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БУХГАЛТЕРИЯ\Бланки бухгалтерских документов\Бухгалтерия бланкалари\"/>
    </mc:Choice>
  </mc:AlternateContent>
  <xr:revisionPtr revIDLastSave="0" documentId="13_ncr:1_{2FD584DD-3235-4A92-A639-5F54C95D97A6}" xr6:coauthVersionLast="47" xr6:coauthVersionMax="47" xr10:uidLastSave="{00000000-0000-0000-0000-000000000000}"/>
  <bookViews>
    <workbookView xWindow="-120" yWindow="-120" windowWidth="29040" windowHeight="15840" tabRatio="759" firstSheet="2" activeTab="4" xr2:uid="{00000000-000D-0000-FFFF-FFFF00000000}"/>
  </bookViews>
  <sheets>
    <sheet name="Формула числа прописью" sheetId="6" state="hidden" r:id="rId1"/>
    <sheet name="Лист1 (2)" sheetId="12" state="hidden" r:id="rId2"/>
    <sheet name="Регистрация расход товаров" sheetId="7" r:id="rId3"/>
    <sheet name="Регистрация приход товаров" sheetId="10" r:id="rId4"/>
    <sheet name="Материал хисобот" sheetId="8" r:id="rId5"/>
    <sheet name="Остаток на начало год" sheetId="9" r:id="rId6"/>
  </sheets>
  <definedNames>
    <definedName name="_xlnm._FilterDatabase" localSheetId="4" hidden="1">'Материал хисобот'!$A$8:$M$260</definedName>
    <definedName name="_xlnm._FilterDatabase" localSheetId="5" hidden="1">'Остаток на начало год'!$A$4:$F$4</definedName>
    <definedName name="_xlnm._FilterDatabase" localSheetId="3" hidden="1">'Регистрация приход товаров'!$A$4:$H$2000</definedName>
    <definedName name="_xlnm._FilterDatabase" localSheetId="2" hidden="1">'Регистрация расход товаров'!$A$3:$K$2000</definedName>
    <definedName name="_xlnm.Print_Titles" localSheetId="4">'Материал хисобот'!$7:$8</definedName>
    <definedName name="_xlnm.Print_Area" localSheetId="4">'Материал хисобот'!$A$1:$M$266</definedName>
    <definedName name="Сегодня">'Формула числа прописью'!$K$4</definedName>
    <definedName name="Сумма_цифрами" localSheetId="3">#REF!</definedName>
    <definedName name="Сумма_цифрами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00" i="7" l="1"/>
  <c r="K2000" i="7" s="1"/>
  <c r="H2000" i="7"/>
  <c r="F2000" i="7"/>
  <c r="E2000" i="7"/>
  <c r="K1999" i="7"/>
  <c r="J1999" i="7"/>
  <c r="H1999" i="7"/>
  <c r="F1999" i="7"/>
  <c r="E1999" i="7"/>
  <c r="J1998" i="7"/>
  <c r="H1998" i="7"/>
  <c r="K1998" i="7" s="1"/>
  <c r="F1998" i="7"/>
  <c r="E1998" i="7"/>
  <c r="J1997" i="7"/>
  <c r="H1997" i="7"/>
  <c r="K1997" i="7" s="1"/>
  <c r="F1997" i="7"/>
  <c r="E1997" i="7"/>
  <c r="J1996" i="7"/>
  <c r="K1996" i="7" s="1"/>
  <c r="H1996" i="7"/>
  <c r="F1996" i="7"/>
  <c r="E1996" i="7"/>
  <c r="J1995" i="7"/>
  <c r="K1995" i="7" s="1"/>
  <c r="H1995" i="7"/>
  <c r="F1995" i="7"/>
  <c r="E1995" i="7"/>
  <c r="J1994" i="7"/>
  <c r="K1994" i="7" s="1"/>
  <c r="H1994" i="7"/>
  <c r="F1994" i="7"/>
  <c r="E1994" i="7"/>
  <c r="J1993" i="7"/>
  <c r="K1993" i="7" s="1"/>
  <c r="H1993" i="7"/>
  <c r="F1993" i="7"/>
  <c r="E1993" i="7"/>
  <c r="J1992" i="7"/>
  <c r="K1992" i="7" s="1"/>
  <c r="H1992" i="7"/>
  <c r="F1992" i="7"/>
  <c r="E1992" i="7"/>
  <c r="K1991" i="7"/>
  <c r="J1991" i="7"/>
  <c r="H1991" i="7"/>
  <c r="F1991" i="7"/>
  <c r="E1991" i="7"/>
  <c r="K1990" i="7"/>
  <c r="J1990" i="7"/>
  <c r="H1990" i="7"/>
  <c r="F1990" i="7"/>
  <c r="E1990" i="7"/>
  <c r="J1989" i="7"/>
  <c r="H1989" i="7"/>
  <c r="K1989" i="7" s="1"/>
  <c r="F1989" i="7"/>
  <c r="E1989" i="7"/>
  <c r="J1988" i="7"/>
  <c r="K1988" i="7" s="1"/>
  <c r="H1988" i="7"/>
  <c r="F1988" i="7"/>
  <c r="E1988" i="7"/>
  <c r="J1987" i="7"/>
  <c r="K1987" i="7" s="1"/>
  <c r="H1987" i="7"/>
  <c r="F1987" i="7"/>
  <c r="E1987" i="7"/>
  <c r="J1986" i="7"/>
  <c r="K1986" i="7" s="1"/>
  <c r="H1986" i="7"/>
  <c r="F1986" i="7"/>
  <c r="E1986" i="7"/>
  <c r="J1985" i="7"/>
  <c r="H1985" i="7"/>
  <c r="K1985" i="7" s="1"/>
  <c r="F1985" i="7"/>
  <c r="E1985" i="7"/>
  <c r="J1984" i="7"/>
  <c r="K1984" i="7" s="1"/>
  <c r="H1984" i="7"/>
  <c r="F1984" i="7"/>
  <c r="E1984" i="7"/>
  <c r="K1983" i="7"/>
  <c r="J1983" i="7"/>
  <c r="H1983" i="7"/>
  <c r="F1983" i="7"/>
  <c r="E1983" i="7"/>
  <c r="K1982" i="7"/>
  <c r="J1982" i="7"/>
  <c r="H1982" i="7"/>
  <c r="F1982" i="7"/>
  <c r="E1982" i="7"/>
  <c r="J1981" i="7"/>
  <c r="H1981" i="7"/>
  <c r="K1981" i="7" s="1"/>
  <c r="F1981" i="7"/>
  <c r="E1981" i="7"/>
  <c r="J1980" i="7"/>
  <c r="K1980" i="7" s="1"/>
  <c r="H1980" i="7"/>
  <c r="F1980" i="7"/>
  <c r="E1980" i="7"/>
  <c r="K1979" i="7"/>
  <c r="J1979" i="7"/>
  <c r="H1979" i="7"/>
  <c r="F1979" i="7"/>
  <c r="E1979" i="7"/>
  <c r="J1978" i="7"/>
  <c r="K1978" i="7" s="1"/>
  <c r="H1978" i="7"/>
  <c r="F1978" i="7"/>
  <c r="E1978" i="7"/>
  <c r="J1977" i="7"/>
  <c r="H1977" i="7"/>
  <c r="K1977" i="7" s="1"/>
  <c r="F1977" i="7"/>
  <c r="E1977" i="7"/>
  <c r="J1976" i="7"/>
  <c r="K1976" i="7" s="1"/>
  <c r="H1976" i="7"/>
  <c r="F1976" i="7"/>
  <c r="E1976" i="7"/>
  <c r="K1975" i="7"/>
  <c r="J1975" i="7"/>
  <c r="H1975" i="7"/>
  <c r="F1975" i="7"/>
  <c r="E1975" i="7"/>
  <c r="K1974" i="7"/>
  <c r="J1974" i="7"/>
  <c r="H1974" i="7"/>
  <c r="F1974" i="7"/>
  <c r="E1974" i="7"/>
  <c r="J1973" i="7"/>
  <c r="H1973" i="7"/>
  <c r="K1973" i="7" s="1"/>
  <c r="F1973" i="7"/>
  <c r="E1973" i="7"/>
  <c r="J1972" i="7"/>
  <c r="K1972" i="7" s="1"/>
  <c r="H1972" i="7"/>
  <c r="F1972" i="7"/>
  <c r="E1972" i="7"/>
  <c r="K1971" i="7"/>
  <c r="J1971" i="7"/>
  <c r="H1971" i="7"/>
  <c r="F1971" i="7"/>
  <c r="E1971" i="7"/>
  <c r="J1970" i="7"/>
  <c r="K1970" i="7" s="1"/>
  <c r="H1970" i="7"/>
  <c r="F1970" i="7"/>
  <c r="E1970" i="7"/>
  <c r="J1969" i="7"/>
  <c r="H1969" i="7"/>
  <c r="K1969" i="7" s="1"/>
  <c r="F1969" i="7"/>
  <c r="E1969" i="7"/>
  <c r="J1968" i="7"/>
  <c r="K1968" i="7" s="1"/>
  <c r="H1968" i="7"/>
  <c r="F1968" i="7"/>
  <c r="E1968" i="7"/>
  <c r="K1967" i="7"/>
  <c r="J1967" i="7"/>
  <c r="H1967" i="7"/>
  <c r="F1967" i="7"/>
  <c r="E1967" i="7"/>
  <c r="K1966" i="7"/>
  <c r="J1966" i="7"/>
  <c r="H1966" i="7"/>
  <c r="F1966" i="7"/>
  <c r="E1966" i="7"/>
  <c r="J1965" i="7"/>
  <c r="H1965" i="7"/>
  <c r="K1965" i="7" s="1"/>
  <c r="F1965" i="7"/>
  <c r="E1965" i="7"/>
  <c r="J1964" i="7"/>
  <c r="K1964" i="7" s="1"/>
  <c r="H1964" i="7"/>
  <c r="F1964" i="7"/>
  <c r="E1964" i="7"/>
  <c r="K1963" i="7"/>
  <c r="J1963" i="7"/>
  <c r="H1963" i="7"/>
  <c r="F1963" i="7"/>
  <c r="E1963" i="7"/>
  <c r="J1962" i="7"/>
  <c r="K1962" i="7" s="1"/>
  <c r="H1962" i="7"/>
  <c r="F1962" i="7"/>
  <c r="E1962" i="7"/>
  <c r="J1961" i="7"/>
  <c r="H1961" i="7"/>
  <c r="K1961" i="7" s="1"/>
  <c r="F1961" i="7"/>
  <c r="E1961" i="7"/>
  <c r="J1960" i="7"/>
  <c r="K1960" i="7" s="1"/>
  <c r="H1960" i="7"/>
  <c r="F1960" i="7"/>
  <c r="E1960" i="7"/>
  <c r="K1959" i="7"/>
  <c r="J1959" i="7"/>
  <c r="H1959" i="7"/>
  <c r="F1959" i="7"/>
  <c r="E1959" i="7"/>
  <c r="K1958" i="7"/>
  <c r="J1958" i="7"/>
  <c r="H1958" i="7"/>
  <c r="F1958" i="7"/>
  <c r="E1958" i="7"/>
  <c r="J1957" i="7"/>
  <c r="H1957" i="7"/>
  <c r="K1957" i="7" s="1"/>
  <c r="F1957" i="7"/>
  <c r="E1957" i="7"/>
  <c r="J1956" i="7"/>
  <c r="K1956" i="7" s="1"/>
  <c r="H1956" i="7"/>
  <c r="F1956" i="7"/>
  <c r="E1956" i="7"/>
  <c r="K1955" i="7"/>
  <c r="J1955" i="7"/>
  <c r="H1955" i="7"/>
  <c r="F1955" i="7"/>
  <c r="E1955" i="7"/>
  <c r="J1954" i="7"/>
  <c r="K1954" i="7" s="1"/>
  <c r="H1954" i="7"/>
  <c r="F1954" i="7"/>
  <c r="E1954" i="7"/>
  <c r="J1953" i="7"/>
  <c r="H1953" i="7"/>
  <c r="K1953" i="7" s="1"/>
  <c r="F1953" i="7"/>
  <c r="E1953" i="7"/>
  <c r="J1952" i="7"/>
  <c r="K1952" i="7" s="1"/>
  <c r="H1952" i="7"/>
  <c r="F1952" i="7"/>
  <c r="E1952" i="7"/>
  <c r="K1951" i="7"/>
  <c r="J1951" i="7"/>
  <c r="H1951" i="7"/>
  <c r="F1951" i="7"/>
  <c r="E1951" i="7"/>
  <c r="K1950" i="7"/>
  <c r="J1950" i="7"/>
  <c r="H1950" i="7"/>
  <c r="F1950" i="7"/>
  <c r="E1950" i="7"/>
  <c r="J1949" i="7"/>
  <c r="H1949" i="7"/>
  <c r="K1949" i="7" s="1"/>
  <c r="F1949" i="7"/>
  <c r="E1949" i="7"/>
  <c r="J1948" i="7"/>
  <c r="K1948" i="7" s="1"/>
  <c r="H1948" i="7"/>
  <c r="F1948" i="7"/>
  <c r="E1948" i="7"/>
  <c r="K1947" i="7"/>
  <c r="J1947" i="7"/>
  <c r="H1947" i="7"/>
  <c r="F1947" i="7"/>
  <c r="E1947" i="7"/>
  <c r="J1946" i="7"/>
  <c r="K1946" i="7" s="1"/>
  <c r="H1946" i="7"/>
  <c r="F1946" i="7"/>
  <c r="E1946" i="7"/>
  <c r="J1945" i="7"/>
  <c r="H1945" i="7"/>
  <c r="K1945" i="7" s="1"/>
  <c r="F1945" i="7"/>
  <c r="E1945" i="7"/>
  <c r="J1944" i="7"/>
  <c r="K1944" i="7" s="1"/>
  <c r="H1944" i="7"/>
  <c r="F1944" i="7"/>
  <c r="E1944" i="7"/>
  <c r="K1943" i="7"/>
  <c r="J1943" i="7"/>
  <c r="H1943" i="7"/>
  <c r="F1943" i="7"/>
  <c r="E1943" i="7"/>
  <c r="K1942" i="7"/>
  <c r="J1942" i="7"/>
  <c r="H1942" i="7"/>
  <c r="F1942" i="7"/>
  <c r="E1942" i="7"/>
  <c r="J1941" i="7"/>
  <c r="H1941" i="7"/>
  <c r="K1941" i="7" s="1"/>
  <c r="F1941" i="7"/>
  <c r="E1941" i="7"/>
  <c r="J1940" i="7"/>
  <c r="K1940" i="7" s="1"/>
  <c r="H1940" i="7"/>
  <c r="F1940" i="7"/>
  <c r="E1940" i="7"/>
  <c r="K1939" i="7"/>
  <c r="J1939" i="7"/>
  <c r="H1939" i="7"/>
  <c r="F1939" i="7"/>
  <c r="E1939" i="7"/>
  <c r="J1938" i="7"/>
  <c r="K1938" i="7" s="1"/>
  <c r="H1938" i="7"/>
  <c r="F1938" i="7"/>
  <c r="E1938" i="7"/>
  <c r="J1937" i="7"/>
  <c r="H1937" i="7"/>
  <c r="K1937" i="7" s="1"/>
  <c r="F1937" i="7"/>
  <c r="E1937" i="7"/>
  <c r="J1936" i="7"/>
  <c r="K1936" i="7" s="1"/>
  <c r="H1936" i="7"/>
  <c r="F1936" i="7"/>
  <c r="E1936" i="7"/>
  <c r="K1935" i="7"/>
  <c r="J1935" i="7"/>
  <c r="H1935" i="7"/>
  <c r="F1935" i="7"/>
  <c r="E1935" i="7"/>
  <c r="K1934" i="7"/>
  <c r="J1934" i="7"/>
  <c r="H1934" i="7"/>
  <c r="F1934" i="7"/>
  <c r="E1934" i="7"/>
  <c r="J1933" i="7"/>
  <c r="H1933" i="7"/>
  <c r="K1933" i="7" s="1"/>
  <c r="F1933" i="7"/>
  <c r="E1933" i="7"/>
  <c r="J1932" i="7"/>
  <c r="K1932" i="7" s="1"/>
  <c r="H1932" i="7"/>
  <c r="F1932" i="7"/>
  <c r="E1932" i="7"/>
  <c r="K1931" i="7"/>
  <c r="J1931" i="7"/>
  <c r="H1931" i="7"/>
  <c r="F1931" i="7"/>
  <c r="E1931" i="7"/>
  <c r="J1930" i="7"/>
  <c r="K1930" i="7" s="1"/>
  <c r="H1930" i="7"/>
  <c r="F1930" i="7"/>
  <c r="E1930" i="7"/>
  <c r="J1929" i="7"/>
  <c r="H1929" i="7"/>
  <c r="K1929" i="7" s="1"/>
  <c r="F1929" i="7"/>
  <c r="E1929" i="7"/>
  <c r="J1928" i="7"/>
  <c r="K1928" i="7" s="1"/>
  <c r="H1928" i="7"/>
  <c r="F1928" i="7"/>
  <c r="E1928" i="7"/>
  <c r="K1927" i="7"/>
  <c r="J1927" i="7"/>
  <c r="H1927" i="7"/>
  <c r="F1927" i="7"/>
  <c r="E1927" i="7"/>
  <c r="K1926" i="7"/>
  <c r="J1926" i="7"/>
  <c r="H1926" i="7"/>
  <c r="F1926" i="7"/>
  <c r="E1926" i="7"/>
  <c r="J1925" i="7"/>
  <c r="H1925" i="7"/>
  <c r="K1925" i="7" s="1"/>
  <c r="F1925" i="7"/>
  <c r="E1925" i="7"/>
  <c r="J1924" i="7"/>
  <c r="K1924" i="7" s="1"/>
  <c r="H1924" i="7"/>
  <c r="F1924" i="7"/>
  <c r="E1924" i="7"/>
  <c r="K1923" i="7"/>
  <c r="J1923" i="7"/>
  <c r="H1923" i="7"/>
  <c r="F1923" i="7"/>
  <c r="E1923" i="7"/>
  <c r="J1922" i="7"/>
  <c r="K1922" i="7" s="1"/>
  <c r="H1922" i="7"/>
  <c r="F1922" i="7"/>
  <c r="E1922" i="7"/>
  <c r="J1921" i="7"/>
  <c r="H1921" i="7"/>
  <c r="K1921" i="7" s="1"/>
  <c r="F1921" i="7"/>
  <c r="E1921" i="7"/>
  <c r="J1920" i="7"/>
  <c r="K1920" i="7" s="1"/>
  <c r="H1920" i="7"/>
  <c r="F1920" i="7"/>
  <c r="E1920" i="7"/>
  <c r="K1919" i="7"/>
  <c r="J1919" i="7"/>
  <c r="H1919" i="7"/>
  <c r="F1919" i="7"/>
  <c r="E1919" i="7"/>
  <c r="K1918" i="7"/>
  <c r="J1918" i="7"/>
  <c r="H1918" i="7"/>
  <c r="F1918" i="7"/>
  <c r="E1918" i="7"/>
  <c r="J1917" i="7"/>
  <c r="H1917" i="7"/>
  <c r="K1917" i="7" s="1"/>
  <c r="F1917" i="7"/>
  <c r="E1917" i="7"/>
  <c r="J1916" i="7"/>
  <c r="K1916" i="7" s="1"/>
  <c r="H1916" i="7"/>
  <c r="F1916" i="7"/>
  <c r="E1916" i="7"/>
  <c r="K1915" i="7"/>
  <c r="J1915" i="7"/>
  <c r="H1915" i="7"/>
  <c r="F1915" i="7"/>
  <c r="E1915" i="7"/>
  <c r="J1914" i="7"/>
  <c r="K1914" i="7" s="1"/>
  <c r="H1914" i="7"/>
  <c r="F1914" i="7"/>
  <c r="E1914" i="7"/>
  <c r="J1913" i="7"/>
  <c r="H1913" i="7"/>
  <c r="K1913" i="7" s="1"/>
  <c r="F1913" i="7"/>
  <c r="E1913" i="7"/>
  <c r="J1912" i="7"/>
  <c r="K1912" i="7" s="1"/>
  <c r="H1912" i="7"/>
  <c r="F1912" i="7"/>
  <c r="E1912" i="7"/>
  <c r="K1911" i="7"/>
  <c r="J1911" i="7"/>
  <c r="H1911" i="7"/>
  <c r="F1911" i="7"/>
  <c r="E1911" i="7"/>
  <c r="K1910" i="7"/>
  <c r="J1910" i="7"/>
  <c r="H1910" i="7"/>
  <c r="F1910" i="7"/>
  <c r="E1910" i="7"/>
  <c r="K1909" i="7"/>
  <c r="J1909" i="7"/>
  <c r="H1909" i="7"/>
  <c r="F1909" i="7"/>
  <c r="E1909" i="7"/>
  <c r="J1908" i="7"/>
  <c r="K1908" i="7" s="1"/>
  <c r="H1908" i="7"/>
  <c r="F1908" i="7"/>
  <c r="E1908" i="7"/>
  <c r="K1907" i="7"/>
  <c r="J1907" i="7"/>
  <c r="H1907" i="7"/>
  <c r="F1907" i="7"/>
  <c r="E1907" i="7"/>
  <c r="J1906" i="7"/>
  <c r="K1906" i="7" s="1"/>
  <c r="H1906" i="7"/>
  <c r="F1906" i="7"/>
  <c r="E1906" i="7"/>
  <c r="J1905" i="7"/>
  <c r="H1905" i="7"/>
  <c r="K1905" i="7" s="1"/>
  <c r="F1905" i="7"/>
  <c r="E1905" i="7"/>
  <c r="J1904" i="7"/>
  <c r="K1904" i="7" s="1"/>
  <c r="H1904" i="7"/>
  <c r="F1904" i="7"/>
  <c r="E1904" i="7"/>
  <c r="K1903" i="7"/>
  <c r="J1903" i="7"/>
  <c r="H1903" i="7"/>
  <c r="F1903" i="7"/>
  <c r="E1903" i="7"/>
  <c r="J1902" i="7"/>
  <c r="H1902" i="7"/>
  <c r="K1902" i="7" s="1"/>
  <c r="F1902" i="7"/>
  <c r="E1902" i="7"/>
  <c r="K1901" i="7"/>
  <c r="J1901" i="7"/>
  <c r="H1901" i="7"/>
  <c r="F1901" i="7"/>
  <c r="E1901" i="7"/>
  <c r="J1900" i="7"/>
  <c r="K1900" i="7" s="1"/>
  <c r="H1900" i="7"/>
  <c r="F1900" i="7"/>
  <c r="E1900" i="7"/>
  <c r="K1899" i="7"/>
  <c r="J1899" i="7"/>
  <c r="H1899" i="7"/>
  <c r="F1899" i="7"/>
  <c r="E1899" i="7"/>
  <c r="J1898" i="7"/>
  <c r="K1898" i="7" s="1"/>
  <c r="H1898" i="7"/>
  <c r="F1898" i="7"/>
  <c r="E1898" i="7"/>
  <c r="J1897" i="7"/>
  <c r="H1897" i="7"/>
  <c r="F1897" i="7"/>
  <c r="E1897" i="7"/>
  <c r="J1896" i="7"/>
  <c r="K1896" i="7" s="1"/>
  <c r="H1896" i="7"/>
  <c r="F1896" i="7"/>
  <c r="E1896" i="7"/>
  <c r="K1895" i="7"/>
  <c r="J1895" i="7"/>
  <c r="H1895" i="7"/>
  <c r="F1895" i="7"/>
  <c r="E1895" i="7"/>
  <c r="J1894" i="7"/>
  <c r="H1894" i="7"/>
  <c r="K1894" i="7" s="1"/>
  <c r="F1894" i="7"/>
  <c r="E1894" i="7"/>
  <c r="K1893" i="7"/>
  <c r="J1893" i="7"/>
  <c r="H1893" i="7"/>
  <c r="F1893" i="7"/>
  <c r="E1893" i="7"/>
  <c r="J1892" i="7"/>
  <c r="K1892" i="7" s="1"/>
  <c r="H1892" i="7"/>
  <c r="F1892" i="7"/>
  <c r="E1892" i="7"/>
  <c r="K1891" i="7"/>
  <c r="J1891" i="7"/>
  <c r="H1891" i="7"/>
  <c r="F1891" i="7"/>
  <c r="E1891" i="7"/>
  <c r="J1890" i="7"/>
  <c r="K1890" i="7" s="1"/>
  <c r="H1890" i="7"/>
  <c r="F1890" i="7"/>
  <c r="E1890" i="7"/>
  <c r="J1889" i="7"/>
  <c r="H1889" i="7"/>
  <c r="F1889" i="7"/>
  <c r="E1889" i="7"/>
  <c r="J1888" i="7"/>
  <c r="K1888" i="7" s="1"/>
  <c r="H1888" i="7"/>
  <c r="F1888" i="7"/>
  <c r="E1888" i="7"/>
  <c r="K1887" i="7"/>
  <c r="J1887" i="7"/>
  <c r="H1887" i="7"/>
  <c r="F1887" i="7"/>
  <c r="E1887" i="7"/>
  <c r="J1886" i="7"/>
  <c r="H1886" i="7"/>
  <c r="K1886" i="7" s="1"/>
  <c r="F1886" i="7"/>
  <c r="E1886" i="7"/>
  <c r="K1885" i="7"/>
  <c r="J1885" i="7"/>
  <c r="H1885" i="7"/>
  <c r="F1885" i="7"/>
  <c r="E1885" i="7"/>
  <c r="J1884" i="7"/>
  <c r="K1884" i="7" s="1"/>
  <c r="H1884" i="7"/>
  <c r="F1884" i="7"/>
  <c r="E1884" i="7"/>
  <c r="K1883" i="7"/>
  <c r="J1883" i="7"/>
  <c r="H1883" i="7"/>
  <c r="F1883" i="7"/>
  <c r="E1883" i="7"/>
  <c r="J1882" i="7"/>
  <c r="K1882" i="7" s="1"/>
  <c r="H1882" i="7"/>
  <c r="F1882" i="7"/>
  <c r="E1882" i="7"/>
  <c r="J1881" i="7"/>
  <c r="K1881" i="7" s="1"/>
  <c r="H1881" i="7"/>
  <c r="F1881" i="7"/>
  <c r="E1881" i="7"/>
  <c r="J1880" i="7"/>
  <c r="K1880" i="7" s="1"/>
  <c r="H1880" i="7"/>
  <c r="F1880" i="7"/>
  <c r="E1880" i="7"/>
  <c r="K1879" i="7"/>
  <c r="J1879" i="7"/>
  <c r="H1879" i="7"/>
  <c r="F1879" i="7"/>
  <c r="E1879" i="7"/>
  <c r="J1878" i="7"/>
  <c r="H1878" i="7"/>
  <c r="K1878" i="7" s="1"/>
  <c r="F1878" i="7"/>
  <c r="E1878" i="7"/>
  <c r="K1877" i="7"/>
  <c r="J1877" i="7"/>
  <c r="H1877" i="7"/>
  <c r="F1877" i="7"/>
  <c r="E1877" i="7"/>
  <c r="J1876" i="7"/>
  <c r="K1876" i="7" s="1"/>
  <c r="H1876" i="7"/>
  <c r="F1876" i="7"/>
  <c r="E1876" i="7"/>
  <c r="K1875" i="7"/>
  <c r="J1875" i="7"/>
  <c r="H1875" i="7"/>
  <c r="F1875" i="7"/>
  <c r="E1875" i="7"/>
  <c r="J1874" i="7"/>
  <c r="K1874" i="7" s="1"/>
  <c r="H1874" i="7"/>
  <c r="F1874" i="7"/>
  <c r="E1874" i="7"/>
  <c r="J1873" i="7"/>
  <c r="H1873" i="7"/>
  <c r="F1873" i="7"/>
  <c r="E1873" i="7"/>
  <c r="J1872" i="7"/>
  <c r="K1872" i="7" s="1"/>
  <c r="H1872" i="7"/>
  <c r="F1872" i="7"/>
  <c r="E1872" i="7"/>
  <c r="K1871" i="7"/>
  <c r="J1871" i="7"/>
  <c r="H1871" i="7"/>
  <c r="F1871" i="7"/>
  <c r="E1871" i="7"/>
  <c r="J1870" i="7"/>
  <c r="H1870" i="7"/>
  <c r="K1870" i="7" s="1"/>
  <c r="F1870" i="7"/>
  <c r="E1870" i="7"/>
  <c r="K1869" i="7"/>
  <c r="J1869" i="7"/>
  <c r="H1869" i="7"/>
  <c r="F1869" i="7"/>
  <c r="E1869" i="7"/>
  <c r="J1868" i="7"/>
  <c r="K1868" i="7" s="1"/>
  <c r="H1868" i="7"/>
  <c r="F1868" i="7"/>
  <c r="E1868" i="7"/>
  <c r="K1867" i="7"/>
  <c r="J1867" i="7"/>
  <c r="H1867" i="7"/>
  <c r="F1867" i="7"/>
  <c r="E1867" i="7"/>
  <c r="J1866" i="7"/>
  <c r="K1866" i="7" s="1"/>
  <c r="H1866" i="7"/>
  <c r="F1866" i="7"/>
  <c r="E1866" i="7"/>
  <c r="J1865" i="7"/>
  <c r="K1865" i="7" s="1"/>
  <c r="H1865" i="7"/>
  <c r="F1865" i="7"/>
  <c r="E1865" i="7"/>
  <c r="J1864" i="7"/>
  <c r="K1864" i="7" s="1"/>
  <c r="H1864" i="7"/>
  <c r="F1864" i="7"/>
  <c r="E1864" i="7"/>
  <c r="K1863" i="7"/>
  <c r="J1863" i="7"/>
  <c r="H1863" i="7"/>
  <c r="F1863" i="7"/>
  <c r="E1863" i="7"/>
  <c r="J1862" i="7"/>
  <c r="H1862" i="7"/>
  <c r="K1862" i="7" s="1"/>
  <c r="F1862" i="7"/>
  <c r="E1862" i="7"/>
  <c r="K1861" i="7"/>
  <c r="J1861" i="7"/>
  <c r="H1861" i="7"/>
  <c r="F1861" i="7"/>
  <c r="E1861" i="7"/>
  <c r="J1860" i="7"/>
  <c r="K1860" i="7" s="1"/>
  <c r="H1860" i="7"/>
  <c r="F1860" i="7"/>
  <c r="E1860" i="7"/>
  <c r="K1859" i="7"/>
  <c r="J1859" i="7"/>
  <c r="H1859" i="7"/>
  <c r="F1859" i="7"/>
  <c r="E1859" i="7"/>
  <c r="J1858" i="7"/>
  <c r="K1858" i="7" s="1"/>
  <c r="H1858" i="7"/>
  <c r="F1858" i="7"/>
  <c r="E1858" i="7"/>
  <c r="J1857" i="7"/>
  <c r="K1857" i="7" s="1"/>
  <c r="H1857" i="7"/>
  <c r="F1857" i="7"/>
  <c r="E1857" i="7"/>
  <c r="J1856" i="7"/>
  <c r="K1856" i="7" s="1"/>
  <c r="H1856" i="7"/>
  <c r="F1856" i="7"/>
  <c r="E1856" i="7"/>
  <c r="K1855" i="7"/>
  <c r="J1855" i="7"/>
  <c r="H1855" i="7"/>
  <c r="F1855" i="7"/>
  <c r="E1855" i="7"/>
  <c r="J1854" i="7"/>
  <c r="H1854" i="7"/>
  <c r="K1854" i="7" s="1"/>
  <c r="F1854" i="7"/>
  <c r="E1854" i="7"/>
  <c r="K1853" i="7"/>
  <c r="J1853" i="7"/>
  <c r="H1853" i="7"/>
  <c r="F1853" i="7"/>
  <c r="E1853" i="7"/>
  <c r="J1852" i="7"/>
  <c r="K1852" i="7" s="1"/>
  <c r="H1852" i="7"/>
  <c r="F1852" i="7"/>
  <c r="E1852" i="7"/>
  <c r="K1851" i="7"/>
  <c r="J1851" i="7"/>
  <c r="H1851" i="7"/>
  <c r="F1851" i="7"/>
  <c r="E1851" i="7"/>
  <c r="J1850" i="7"/>
  <c r="K1850" i="7" s="1"/>
  <c r="H1850" i="7"/>
  <c r="F1850" i="7"/>
  <c r="E1850" i="7"/>
  <c r="J1849" i="7"/>
  <c r="H1849" i="7"/>
  <c r="F1849" i="7"/>
  <c r="E1849" i="7"/>
  <c r="J1848" i="7"/>
  <c r="K1848" i="7" s="1"/>
  <c r="H1848" i="7"/>
  <c r="F1848" i="7"/>
  <c r="E1848" i="7"/>
  <c r="K1847" i="7"/>
  <c r="J1847" i="7"/>
  <c r="H1847" i="7"/>
  <c r="F1847" i="7"/>
  <c r="E1847" i="7"/>
  <c r="J1846" i="7"/>
  <c r="H1846" i="7"/>
  <c r="K1846" i="7" s="1"/>
  <c r="F1846" i="7"/>
  <c r="E1846" i="7"/>
  <c r="K1845" i="7"/>
  <c r="J1845" i="7"/>
  <c r="H1845" i="7"/>
  <c r="F1845" i="7"/>
  <c r="E1845" i="7"/>
  <c r="J1844" i="7"/>
  <c r="K1844" i="7" s="1"/>
  <c r="H1844" i="7"/>
  <c r="F1844" i="7"/>
  <c r="E1844" i="7"/>
  <c r="K1843" i="7"/>
  <c r="J1843" i="7"/>
  <c r="H1843" i="7"/>
  <c r="F1843" i="7"/>
  <c r="E1843" i="7"/>
  <c r="J1842" i="7"/>
  <c r="K1842" i="7" s="1"/>
  <c r="H1842" i="7"/>
  <c r="F1842" i="7"/>
  <c r="E1842" i="7"/>
  <c r="J1841" i="7"/>
  <c r="H1841" i="7"/>
  <c r="F1841" i="7"/>
  <c r="E1841" i="7"/>
  <c r="K1840" i="7"/>
  <c r="J1840" i="7"/>
  <c r="H1840" i="7"/>
  <c r="F1840" i="7"/>
  <c r="E1840" i="7"/>
  <c r="K1839" i="7"/>
  <c r="J1839" i="7"/>
  <c r="H1839" i="7"/>
  <c r="F1839" i="7"/>
  <c r="E1839" i="7"/>
  <c r="J1838" i="7"/>
  <c r="H1838" i="7"/>
  <c r="K1838" i="7" s="1"/>
  <c r="F1838" i="7"/>
  <c r="E1838" i="7"/>
  <c r="K1837" i="7"/>
  <c r="J1837" i="7"/>
  <c r="H1837" i="7"/>
  <c r="F1837" i="7"/>
  <c r="E1837" i="7"/>
  <c r="J1836" i="7"/>
  <c r="K1836" i="7" s="1"/>
  <c r="H1836" i="7"/>
  <c r="F1836" i="7"/>
  <c r="E1836" i="7"/>
  <c r="K1835" i="7"/>
  <c r="J1835" i="7"/>
  <c r="H1835" i="7"/>
  <c r="F1835" i="7"/>
  <c r="E1835" i="7"/>
  <c r="J1834" i="7"/>
  <c r="K1834" i="7" s="1"/>
  <c r="H1834" i="7"/>
  <c r="F1834" i="7"/>
  <c r="E1834" i="7"/>
  <c r="J1833" i="7"/>
  <c r="H1833" i="7"/>
  <c r="F1833" i="7"/>
  <c r="E1833" i="7"/>
  <c r="K1832" i="7"/>
  <c r="J1832" i="7"/>
  <c r="H1832" i="7"/>
  <c r="F1832" i="7"/>
  <c r="E1832" i="7"/>
  <c r="K1831" i="7"/>
  <c r="J1831" i="7"/>
  <c r="H1831" i="7"/>
  <c r="F1831" i="7"/>
  <c r="E1831" i="7"/>
  <c r="J1830" i="7"/>
  <c r="H1830" i="7"/>
  <c r="K1830" i="7" s="1"/>
  <c r="F1830" i="7"/>
  <c r="E1830" i="7"/>
  <c r="K1829" i="7"/>
  <c r="J1829" i="7"/>
  <c r="H1829" i="7"/>
  <c r="F1829" i="7"/>
  <c r="E1829" i="7"/>
  <c r="J1828" i="7"/>
  <c r="K1828" i="7" s="1"/>
  <c r="H1828" i="7"/>
  <c r="F1828" i="7"/>
  <c r="E1828" i="7"/>
  <c r="K1827" i="7"/>
  <c r="J1827" i="7"/>
  <c r="H1827" i="7"/>
  <c r="F1827" i="7"/>
  <c r="E1827" i="7"/>
  <c r="J1826" i="7"/>
  <c r="K1826" i="7" s="1"/>
  <c r="H1826" i="7"/>
  <c r="F1826" i="7"/>
  <c r="E1826" i="7"/>
  <c r="J1825" i="7"/>
  <c r="H1825" i="7"/>
  <c r="F1825" i="7"/>
  <c r="E1825" i="7"/>
  <c r="K1824" i="7"/>
  <c r="J1824" i="7"/>
  <c r="H1824" i="7"/>
  <c r="F1824" i="7"/>
  <c r="E1824" i="7"/>
  <c r="K1823" i="7"/>
  <c r="J1823" i="7"/>
  <c r="H1823" i="7"/>
  <c r="F1823" i="7"/>
  <c r="E1823" i="7"/>
  <c r="J1822" i="7"/>
  <c r="H1822" i="7"/>
  <c r="K1822" i="7" s="1"/>
  <c r="F1822" i="7"/>
  <c r="E1822" i="7"/>
  <c r="K1821" i="7"/>
  <c r="J1821" i="7"/>
  <c r="H1821" i="7"/>
  <c r="F1821" i="7"/>
  <c r="E1821" i="7"/>
  <c r="J1820" i="7"/>
  <c r="K1820" i="7" s="1"/>
  <c r="H1820" i="7"/>
  <c r="F1820" i="7"/>
  <c r="E1820" i="7"/>
  <c r="K1819" i="7"/>
  <c r="J1819" i="7"/>
  <c r="H1819" i="7"/>
  <c r="F1819" i="7"/>
  <c r="E1819" i="7"/>
  <c r="J1818" i="7"/>
  <c r="K1818" i="7" s="1"/>
  <c r="H1818" i="7"/>
  <c r="F1818" i="7"/>
  <c r="E1818" i="7"/>
  <c r="J1817" i="7"/>
  <c r="H1817" i="7"/>
  <c r="F1817" i="7"/>
  <c r="E1817" i="7"/>
  <c r="K1816" i="7"/>
  <c r="J1816" i="7"/>
  <c r="H1816" i="7"/>
  <c r="F1816" i="7"/>
  <c r="E1816" i="7"/>
  <c r="K1815" i="7"/>
  <c r="J1815" i="7"/>
  <c r="H1815" i="7"/>
  <c r="F1815" i="7"/>
  <c r="E1815" i="7"/>
  <c r="J1814" i="7"/>
  <c r="H1814" i="7"/>
  <c r="K1814" i="7" s="1"/>
  <c r="F1814" i="7"/>
  <c r="E1814" i="7"/>
  <c r="K1813" i="7"/>
  <c r="J1813" i="7"/>
  <c r="H1813" i="7"/>
  <c r="F1813" i="7"/>
  <c r="E1813" i="7"/>
  <c r="J1812" i="7"/>
  <c r="K1812" i="7" s="1"/>
  <c r="H1812" i="7"/>
  <c r="F1812" i="7"/>
  <c r="E1812" i="7"/>
  <c r="K1811" i="7"/>
  <c r="J1811" i="7"/>
  <c r="H1811" i="7"/>
  <c r="F1811" i="7"/>
  <c r="E1811" i="7"/>
  <c r="J1810" i="7"/>
  <c r="K1810" i="7" s="1"/>
  <c r="H1810" i="7"/>
  <c r="F1810" i="7"/>
  <c r="E1810" i="7"/>
  <c r="J1809" i="7"/>
  <c r="H1809" i="7"/>
  <c r="F1809" i="7"/>
  <c r="E1809" i="7"/>
  <c r="K1808" i="7"/>
  <c r="J1808" i="7"/>
  <c r="H1808" i="7"/>
  <c r="F1808" i="7"/>
  <c r="E1808" i="7"/>
  <c r="K1807" i="7"/>
  <c r="J1807" i="7"/>
  <c r="H1807" i="7"/>
  <c r="F1807" i="7"/>
  <c r="E1807" i="7"/>
  <c r="J1806" i="7"/>
  <c r="H1806" i="7"/>
  <c r="K1806" i="7" s="1"/>
  <c r="F1806" i="7"/>
  <c r="E1806" i="7"/>
  <c r="K1805" i="7"/>
  <c r="J1805" i="7"/>
  <c r="H1805" i="7"/>
  <c r="F1805" i="7"/>
  <c r="E1805" i="7"/>
  <c r="J1804" i="7"/>
  <c r="K1804" i="7" s="1"/>
  <c r="H1804" i="7"/>
  <c r="F1804" i="7"/>
  <c r="E1804" i="7"/>
  <c r="K1803" i="7"/>
  <c r="J1803" i="7"/>
  <c r="H1803" i="7"/>
  <c r="F1803" i="7"/>
  <c r="E1803" i="7"/>
  <c r="J1802" i="7"/>
  <c r="K1802" i="7" s="1"/>
  <c r="H1802" i="7"/>
  <c r="F1802" i="7"/>
  <c r="E1802" i="7"/>
  <c r="J1801" i="7"/>
  <c r="H1801" i="7"/>
  <c r="F1801" i="7"/>
  <c r="E1801" i="7"/>
  <c r="K1800" i="7"/>
  <c r="J1800" i="7"/>
  <c r="H1800" i="7"/>
  <c r="F1800" i="7"/>
  <c r="E1800" i="7"/>
  <c r="K1799" i="7"/>
  <c r="J1799" i="7"/>
  <c r="H1799" i="7"/>
  <c r="F1799" i="7"/>
  <c r="E1799" i="7"/>
  <c r="J1798" i="7"/>
  <c r="H1798" i="7"/>
  <c r="K1798" i="7" s="1"/>
  <c r="F1798" i="7"/>
  <c r="E1798" i="7"/>
  <c r="K1797" i="7"/>
  <c r="J1797" i="7"/>
  <c r="H1797" i="7"/>
  <c r="F1797" i="7"/>
  <c r="E1797" i="7"/>
  <c r="J1796" i="7"/>
  <c r="K1796" i="7" s="1"/>
  <c r="H1796" i="7"/>
  <c r="F1796" i="7"/>
  <c r="E1796" i="7"/>
  <c r="K1795" i="7"/>
  <c r="J1795" i="7"/>
  <c r="H1795" i="7"/>
  <c r="F1795" i="7"/>
  <c r="E1795" i="7"/>
  <c r="J1794" i="7"/>
  <c r="K1794" i="7" s="1"/>
  <c r="H1794" i="7"/>
  <c r="F1794" i="7"/>
  <c r="E1794" i="7"/>
  <c r="J1793" i="7"/>
  <c r="H1793" i="7"/>
  <c r="F1793" i="7"/>
  <c r="E1793" i="7"/>
  <c r="K1792" i="7"/>
  <c r="J1792" i="7"/>
  <c r="H1792" i="7"/>
  <c r="F1792" i="7"/>
  <c r="E1792" i="7"/>
  <c r="K1791" i="7"/>
  <c r="J1791" i="7"/>
  <c r="H1791" i="7"/>
  <c r="F1791" i="7"/>
  <c r="E1791" i="7"/>
  <c r="J1790" i="7"/>
  <c r="H1790" i="7"/>
  <c r="K1790" i="7" s="1"/>
  <c r="F1790" i="7"/>
  <c r="E1790" i="7"/>
  <c r="K1789" i="7"/>
  <c r="J1789" i="7"/>
  <c r="H1789" i="7"/>
  <c r="F1789" i="7"/>
  <c r="E1789" i="7"/>
  <c r="J1788" i="7"/>
  <c r="K1788" i="7" s="1"/>
  <c r="H1788" i="7"/>
  <c r="F1788" i="7"/>
  <c r="E1788" i="7"/>
  <c r="K1787" i="7"/>
  <c r="J1787" i="7"/>
  <c r="H1787" i="7"/>
  <c r="F1787" i="7"/>
  <c r="E1787" i="7"/>
  <c r="J1786" i="7"/>
  <c r="K1786" i="7" s="1"/>
  <c r="H1786" i="7"/>
  <c r="F1786" i="7"/>
  <c r="E1786" i="7"/>
  <c r="J1785" i="7"/>
  <c r="H1785" i="7"/>
  <c r="F1785" i="7"/>
  <c r="E1785" i="7"/>
  <c r="K1784" i="7"/>
  <c r="J1784" i="7"/>
  <c r="H1784" i="7"/>
  <c r="F1784" i="7"/>
  <c r="E1784" i="7"/>
  <c r="K1783" i="7"/>
  <c r="J1783" i="7"/>
  <c r="H1783" i="7"/>
  <c r="F1783" i="7"/>
  <c r="E1783" i="7"/>
  <c r="J1782" i="7"/>
  <c r="H1782" i="7"/>
  <c r="K1782" i="7" s="1"/>
  <c r="F1782" i="7"/>
  <c r="E1782" i="7"/>
  <c r="K1781" i="7"/>
  <c r="J1781" i="7"/>
  <c r="H1781" i="7"/>
  <c r="F1781" i="7"/>
  <c r="E1781" i="7"/>
  <c r="J1780" i="7"/>
  <c r="K1780" i="7" s="1"/>
  <c r="H1780" i="7"/>
  <c r="F1780" i="7"/>
  <c r="E1780" i="7"/>
  <c r="K1779" i="7"/>
  <c r="J1779" i="7"/>
  <c r="H1779" i="7"/>
  <c r="F1779" i="7"/>
  <c r="E1779" i="7"/>
  <c r="J1778" i="7"/>
  <c r="K1778" i="7" s="1"/>
  <c r="H1778" i="7"/>
  <c r="F1778" i="7"/>
  <c r="E1778" i="7"/>
  <c r="J1777" i="7"/>
  <c r="H1777" i="7"/>
  <c r="F1777" i="7"/>
  <c r="E1777" i="7"/>
  <c r="K1776" i="7"/>
  <c r="J1776" i="7"/>
  <c r="H1776" i="7"/>
  <c r="F1776" i="7"/>
  <c r="E1776" i="7"/>
  <c r="K1775" i="7"/>
  <c r="J1775" i="7"/>
  <c r="H1775" i="7"/>
  <c r="F1775" i="7"/>
  <c r="E1775" i="7"/>
  <c r="J1774" i="7"/>
  <c r="H1774" i="7"/>
  <c r="K1774" i="7" s="1"/>
  <c r="F1774" i="7"/>
  <c r="E1774" i="7"/>
  <c r="K1773" i="7"/>
  <c r="J1773" i="7"/>
  <c r="H1773" i="7"/>
  <c r="F1773" i="7"/>
  <c r="E1773" i="7"/>
  <c r="J1772" i="7"/>
  <c r="K1772" i="7" s="1"/>
  <c r="H1772" i="7"/>
  <c r="F1772" i="7"/>
  <c r="E1772" i="7"/>
  <c r="K1771" i="7"/>
  <c r="J1771" i="7"/>
  <c r="H1771" i="7"/>
  <c r="F1771" i="7"/>
  <c r="E1771" i="7"/>
  <c r="J1770" i="7"/>
  <c r="K1770" i="7" s="1"/>
  <c r="H1770" i="7"/>
  <c r="F1770" i="7"/>
  <c r="E1770" i="7"/>
  <c r="J1769" i="7"/>
  <c r="H1769" i="7"/>
  <c r="F1769" i="7"/>
  <c r="E1769" i="7"/>
  <c r="K1768" i="7"/>
  <c r="J1768" i="7"/>
  <c r="H1768" i="7"/>
  <c r="F1768" i="7"/>
  <c r="E1768" i="7"/>
  <c r="K1767" i="7"/>
  <c r="J1767" i="7"/>
  <c r="H1767" i="7"/>
  <c r="F1767" i="7"/>
  <c r="E1767" i="7"/>
  <c r="J1766" i="7"/>
  <c r="H1766" i="7"/>
  <c r="K1766" i="7" s="1"/>
  <c r="F1766" i="7"/>
  <c r="E1766" i="7"/>
  <c r="K1765" i="7"/>
  <c r="J1765" i="7"/>
  <c r="H1765" i="7"/>
  <c r="F1765" i="7"/>
  <c r="E1765" i="7"/>
  <c r="J1764" i="7"/>
  <c r="K1764" i="7" s="1"/>
  <c r="H1764" i="7"/>
  <c r="F1764" i="7"/>
  <c r="E1764" i="7"/>
  <c r="K1763" i="7"/>
  <c r="J1763" i="7"/>
  <c r="H1763" i="7"/>
  <c r="F1763" i="7"/>
  <c r="E1763" i="7"/>
  <c r="J1762" i="7"/>
  <c r="K1762" i="7" s="1"/>
  <c r="H1762" i="7"/>
  <c r="F1762" i="7"/>
  <c r="E1762" i="7"/>
  <c r="J1761" i="7"/>
  <c r="H1761" i="7"/>
  <c r="F1761" i="7"/>
  <c r="E1761" i="7"/>
  <c r="K1760" i="7"/>
  <c r="J1760" i="7"/>
  <c r="H1760" i="7"/>
  <c r="F1760" i="7"/>
  <c r="E1760" i="7"/>
  <c r="K1759" i="7"/>
  <c r="J1759" i="7"/>
  <c r="H1759" i="7"/>
  <c r="F1759" i="7"/>
  <c r="E1759" i="7"/>
  <c r="J1758" i="7"/>
  <c r="H1758" i="7"/>
  <c r="K1758" i="7" s="1"/>
  <c r="F1758" i="7"/>
  <c r="E1758" i="7"/>
  <c r="K1757" i="7"/>
  <c r="J1757" i="7"/>
  <c r="H1757" i="7"/>
  <c r="F1757" i="7"/>
  <c r="E1757" i="7"/>
  <c r="J1756" i="7"/>
  <c r="K1756" i="7" s="1"/>
  <c r="H1756" i="7"/>
  <c r="F1756" i="7"/>
  <c r="E1756" i="7"/>
  <c r="K1755" i="7"/>
  <c r="J1755" i="7"/>
  <c r="H1755" i="7"/>
  <c r="F1755" i="7"/>
  <c r="E1755" i="7"/>
  <c r="J1754" i="7"/>
  <c r="K1754" i="7" s="1"/>
  <c r="H1754" i="7"/>
  <c r="F1754" i="7"/>
  <c r="E1754" i="7"/>
  <c r="J1753" i="7"/>
  <c r="H1753" i="7"/>
  <c r="F1753" i="7"/>
  <c r="E1753" i="7"/>
  <c r="K1752" i="7"/>
  <c r="J1752" i="7"/>
  <c r="H1752" i="7"/>
  <c r="F1752" i="7"/>
  <c r="E1752" i="7"/>
  <c r="K1751" i="7"/>
  <c r="J1751" i="7"/>
  <c r="H1751" i="7"/>
  <c r="F1751" i="7"/>
  <c r="E1751" i="7"/>
  <c r="J1750" i="7"/>
  <c r="H1750" i="7"/>
  <c r="K1750" i="7" s="1"/>
  <c r="F1750" i="7"/>
  <c r="E1750" i="7"/>
  <c r="K1749" i="7"/>
  <c r="J1749" i="7"/>
  <c r="H1749" i="7"/>
  <c r="F1749" i="7"/>
  <c r="E1749" i="7"/>
  <c r="J1748" i="7"/>
  <c r="K1748" i="7" s="1"/>
  <c r="H1748" i="7"/>
  <c r="F1748" i="7"/>
  <c r="E1748" i="7"/>
  <c r="K1747" i="7"/>
  <c r="J1747" i="7"/>
  <c r="H1747" i="7"/>
  <c r="F1747" i="7"/>
  <c r="E1747" i="7"/>
  <c r="J1746" i="7"/>
  <c r="K1746" i="7" s="1"/>
  <c r="H1746" i="7"/>
  <c r="F1746" i="7"/>
  <c r="E1746" i="7"/>
  <c r="J1745" i="7"/>
  <c r="H1745" i="7"/>
  <c r="F1745" i="7"/>
  <c r="E1745" i="7"/>
  <c r="K1744" i="7"/>
  <c r="J1744" i="7"/>
  <c r="H1744" i="7"/>
  <c r="F1744" i="7"/>
  <c r="E1744" i="7"/>
  <c r="K1743" i="7"/>
  <c r="J1743" i="7"/>
  <c r="H1743" i="7"/>
  <c r="F1743" i="7"/>
  <c r="E1743" i="7"/>
  <c r="J1742" i="7"/>
  <c r="H1742" i="7"/>
  <c r="K1742" i="7" s="1"/>
  <c r="F1742" i="7"/>
  <c r="E1742" i="7"/>
  <c r="K1741" i="7"/>
  <c r="J1741" i="7"/>
  <c r="H1741" i="7"/>
  <c r="F1741" i="7"/>
  <c r="E1741" i="7"/>
  <c r="J1740" i="7"/>
  <c r="K1740" i="7" s="1"/>
  <c r="H1740" i="7"/>
  <c r="F1740" i="7"/>
  <c r="E1740" i="7"/>
  <c r="K1739" i="7"/>
  <c r="J1739" i="7"/>
  <c r="H1739" i="7"/>
  <c r="F1739" i="7"/>
  <c r="E1739" i="7"/>
  <c r="J1738" i="7"/>
  <c r="K1738" i="7" s="1"/>
  <c r="H1738" i="7"/>
  <c r="F1738" i="7"/>
  <c r="E1738" i="7"/>
  <c r="J1737" i="7"/>
  <c r="H1737" i="7"/>
  <c r="F1737" i="7"/>
  <c r="E1737" i="7"/>
  <c r="K1736" i="7"/>
  <c r="J1736" i="7"/>
  <c r="H1736" i="7"/>
  <c r="F1736" i="7"/>
  <c r="E1736" i="7"/>
  <c r="K1735" i="7"/>
  <c r="J1735" i="7"/>
  <c r="H1735" i="7"/>
  <c r="F1735" i="7"/>
  <c r="E1735" i="7"/>
  <c r="J1734" i="7"/>
  <c r="H1734" i="7"/>
  <c r="K1734" i="7" s="1"/>
  <c r="F1734" i="7"/>
  <c r="E1734" i="7"/>
  <c r="K1733" i="7"/>
  <c r="J1733" i="7"/>
  <c r="H1733" i="7"/>
  <c r="F1733" i="7"/>
  <c r="E1733" i="7"/>
  <c r="J1732" i="7"/>
  <c r="K1732" i="7" s="1"/>
  <c r="H1732" i="7"/>
  <c r="F1732" i="7"/>
  <c r="E1732" i="7"/>
  <c r="K1731" i="7"/>
  <c r="J1731" i="7"/>
  <c r="H1731" i="7"/>
  <c r="F1731" i="7"/>
  <c r="E1731" i="7"/>
  <c r="J1730" i="7"/>
  <c r="K1730" i="7" s="1"/>
  <c r="H1730" i="7"/>
  <c r="F1730" i="7"/>
  <c r="E1730" i="7"/>
  <c r="J1729" i="7"/>
  <c r="H1729" i="7"/>
  <c r="F1729" i="7"/>
  <c r="E1729" i="7"/>
  <c r="K1728" i="7"/>
  <c r="J1728" i="7"/>
  <c r="H1728" i="7"/>
  <c r="F1728" i="7"/>
  <c r="E1728" i="7"/>
  <c r="K1727" i="7"/>
  <c r="J1727" i="7"/>
  <c r="H1727" i="7"/>
  <c r="F1727" i="7"/>
  <c r="E1727" i="7"/>
  <c r="J1726" i="7"/>
  <c r="H1726" i="7"/>
  <c r="K1726" i="7" s="1"/>
  <c r="F1726" i="7"/>
  <c r="E1726" i="7"/>
  <c r="K1725" i="7"/>
  <c r="J1725" i="7"/>
  <c r="H1725" i="7"/>
  <c r="F1725" i="7"/>
  <c r="E1725" i="7"/>
  <c r="J1724" i="7"/>
  <c r="K1724" i="7" s="1"/>
  <c r="H1724" i="7"/>
  <c r="F1724" i="7"/>
  <c r="E1724" i="7"/>
  <c r="K1723" i="7"/>
  <c r="J1723" i="7"/>
  <c r="H1723" i="7"/>
  <c r="F1723" i="7"/>
  <c r="E1723" i="7"/>
  <c r="J1722" i="7"/>
  <c r="K1722" i="7" s="1"/>
  <c r="H1722" i="7"/>
  <c r="F1722" i="7"/>
  <c r="E1722" i="7"/>
  <c r="J1721" i="7"/>
  <c r="H1721" i="7"/>
  <c r="F1721" i="7"/>
  <c r="E1721" i="7"/>
  <c r="K1720" i="7"/>
  <c r="J1720" i="7"/>
  <c r="H1720" i="7"/>
  <c r="F1720" i="7"/>
  <c r="E1720" i="7"/>
  <c r="K1719" i="7"/>
  <c r="J1719" i="7"/>
  <c r="H1719" i="7"/>
  <c r="F1719" i="7"/>
  <c r="E1719" i="7"/>
  <c r="J1718" i="7"/>
  <c r="H1718" i="7"/>
  <c r="K1718" i="7" s="1"/>
  <c r="F1718" i="7"/>
  <c r="E1718" i="7"/>
  <c r="K1717" i="7"/>
  <c r="J1717" i="7"/>
  <c r="H1717" i="7"/>
  <c r="F1717" i="7"/>
  <c r="E1717" i="7"/>
  <c r="J1716" i="7"/>
  <c r="K1716" i="7" s="1"/>
  <c r="H1716" i="7"/>
  <c r="F1716" i="7"/>
  <c r="E1716" i="7"/>
  <c r="K1715" i="7"/>
  <c r="J1715" i="7"/>
  <c r="H1715" i="7"/>
  <c r="F1715" i="7"/>
  <c r="E1715" i="7"/>
  <c r="J1714" i="7"/>
  <c r="K1714" i="7" s="1"/>
  <c r="H1714" i="7"/>
  <c r="F1714" i="7"/>
  <c r="E1714" i="7"/>
  <c r="J1713" i="7"/>
  <c r="H1713" i="7"/>
  <c r="F1713" i="7"/>
  <c r="E1713" i="7"/>
  <c r="K1712" i="7"/>
  <c r="J1712" i="7"/>
  <c r="H1712" i="7"/>
  <c r="F1712" i="7"/>
  <c r="E1712" i="7"/>
  <c r="K1711" i="7"/>
  <c r="J1711" i="7"/>
  <c r="H1711" i="7"/>
  <c r="F1711" i="7"/>
  <c r="E1711" i="7"/>
  <c r="J1710" i="7"/>
  <c r="H1710" i="7"/>
  <c r="K1710" i="7" s="1"/>
  <c r="F1710" i="7"/>
  <c r="E1710" i="7"/>
  <c r="K1709" i="7"/>
  <c r="J1709" i="7"/>
  <c r="H1709" i="7"/>
  <c r="F1709" i="7"/>
  <c r="E1709" i="7"/>
  <c r="J1708" i="7"/>
  <c r="K1708" i="7" s="1"/>
  <c r="H1708" i="7"/>
  <c r="F1708" i="7"/>
  <c r="E1708" i="7"/>
  <c r="K1707" i="7"/>
  <c r="J1707" i="7"/>
  <c r="H1707" i="7"/>
  <c r="F1707" i="7"/>
  <c r="E1707" i="7"/>
  <c r="J1706" i="7"/>
  <c r="K1706" i="7" s="1"/>
  <c r="H1706" i="7"/>
  <c r="F1706" i="7"/>
  <c r="E1706" i="7"/>
  <c r="J1705" i="7"/>
  <c r="H1705" i="7"/>
  <c r="F1705" i="7"/>
  <c r="E1705" i="7"/>
  <c r="K1704" i="7"/>
  <c r="J1704" i="7"/>
  <c r="H1704" i="7"/>
  <c r="F1704" i="7"/>
  <c r="E1704" i="7"/>
  <c r="K1703" i="7"/>
  <c r="J1703" i="7"/>
  <c r="H1703" i="7"/>
  <c r="F1703" i="7"/>
  <c r="E1703" i="7"/>
  <c r="J1702" i="7"/>
  <c r="H1702" i="7"/>
  <c r="K1702" i="7" s="1"/>
  <c r="F1702" i="7"/>
  <c r="E1702" i="7"/>
  <c r="K1701" i="7"/>
  <c r="J1701" i="7"/>
  <c r="H1701" i="7"/>
  <c r="F1701" i="7"/>
  <c r="E1701" i="7"/>
  <c r="J1700" i="7"/>
  <c r="K1700" i="7" s="1"/>
  <c r="H1700" i="7"/>
  <c r="F1700" i="7"/>
  <c r="E1700" i="7"/>
  <c r="K1699" i="7"/>
  <c r="J1699" i="7"/>
  <c r="H1699" i="7"/>
  <c r="F1699" i="7"/>
  <c r="E1699" i="7"/>
  <c r="J1698" i="7"/>
  <c r="K1698" i="7" s="1"/>
  <c r="H1698" i="7"/>
  <c r="F1698" i="7"/>
  <c r="E1698" i="7"/>
  <c r="J1697" i="7"/>
  <c r="H1697" i="7"/>
  <c r="F1697" i="7"/>
  <c r="E1697" i="7"/>
  <c r="K1696" i="7"/>
  <c r="J1696" i="7"/>
  <c r="H1696" i="7"/>
  <c r="F1696" i="7"/>
  <c r="E1696" i="7"/>
  <c r="K1695" i="7"/>
  <c r="J1695" i="7"/>
  <c r="H1695" i="7"/>
  <c r="F1695" i="7"/>
  <c r="E1695" i="7"/>
  <c r="J1694" i="7"/>
  <c r="H1694" i="7"/>
  <c r="K1694" i="7" s="1"/>
  <c r="F1694" i="7"/>
  <c r="E1694" i="7"/>
  <c r="K1693" i="7"/>
  <c r="J1693" i="7"/>
  <c r="H1693" i="7"/>
  <c r="F1693" i="7"/>
  <c r="E1693" i="7"/>
  <c r="J1692" i="7"/>
  <c r="K1692" i="7" s="1"/>
  <c r="H1692" i="7"/>
  <c r="F1692" i="7"/>
  <c r="E1692" i="7"/>
  <c r="K1691" i="7"/>
  <c r="J1691" i="7"/>
  <c r="H1691" i="7"/>
  <c r="F1691" i="7"/>
  <c r="E1691" i="7"/>
  <c r="J1690" i="7"/>
  <c r="K1690" i="7" s="1"/>
  <c r="H1690" i="7"/>
  <c r="F1690" i="7"/>
  <c r="E1690" i="7"/>
  <c r="J1689" i="7"/>
  <c r="H1689" i="7"/>
  <c r="F1689" i="7"/>
  <c r="E1689" i="7"/>
  <c r="K1688" i="7"/>
  <c r="J1688" i="7"/>
  <c r="H1688" i="7"/>
  <c r="F1688" i="7"/>
  <c r="E1688" i="7"/>
  <c r="K1687" i="7"/>
  <c r="J1687" i="7"/>
  <c r="H1687" i="7"/>
  <c r="F1687" i="7"/>
  <c r="E1687" i="7"/>
  <c r="J1686" i="7"/>
  <c r="H1686" i="7"/>
  <c r="K1686" i="7" s="1"/>
  <c r="F1686" i="7"/>
  <c r="E1686" i="7"/>
  <c r="K1685" i="7"/>
  <c r="J1685" i="7"/>
  <c r="H1685" i="7"/>
  <c r="F1685" i="7"/>
  <c r="E1685" i="7"/>
  <c r="J1684" i="7"/>
  <c r="K1684" i="7" s="1"/>
  <c r="H1684" i="7"/>
  <c r="F1684" i="7"/>
  <c r="E1684" i="7"/>
  <c r="K1683" i="7"/>
  <c r="J1683" i="7"/>
  <c r="H1683" i="7"/>
  <c r="F1683" i="7"/>
  <c r="E1683" i="7"/>
  <c r="J1682" i="7"/>
  <c r="K1682" i="7" s="1"/>
  <c r="H1682" i="7"/>
  <c r="F1682" i="7"/>
  <c r="E1682" i="7"/>
  <c r="J1681" i="7"/>
  <c r="H1681" i="7"/>
  <c r="F1681" i="7"/>
  <c r="E1681" i="7"/>
  <c r="K1680" i="7"/>
  <c r="J1680" i="7"/>
  <c r="H1680" i="7"/>
  <c r="F1680" i="7"/>
  <c r="E1680" i="7"/>
  <c r="K1679" i="7"/>
  <c r="J1679" i="7"/>
  <c r="H1679" i="7"/>
  <c r="F1679" i="7"/>
  <c r="E1679" i="7"/>
  <c r="J1678" i="7"/>
  <c r="H1678" i="7"/>
  <c r="K1678" i="7" s="1"/>
  <c r="F1678" i="7"/>
  <c r="E1678" i="7"/>
  <c r="K1677" i="7"/>
  <c r="J1677" i="7"/>
  <c r="H1677" i="7"/>
  <c r="F1677" i="7"/>
  <c r="E1677" i="7"/>
  <c r="J1676" i="7"/>
  <c r="K1676" i="7" s="1"/>
  <c r="H1676" i="7"/>
  <c r="F1676" i="7"/>
  <c r="E1676" i="7"/>
  <c r="K1675" i="7"/>
  <c r="J1675" i="7"/>
  <c r="H1675" i="7"/>
  <c r="F1675" i="7"/>
  <c r="E1675" i="7"/>
  <c r="J1674" i="7"/>
  <c r="K1674" i="7" s="1"/>
  <c r="H1674" i="7"/>
  <c r="F1674" i="7"/>
  <c r="E1674" i="7"/>
  <c r="J1673" i="7"/>
  <c r="H1673" i="7"/>
  <c r="F1673" i="7"/>
  <c r="E1673" i="7"/>
  <c r="K1672" i="7"/>
  <c r="J1672" i="7"/>
  <c r="H1672" i="7"/>
  <c r="F1672" i="7"/>
  <c r="E1672" i="7"/>
  <c r="K1671" i="7"/>
  <c r="J1671" i="7"/>
  <c r="H1671" i="7"/>
  <c r="F1671" i="7"/>
  <c r="E1671" i="7"/>
  <c r="J1670" i="7"/>
  <c r="H1670" i="7"/>
  <c r="K1670" i="7" s="1"/>
  <c r="F1670" i="7"/>
  <c r="E1670" i="7"/>
  <c r="K1669" i="7"/>
  <c r="J1669" i="7"/>
  <c r="H1669" i="7"/>
  <c r="F1669" i="7"/>
  <c r="E1669" i="7"/>
  <c r="J1668" i="7"/>
  <c r="K1668" i="7" s="1"/>
  <c r="H1668" i="7"/>
  <c r="F1668" i="7"/>
  <c r="E1668" i="7"/>
  <c r="K1667" i="7"/>
  <c r="J1667" i="7"/>
  <c r="H1667" i="7"/>
  <c r="F1667" i="7"/>
  <c r="E1667" i="7"/>
  <c r="J1666" i="7"/>
  <c r="K1666" i="7" s="1"/>
  <c r="H1666" i="7"/>
  <c r="F1666" i="7"/>
  <c r="E1666" i="7"/>
  <c r="J1665" i="7"/>
  <c r="H1665" i="7"/>
  <c r="F1665" i="7"/>
  <c r="E1665" i="7"/>
  <c r="K1664" i="7"/>
  <c r="J1664" i="7"/>
  <c r="H1664" i="7"/>
  <c r="F1664" i="7"/>
  <c r="E1664" i="7"/>
  <c r="K1663" i="7"/>
  <c r="J1663" i="7"/>
  <c r="H1663" i="7"/>
  <c r="F1663" i="7"/>
  <c r="E1663" i="7"/>
  <c r="J1662" i="7"/>
  <c r="H1662" i="7"/>
  <c r="K1662" i="7" s="1"/>
  <c r="F1662" i="7"/>
  <c r="E1662" i="7"/>
  <c r="K1661" i="7"/>
  <c r="J1661" i="7"/>
  <c r="H1661" i="7"/>
  <c r="F1661" i="7"/>
  <c r="E1661" i="7"/>
  <c r="J1660" i="7"/>
  <c r="K1660" i="7" s="1"/>
  <c r="H1660" i="7"/>
  <c r="F1660" i="7"/>
  <c r="E1660" i="7"/>
  <c r="K1659" i="7"/>
  <c r="J1659" i="7"/>
  <c r="H1659" i="7"/>
  <c r="F1659" i="7"/>
  <c r="E1659" i="7"/>
  <c r="J1658" i="7"/>
  <c r="K1658" i="7" s="1"/>
  <c r="H1658" i="7"/>
  <c r="F1658" i="7"/>
  <c r="E1658" i="7"/>
  <c r="J1657" i="7"/>
  <c r="H1657" i="7"/>
  <c r="F1657" i="7"/>
  <c r="E1657" i="7"/>
  <c r="K1656" i="7"/>
  <c r="J1656" i="7"/>
  <c r="H1656" i="7"/>
  <c r="F1656" i="7"/>
  <c r="E1656" i="7"/>
  <c r="K1655" i="7"/>
  <c r="J1655" i="7"/>
  <c r="H1655" i="7"/>
  <c r="F1655" i="7"/>
  <c r="E1655" i="7"/>
  <c r="J1654" i="7"/>
  <c r="H1654" i="7"/>
  <c r="K1654" i="7" s="1"/>
  <c r="F1654" i="7"/>
  <c r="E1654" i="7"/>
  <c r="K1653" i="7"/>
  <c r="J1653" i="7"/>
  <c r="H1653" i="7"/>
  <c r="F1653" i="7"/>
  <c r="E1653" i="7"/>
  <c r="J1652" i="7"/>
  <c r="K1652" i="7" s="1"/>
  <c r="H1652" i="7"/>
  <c r="F1652" i="7"/>
  <c r="E1652" i="7"/>
  <c r="K1651" i="7"/>
  <c r="J1651" i="7"/>
  <c r="H1651" i="7"/>
  <c r="F1651" i="7"/>
  <c r="E1651" i="7"/>
  <c r="J1650" i="7"/>
  <c r="K1650" i="7" s="1"/>
  <c r="H1650" i="7"/>
  <c r="F1650" i="7"/>
  <c r="E1650" i="7"/>
  <c r="J1649" i="7"/>
  <c r="H1649" i="7"/>
  <c r="F1649" i="7"/>
  <c r="E1649" i="7"/>
  <c r="K1648" i="7"/>
  <c r="J1648" i="7"/>
  <c r="H1648" i="7"/>
  <c r="F1648" i="7"/>
  <c r="E1648" i="7"/>
  <c r="K1647" i="7"/>
  <c r="J1647" i="7"/>
  <c r="H1647" i="7"/>
  <c r="F1647" i="7"/>
  <c r="E1647" i="7"/>
  <c r="J1646" i="7"/>
  <c r="H1646" i="7"/>
  <c r="K1646" i="7" s="1"/>
  <c r="F1646" i="7"/>
  <c r="E1646" i="7"/>
  <c r="K1645" i="7"/>
  <c r="J1645" i="7"/>
  <c r="H1645" i="7"/>
  <c r="F1645" i="7"/>
  <c r="E1645" i="7"/>
  <c r="J1644" i="7"/>
  <c r="K1644" i="7" s="1"/>
  <c r="H1644" i="7"/>
  <c r="F1644" i="7"/>
  <c r="E1644" i="7"/>
  <c r="K1643" i="7"/>
  <c r="J1643" i="7"/>
  <c r="H1643" i="7"/>
  <c r="F1643" i="7"/>
  <c r="E1643" i="7"/>
  <c r="J1642" i="7"/>
  <c r="K1642" i="7" s="1"/>
  <c r="H1642" i="7"/>
  <c r="F1642" i="7"/>
  <c r="E1642" i="7"/>
  <c r="J1641" i="7"/>
  <c r="H1641" i="7"/>
  <c r="F1641" i="7"/>
  <c r="E1641" i="7"/>
  <c r="K1640" i="7"/>
  <c r="J1640" i="7"/>
  <c r="H1640" i="7"/>
  <c r="F1640" i="7"/>
  <c r="E1640" i="7"/>
  <c r="K1639" i="7"/>
  <c r="J1639" i="7"/>
  <c r="H1639" i="7"/>
  <c r="F1639" i="7"/>
  <c r="E1639" i="7"/>
  <c r="J1638" i="7"/>
  <c r="H1638" i="7"/>
  <c r="K1638" i="7" s="1"/>
  <c r="F1638" i="7"/>
  <c r="E1638" i="7"/>
  <c r="K1637" i="7"/>
  <c r="J1637" i="7"/>
  <c r="H1637" i="7"/>
  <c r="F1637" i="7"/>
  <c r="E1637" i="7"/>
  <c r="J1636" i="7"/>
  <c r="K1636" i="7" s="1"/>
  <c r="H1636" i="7"/>
  <c r="F1636" i="7"/>
  <c r="E1636" i="7"/>
  <c r="K1635" i="7"/>
  <c r="J1635" i="7"/>
  <c r="H1635" i="7"/>
  <c r="F1635" i="7"/>
  <c r="E1635" i="7"/>
  <c r="J1634" i="7"/>
  <c r="K1634" i="7" s="1"/>
  <c r="H1634" i="7"/>
  <c r="F1634" i="7"/>
  <c r="E1634" i="7"/>
  <c r="J1633" i="7"/>
  <c r="H1633" i="7"/>
  <c r="F1633" i="7"/>
  <c r="E1633" i="7"/>
  <c r="K1632" i="7"/>
  <c r="J1632" i="7"/>
  <c r="H1632" i="7"/>
  <c r="F1632" i="7"/>
  <c r="E1632" i="7"/>
  <c r="K1631" i="7"/>
  <c r="J1631" i="7"/>
  <c r="H1631" i="7"/>
  <c r="F1631" i="7"/>
  <c r="E1631" i="7"/>
  <c r="J1630" i="7"/>
  <c r="H1630" i="7"/>
  <c r="K1630" i="7" s="1"/>
  <c r="F1630" i="7"/>
  <c r="E1630" i="7"/>
  <c r="K1629" i="7"/>
  <c r="J1629" i="7"/>
  <c r="H1629" i="7"/>
  <c r="F1629" i="7"/>
  <c r="E1629" i="7"/>
  <c r="J1628" i="7"/>
  <c r="K1628" i="7" s="1"/>
  <c r="H1628" i="7"/>
  <c r="F1628" i="7"/>
  <c r="E1628" i="7"/>
  <c r="K1627" i="7"/>
  <c r="J1627" i="7"/>
  <c r="H1627" i="7"/>
  <c r="F1627" i="7"/>
  <c r="E1627" i="7"/>
  <c r="J1626" i="7"/>
  <c r="K1626" i="7" s="1"/>
  <c r="H1626" i="7"/>
  <c r="F1626" i="7"/>
  <c r="E1626" i="7"/>
  <c r="J1625" i="7"/>
  <c r="H1625" i="7"/>
  <c r="F1625" i="7"/>
  <c r="E1625" i="7"/>
  <c r="K1624" i="7"/>
  <c r="J1624" i="7"/>
  <c r="H1624" i="7"/>
  <c r="F1624" i="7"/>
  <c r="E1624" i="7"/>
  <c r="K1623" i="7"/>
  <c r="J1623" i="7"/>
  <c r="H1623" i="7"/>
  <c r="F1623" i="7"/>
  <c r="E1623" i="7"/>
  <c r="J1622" i="7"/>
  <c r="H1622" i="7"/>
  <c r="K1622" i="7" s="1"/>
  <c r="F1622" i="7"/>
  <c r="E1622" i="7"/>
  <c r="K1621" i="7"/>
  <c r="J1621" i="7"/>
  <c r="H1621" i="7"/>
  <c r="F1621" i="7"/>
  <c r="E1621" i="7"/>
  <c r="J1620" i="7"/>
  <c r="K1620" i="7" s="1"/>
  <c r="H1620" i="7"/>
  <c r="F1620" i="7"/>
  <c r="E1620" i="7"/>
  <c r="K1619" i="7"/>
  <c r="J1619" i="7"/>
  <c r="H1619" i="7"/>
  <c r="F1619" i="7"/>
  <c r="E1619" i="7"/>
  <c r="J1618" i="7"/>
  <c r="K1618" i="7" s="1"/>
  <c r="H1618" i="7"/>
  <c r="F1618" i="7"/>
  <c r="E1618" i="7"/>
  <c r="J1617" i="7"/>
  <c r="H1617" i="7"/>
  <c r="F1617" i="7"/>
  <c r="E1617" i="7"/>
  <c r="K1616" i="7"/>
  <c r="J1616" i="7"/>
  <c r="H1616" i="7"/>
  <c r="F1616" i="7"/>
  <c r="E1616" i="7"/>
  <c r="K1615" i="7"/>
  <c r="J1615" i="7"/>
  <c r="H1615" i="7"/>
  <c r="F1615" i="7"/>
  <c r="E1615" i="7"/>
  <c r="J1614" i="7"/>
  <c r="H1614" i="7"/>
  <c r="K1614" i="7" s="1"/>
  <c r="F1614" i="7"/>
  <c r="E1614" i="7"/>
  <c r="K1613" i="7"/>
  <c r="J1613" i="7"/>
  <c r="H1613" i="7"/>
  <c r="F1613" i="7"/>
  <c r="E1613" i="7"/>
  <c r="J1612" i="7"/>
  <c r="K1612" i="7" s="1"/>
  <c r="H1612" i="7"/>
  <c r="F1612" i="7"/>
  <c r="E1612" i="7"/>
  <c r="K1611" i="7"/>
  <c r="J1611" i="7"/>
  <c r="H1611" i="7"/>
  <c r="F1611" i="7"/>
  <c r="E1611" i="7"/>
  <c r="J1610" i="7"/>
  <c r="K1610" i="7" s="1"/>
  <c r="H1610" i="7"/>
  <c r="F1610" i="7"/>
  <c r="E1610" i="7"/>
  <c r="J1609" i="7"/>
  <c r="H1609" i="7"/>
  <c r="F1609" i="7"/>
  <c r="E1609" i="7"/>
  <c r="K1608" i="7"/>
  <c r="J1608" i="7"/>
  <c r="H1608" i="7"/>
  <c r="F1608" i="7"/>
  <c r="E1608" i="7"/>
  <c r="K1607" i="7"/>
  <c r="J1607" i="7"/>
  <c r="H1607" i="7"/>
  <c r="F1607" i="7"/>
  <c r="E1607" i="7"/>
  <c r="J1606" i="7"/>
  <c r="H1606" i="7"/>
  <c r="K1606" i="7" s="1"/>
  <c r="F1606" i="7"/>
  <c r="E1606" i="7"/>
  <c r="K1605" i="7"/>
  <c r="J1605" i="7"/>
  <c r="H1605" i="7"/>
  <c r="F1605" i="7"/>
  <c r="E1605" i="7"/>
  <c r="J1604" i="7"/>
  <c r="K1604" i="7" s="1"/>
  <c r="H1604" i="7"/>
  <c r="F1604" i="7"/>
  <c r="E1604" i="7"/>
  <c r="K1603" i="7"/>
  <c r="J1603" i="7"/>
  <c r="H1603" i="7"/>
  <c r="F1603" i="7"/>
  <c r="E1603" i="7"/>
  <c r="J1602" i="7"/>
  <c r="K1602" i="7" s="1"/>
  <c r="H1602" i="7"/>
  <c r="F1602" i="7"/>
  <c r="E1602" i="7"/>
  <c r="J1601" i="7"/>
  <c r="H1601" i="7"/>
  <c r="F1601" i="7"/>
  <c r="E1601" i="7"/>
  <c r="K1600" i="7"/>
  <c r="J1600" i="7"/>
  <c r="H1600" i="7"/>
  <c r="F1600" i="7"/>
  <c r="E1600" i="7"/>
  <c r="K1599" i="7"/>
  <c r="J1599" i="7"/>
  <c r="H1599" i="7"/>
  <c r="F1599" i="7"/>
  <c r="E1599" i="7"/>
  <c r="J1598" i="7"/>
  <c r="H1598" i="7"/>
  <c r="K1598" i="7" s="1"/>
  <c r="F1598" i="7"/>
  <c r="E1598" i="7"/>
  <c r="K1597" i="7"/>
  <c r="J1597" i="7"/>
  <c r="H1597" i="7"/>
  <c r="F1597" i="7"/>
  <c r="E1597" i="7"/>
  <c r="J1596" i="7"/>
  <c r="K1596" i="7" s="1"/>
  <c r="H1596" i="7"/>
  <c r="F1596" i="7"/>
  <c r="E1596" i="7"/>
  <c r="K1595" i="7"/>
  <c r="J1595" i="7"/>
  <c r="H1595" i="7"/>
  <c r="F1595" i="7"/>
  <c r="E1595" i="7"/>
  <c r="J1594" i="7"/>
  <c r="K1594" i="7" s="1"/>
  <c r="H1594" i="7"/>
  <c r="F1594" i="7"/>
  <c r="E1594" i="7"/>
  <c r="J1593" i="7"/>
  <c r="H1593" i="7"/>
  <c r="F1593" i="7"/>
  <c r="E1593" i="7"/>
  <c r="K1592" i="7"/>
  <c r="J1592" i="7"/>
  <c r="H1592" i="7"/>
  <c r="F1592" i="7"/>
  <c r="E1592" i="7"/>
  <c r="K1591" i="7"/>
  <c r="J1591" i="7"/>
  <c r="H1591" i="7"/>
  <c r="F1591" i="7"/>
  <c r="E1591" i="7"/>
  <c r="J1590" i="7"/>
  <c r="H1590" i="7"/>
  <c r="K1590" i="7" s="1"/>
  <c r="F1590" i="7"/>
  <c r="E1590" i="7"/>
  <c r="K1589" i="7"/>
  <c r="J1589" i="7"/>
  <c r="H1589" i="7"/>
  <c r="F1589" i="7"/>
  <c r="E1589" i="7"/>
  <c r="J1588" i="7"/>
  <c r="K1588" i="7" s="1"/>
  <c r="H1588" i="7"/>
  <c r="F1588" i="7"/>
  <c r="E1588" i="7"/>
  <c r="K1587" i="7"/>
  <c r="J1587" i="7"/>
  <c r="H1587" i="7"/>
  <c r="F1587" i="7"/>
  <c r="E1587" i="7"/>
  <c r="J1586" i="7"/>
  <c r="K1586" i="7" s="1"/>
  <c r="H1586" i="7"/>
  <c r="F1586" i="7"/>
  <c r="E1586" i="7"/>
  <c r="J1585" i="7"/>
  <c r="H1585" i="7"/>
  <c r="F1585" i="7"/>
  <c r="E1585" i="7"/>
  <c r="K1584" i="7"/>
  <c r="J1584" i="7"/>
  <c r="H1584" i="7"/>
  <c r="F1584" i="7"/>
  <c r="E1584" i="7"/>
  <c r="K1583" i="7"/>
  <c r="J1583" i="7"/>
  <c r="H1583" i="7"/>
  <c r="F1583" i="7"/>
  <c r="E1583" i="7"/>
  <c r="J1582" i="7"/>
  <c r="H1582" i="7"/>
  <c r="K1582" i="7" s="1"/>
  <c r="F1582" i="7"/>
  <c r="E1582" i="7"/>
  <c r="K1581" i="7"/>
  <c r="J1581" i="7"/>
  <c r="H1581" i="7"/>
  <c r="F1581" i="7"/>
  <c r="E1581" i="7"/>
  <c r="J1580" i="7"/>
  <c r="K1580" i="7" s="1"/>
  <c r="H1580" i="7"/>
  <c r="F1580" i="7"/>
  <c r="E1580" i="7"/>
  <c r="K1579" i="7"/>
  <c r="J1579" i="7"/>
  <c r="H1579" i="7"/>
  <c r="F1579" i="7"/>
  <c r="E1579" i="7"/>
  <c r="J1578" i="7"/>
  <c r="K1578" i="7" s="1"/>
  <c r="H1578" i="7"/>
  <c r="F1578" i="7"/>
  <c r="E1578" i="7"/>
  <c r="J1577" i="7"/>
  <c r="H1577" i="7"/>
  <c r="F1577" i="7"/>
  <c r="E1577" i="7"/>
  <c r="K1576" i="7"/>
  <c r="J1576" i="7"/>
  <c r="H1576" i="7"/>
  <c r="F1576" i="7"/>
  <c r="E1576" i="7"/>
  <c r="K1575" i="7"/>
  <c r="J1575" i="7"/>
  <c r="H1575" i="7"/>
  <c r="F1575" i="7"/>
  <c r="E1575" i="7"/>
  <c r="J1574" i="7"/>
  <c r="H1574" i="7"/>
  <c r="K1574" i="7" s="1"/>
  <c r="F1574" i="7"/>
  <c r="E1574" i="7"/>
  <c r="K1573" i="7"/>
  <c r="J1573" i="7"/>
  <c r="H1573" i="7"/>
  <c r="F1573" i="7"/>
  <c r="E1573" i="7"/>
  <c r="J1572" i="7"/>
  <c r="K1572" i="7" s="1"/>
  <c r="H1572" i="7"/>
  <c r="F1572" i="7"/>
  <c r="E1572" i="7"/>
  <c r="K1571" i="7"/>
  <c r="J1571" i="7"/>
  <c r="H1571" i="7"/>
  <c r="F1571" i="7"/>
  <c r="E1571" i="7"/>
  <c r="J1570" i="7"/>
  <c r="K1570" i="7" s="1"/>
  <c r="H1570" i="7"/>
  <c r="F1570" i="7"/>
  <c r="E1570" i="7"/>
  <c r="J1569" i="7"/>
  <c r="H1569" i="7"/>
  <c r="F1569" i="7"/>
  <c r="E1569" i="7"/>
  <c r="K1568" i="7"/>
  <c r="J1568" i="7"/>
  <c r="H1568" i="7"/>
  <c r="F1568" i="7"/>
  <c r="E1568" i="7"/>
  <c r="K1567" i="7"/>
  <c r="J1567" i="7"/>
  <c r="H1567" i="7"/>
  <c r="F1567" i="7"/>
  <c r="E1567" i="7"/>
  <c r="J1566" i="7"/>
  <c r="H1566" i="7"/>
  <c r="K1566" i="7" s="1"/>
  <c r="F1566" i="7"/>
  <c r="E1566" i="7"/>
  <c r="K1565" i="7"/>
  <c r="J1565" i="7"/>
  <c r="H1565" i="7"/>
  <c r="F1565" i="7"/>
  <c r="E1565" i="7"/>
  <c r="J1564" i="7"/>
  <c r="K1564" i="7" s="1"/>
  <c r="H1564" i="7"/>
  <c r="F1564" i="7"/>
  <c r="E1564" i="7"/>
  <c r="K1563" i="7"/>
  <c r="J1563" i="7"/>
  <c r="H1563" i="7"/>
  <c r="F1563" i="7"/>
  <c r="E1563" i="7"/>
  <c r="J1562" i="7"/>
  <c r="K1562" i="7" s="1"/>
  <c r="H1562" i="7"/>
  <c r="F1562" i="7"/>
  <c r="E1562" i="7"/>
  <c r="J1561" i="7"/>
  <c r="H1561" i="7"/>
  <c r="F1561" i="7"/>
  <c r="E1561" i="7"/>
  <c r="K1560" i="7"/>
  <c r="J1560" i="7"/>
  <c r="H1560" i="7"/>
  <c r="F1560" i="7"/>
  <c r="E1560" i="7"/>
  <c r="K1559" i="7"/>
  <c r="J1559" i="7"/>
  <c r="H1559" i="7"/>
  <c r="F1559" i="7"/>
  <c r="E1559" i="7"/>
  <c r="J1558" i="7"/>
  <c r="H1558" i="7"/>
  <c r="K1558" i="7" s="1"/>
  <c r="F1558" i="7"/>
  <c r="E1558" i="7"/>
  <c r="K1557" i="7"/>
  <c r="J1557" i="7"/>
  <c r="H1557" i="7"/>
  <c r="F1557" i="7"/>
  <c r="E1557" i="7"/>
  <c r="J1556" i="7"/>
  <c r="K1556" i="7" s="1"/>
  <c r="H1556" i="7"/>
  <c r="F1556" i="7"/>
  <c r="E1556" i="7"/>
  <c r="K1555" i="7"/>
  <c r="J1555" i="7"/>
  <c r="H1555" i="7"/>
  <c r="F1555" i="7"/>
  <c r="E1555" i="7"/>
  <c r="J1554" i="7"/>
  <c r="K1554" i="7" s="1"/>
  <c r="H1554" i="7"/>
  <c r="F1554" i="7"/>
  <c r="E1554" i="7"/>
  <c r="J1553" i="7"/>
  <c r="H1553" i="7"/>
  <c r="F1553" i="7"/>
  <c r="E1553" i="7"/>
  <c r="K1552" i="7"/>
  <c r="J1552" i="7"/>
  <c r="H1552" i="7"/>
  <c r="F1552" i="7"/>
  <c r="E1552" i="7"/>
  <c r="K1551" i="7"/>
  <c r="J1551" i="7"/>
  <c r="H1551" i="7"/>
  <c r="F1551" i="7"/>
  <c r="E1551" i="7"/>
  <c r="J1550" i="7"/>
  <c r="H1550" i="7"/>
  <c r="K1550" i="7" s="1"/>
  <c r="F1550" i="7"/>
  <c r="E1550" i="7"/>
  <c r="K1549" i="7"/>
  <c r="J1549" i="7"/>
  <c r="H1549" i="7"/>
  <c r="F1549" i="7"/>
  <c r="E1549" i="7"/>
  <c r="J1548" i="7"/>
  <c r="K1548" i="7" s="1"/>
  <c r="H1548" i="7"/>
  <c r="F1548" i="7"/>
  <c r="E1548" i="7"/>
  <c r="K1547" i="7"/>
  <c r="J1547" i="7"/>
  <c r="H1547" i="7"/>
  <c r="F1547" i="7"/>
  <c r="E1547" i="7"/>
  <c r="J1546" i="7"/>
  <c r="K1546" i="7" s="1"/>
  <c r="H1546" i="7"/>
  <c r="F1546" i="7"/>
  <c r="E1546" i="7"/>
  <c r="J1545" i="7"/>
  <c r="H1545" i="7"/>
  <c r="F1545" i="7"/>
  <c r="E1545" i="7"/>
  <c r="K1544" i="7"/>
  <c r="J1544" i="7"/>
  <c r="H1544" i="7"/>
  <c r="F1544" i="7"/>
  <c r="E1544" i="7"/>
  <c r="K1543" i="7"/>
  <c r="J1543" i="7"/>
  <c r="H1543" i="7"/>
  <c r="F1543" i="7"/>
  <c r="E1543" i="7"/>
  <c r="J1542" i="7"/>
  <c r="H1542" i="7"/>
  <c r="K1542" i="7" s="1"/>
  <c r="F1542" i="7"/>
  <c r="E1542" i="7"/>
  <c r="K1541" i="7"/>
  <c r="J1541" i="7"/>
  <c r="H1541" i="7"/>
  <c r="F1541" i="7"/>
  <c r="E1541" i="7"/>
  <c r="J1540" i="7"/>
  <c r="K1540" i="7" s="1"/>
  <c r="H1540" i="7"/>
  <c r="F1540" i="7"/>
  <c r="E1540" i="7"/>
  <c r="K1539" i="7"/>
  <c r="J1539" i="7"/>
  <c r="H1539" i="7"/>
  <c r="F1539" i="7"/>
  <c r="E1539" i="7"/>
  <c r="J1538" i="7"/>
  <c r="K1538" i="7" s="1"/>
  <c r="H1538" i="7"/>
  <c r="F1538" i="7"/>
  <c r="E1538" i="7"/>
  <c r="J1537" i="7"/>
  <c r="H1537" i="7"/>
  <c r="F1537" i="7"/>
  <c r="E1537" i="7"/>
  <c r="K1536" i="7"/>
  <c r="J1536" i="7"/>
  <c r="H1536" i="7"/>
  <c r="F1536" i="7"/>
  <c r="E1536" i="7"/>
  <c r="K1535" i="7"/>
  <c r="J1535" i="7"/>
  <c r="H1535" i="7"/>
  <c r="F1535" i="7"/>
  <c r="E1535" i="7"/>
  <c r="J1534" i="7"/>
  <c r="H1534" i="7"/>
  <c r="K1534" i="7" s="1"/>
  <c r="F1534" i="7"/>
  <c r="E1534" i="7"/>
  <c r="K1533" i="7"/>
  <c r="J1533" i="7"/>
  <c r="H1533" i="7"/>
  <c r="F1533" i="7"/>
  <c r="E1533" i="7"/>
  <c r="J1532" i="7"/>
  <c r="K1532" i="7" s="1"/>
  <c r="H1532" i="7"/>
  <c r="F1532" i="7"/>
  <c r="E1532" i="7"/>
  <c r="K1531" i="7"/>
  <c r="J1531" i="7"/>
  <c r="H1531" i="7"/>
  <c r="F1531" i="7"/>
  <c r="E1531" i="7"/>
  <c r="J1530" i="7"/>
  <c r="K1530" i="7" s="1"/>
  <c r="H1530" i="7"/>
  <c r="F1530" i="7"/>
  <c r="E1530" i="7"/>
  <c r="J1529" i="7"/>
  <c r="H1529" i="7"/>
  <c r="F1529" i="7"/>
  <c r="E1529" i="7"/>
  <c r="K1528" i="7"/>
  <c r="J1528" i="7"/>
  <c r="H1528" i="7"/>
  <c r="F1528" i="7"/>
  <c r="E1528" i="7"/>
  <c r="K1527" i="7"/>
  <c r="J1527" i="7"/>
  <c r="H1527" i="7"/>
  <c r="F1527" i="7"/>
  <c r="E1527" i="7"/>
  <c r="J1526" i="7"/>
  <c r="H1526" i="7"/>
  <c r="K1526" i="7" s="1"/>
  <c r="F1526" i="7"/>
  <c r="E1526" i="7"/>
  <c r="K1525" i="7"/>
  <c r="J1525" i="7"/>
  <c r="H1525" i="7"/>
  <c r="F1525" i="7"/>
  <c r="E1525" i="7"/>
  <c r="J1524" i="7"/>
  <c r="K1524" i="7" s="1"/>
  <c r="H1524" i="7"/>
  <c r="F1524" i="7"/>
  <c r="E1524" i="7"/>
  <c r="K1523" i="7"/>
  <c r="J1523" i="7"/>
  <c r="H1523" i="7"/>
  <c r="F1523" i="7"/>
  <c r="E1523" i="7"/>
  <c r="J1522" i="7"/>
  <c r="K1522" i="7" s="1"/>
  <c r="H1522" i="7"/>
  <c r="F1522" i="7"/>
  <c r="E1522" i="7"/>
  <c r="J1521" i="7"/>
  <c r="H1521" i="7"/>
  <c r="F1521" i="7"/>
  <c r="E1521" i="7"/>
  <c r="K1520" i="7"/>
  <c r="J1520" i="7"/>
  <c r="H1520" i="7"/>
  <c r="F1520" i="7"/>
  <c r="E1520" i="7"/>
  <c r="K1519" i="7"/>
  <c r="J1519" i="7"/>
  <c r="H1519" i="7"/>
  <c r="F1519" i="7"/>
  <c r="E1519" i="7"/>
  <c r="J1518" i="7"/>
  <c r="H1518" i="7"/>
  <c r="K1518" i="7" s="1"/>
  <c r="F1518" i="7"/>
  <c r="E1518" i="7"/>
  <c r="K1517" i="7"/>
  <c r="J1517" i="7"/>
  <c r="H1517" i="7"/>
  <c r="F1517" i="7"/>
  <c r="E1517" i="7"/>
  <c r="J1516" i="7"/>
  <c r="K1516" i="7" s="1"/>
  <c r="H1516" i="7"/>
  <c r="F1516" i="7"/>
  <c r="E1516" i="7"/>
  <c r="K1515" i="7"/>
  <c r="J1515" i="7"/>
  <c r="H1515" i="7"/>
  <c r="F1515" i="7"/>
  <c r="E1515" i="7"/>
  <c r="J1514" i="7"/>
  <c r="K1514" i="7" s="1"/>
  <c r="H1514" i="7"/>
  <c r="F1514" i="7"/>
  <c r="E1514" i="7"/>
  <c r="J1513" i="7"/>
  <c r="H1513" i="7"/>
  <c r="F1513" i="7"/>
  <c r="E1513" i="7"/>
  <c r="K1512" i="7"/>
  <c r="J1512" i="7"/>
  <c r="H1512" i="7"/>
  <c r="F1512" i="7"/>
  <c r="E1512" i="7"/>
  <c r="K1511" i="7"/>
  <c r="J1511" i="7"/>
  <c r="H1511" i="7"/>
  <c r="F1511" i="7"/>
  <c r="E1511" i="7"/>
  <c r="J1510" i="7"/>
  <c r="H1510" i="7"/>
  <c r="K1510" i="7" s="1"/>
  <c r="F1510" i="7"/>
  <c r="E1510" i="7"/>
  <c r="K1509" i="7"/>
  <c r="J1509" i="7"/>
  <c r="H1509" i="7"/>
  <c r="F1509" i="7"/>
  <c r="E1509" i="7"/>
  <c r="J1508" i="7"/>
  <c r="K1508" i="7" s="1"/>
  <c r="H1508" i="7"/>
  <c r="F1508" i="7"/>
  <c r="E1508" i="7"/>
  <c r="K1507" i="7"/>
  <c r="J1507" i="7"/>
  <c r="H1507" i="7"/>
  <c r="F1507" i="7"/>
  <c r="E1507" i="7"/>
  <c r="J1506" i="7"/>
  <c r="K1506" i="7" s="1"/>
  <c r="H1506" i="7"/>
  <c r="F1506" i="7"/>
  <c r="E1506" i="7"/>
  <c r="J1505" i="7"/>
  <c r="H1505" i="7"/>
  <c r="F1505" i="7"/>
  <c r="E1505" i="7"/>
  <c r="K1504" i="7"/>
  <c r="J1504" i="7"/>
  <c r="H1504" i="7"/>
  <c r="F1504" i="7"/>
  <c r="E1504" i="7"/>
  <c r="K1503" i="7"/>
  <c r="J1503" i="7"/>
  <c r="H1503" i="7"/>
  <c r="F1503" i="7"/>
  <c r="E1503" i="7"/>
  <c r="J1502" i="7"/>
  <c r="H1502" i="7"/>
  <c r="K1502" i="7" s="1"/>
  <c r="F1502" i="7"/>
  <c r="E1502" i="7"/>
  <c r="K1501" i="7"/>
  <c r="J1501" i="7"/>
  <c r="H1501" i="7"/>
  <c r="F1501" i="7"/>
  <c r="E1501" i="7"/>
  <c r="J1500" i="7"/>
  <c r="K1500" i="7" s="1"/>
  <c r="H1500" i="7"/>
  <c r="F1500" i="7"/>
  <c r="E1500" i="7"/>
  <c r="K1499" i="7"/>
  <c r="J1499" i="7"/>
  <c r="H1499" i="7"/>
  <c r="F1499" i="7"/>
  <c r="E1499" i="7"/>
  <c r="J1498" i="7"/>
  <c r="K1498" i="7" s="1"/>
  <c r="H1498" i="7"/>
  <c r="F1498" i="7"/>
  <c r="E1498" i="7"/>
  <c r="J1497" i="7"/>
  <c r="H1497" i="7"/>
  <c r="F1497" i="7"/>
  <c r="E1497" i="7"/>
  <c r="K1496" i="7"/>
  <c r="J1496" i="7"/>
  <c r="H1496" i="7"/>
  <c r="F1496" i="7"/>
  <c r="E1496" i="7"/>
  <c r="K1495" i="7"/>
  <c r="J1495" i="7"/>
  <c r="H1495" i="7"/>
  <c r="F1495" i="7"/>
  <c r="E1495" i="7"/>
  <c r="J1494" i="7"/>
  <c r="H1494" i="7"/>
  <c r="K1494" i="7" s="1"/>
  <c r="F1494" i="7"/>
  <c r="E1494" i="7"/>
  <c r="K1493" i="7"/>
  <c r="J1493" i="7"/>
  <c r="H1493" i="7"/>
  <c r="F1493" i="7"/>
  <c r="E1493" i="7"/>
  <c r="J1492" i="7"/>
  <c r="K1492" i="7" s="1"/>
  <c r="H1492" i="7"/>
  <c r="F1492" i="7"/>
  <c r="E1492" i="7"/>
  <c r="K1491" i="7"/>
  <c r="J1491" i="7"/>
  <c r="H1491" i="7"/>
  <c r="F1491" i="7"/>
  <c r="E1491" i="7"/>
  <c r="J1490" i="7"/>
  <c r="K1490" i="7" s="1"/>
  <c r="H1490" i="7"/>
  <c r="F1490" i="7"/>
  <c r="E1490" i="7"/>
  <c r="J1489" i="7"/>
  <c r="H1489" i="7"/>
  <c r="F1489" i="7"/>
  <c r="E1489" i="7"/>
  <c r="K1488" i="7"/>
  <c r="J1488" i="7"/>
  <c r="H1488" i="7"/>
  <c r="F1488" i="7"/>
  <c r="E1488" i="7"/>
  <c r="K1487" i="7"/>
  <c r="J1487" i="7"/>
  <c r="H1487" i="7"/>
  <c r="F1487" i="7"/>
  <c r="E1487" i="7"/>
  <c r="J1486" i="7"/>
  <c r="H1486" i="7"/>
  <c r="K1486" i="7" s="1"/>
  <c r="F1486" i="7"/>
  <c r="E1486" i="7"/>
  <c r="K1485" i="7"/>
  <c r="J1485" i="7"/>
  <c r="H1485" i="7"/>
  <c r="F1485" i="7"/>
  <c r="E1485" i="7"/>
  <c r="J1484" i="7"/>
  <c r="K1484" i="7" s="1"/>
  <c r="H1484" i="7"/>
  <c r="F1484" i="7"/>
  <c r="E1484" i="7"/>
  <c r="K1483" i="7"/>
  <c r="J1483" i="7"/>
  <c r="H1483" i="7"/>
  <c r="F1483" i="7"/>
  <c r="E1483" i="7"/>
  <c r="J1482" i="7"/>
  <c r="K1482" i="7" s="1"/>
  <c r="H1482" i="7"/>
  <c r="F1482" i="7"/>
  <c r="E1482" i="7"/>
  <c r="J1481" i="7"/>
  <c r="H1481" i="7"/>
  <c r="F1481" i="7"/>
  <c r="E1481" i="7"/>
  <c r="K1480" i="7"/>
  <c r="J1480" i="7"/>
  <c r="H1480" i="7"/>
  <c r="F1480" i="7"/>
  <c r="E1480" i="7"/>
  <c r="K1479" i="7"/>
  <c r="J1479" i="7"/>
  <c r="H1479" i="7"/>
  <c r="F1479" i="7"/>
  <c r="E1479" i="7"/>
  <c r="J1478" i="7"/>
  <c r="H1478" i="7"/>
  <c r="K1478" i="7" s="1"/>
  <c r="F1478" i="7"/>
  <c r="E1478" i="7"/>
  <c r="K1477" i="7"/>
  <c r="J1477" i="7"/>
  <c r="H1477" i="7"/>
  <c r="F1477" i="7"/>
  <c r="E1477" i="7"/>
  <c r="J1476" i="7"/>
  <c r="K1476" i="7" s="1"/>
  <c r="H1476" i="7"/>
  <c r="F1476" i="7"/>
  <c r="E1476" i="7"/>
  <c r="K1475" i="7"/>
  <c r="J1475" i="7"/>
  <c r="H1475" i="7"/>
  <c r="F1475" i="7"/>
  <c r="E1475" i="7"/>
  <c r="J1474" i="7"/>
  <c r="K1474" i="7" s="1"/>
  <c r="H1474" i="7"/>
  <c r="F1474" i="7"/>
  <c r="E1474" i="7"/>
  <c r="J1473" i="7"/>
  <c r="H1473" i="7"/>
  <c r="F1473" i="7"/>
  <c r="E1473" i="7"/>
  <c r="K1472" i="7"/>
  <c r="J1472" i="7"/>
  <c r="H1472" i="7"/>
  <c r="F1472" i="7"/>
  <c r="E1472" i="7"/>
  <c r="K1471" i="7"/>
  <c r="J1471" i="7"/>
  <c r="H1471" i="7"/>
  <c r="F1471" i="7"/>
  <c r="E1471" i="7"/>
  <c r="J1470" i="7"/>
  <c r="H1470" i="7"/>
  <c r="K1470" i="7" s="1"/>
  <c r="F1470" i="7"/>
  <c r="E1470" i="7"/>
  <c r="K1469" i="7"/>
  <c r="J1469" i="7"/>
  <c r="H1469" i="7"/>
  <c r="F1469" i="7"/>
  <c r="E1469" i="7"/>
  <c r="J1468" i="7"/>
  <c r="K1468" i="7" s="1"/>
  <c r="H1468" i="7"/>
  <c r="F1468" i="7"/>
  <c r="E1468" i="7"/>
  <c r="K1467" i="7"/>
  <c r="J1467" i="7"/>
  <c r="H1467" i="7"/>
  <c r="F1467" i="7"/>
  <c r="E1467" i="7"/>
  <c r="J1466" i="7"/>
  <c r="K1466" i="7" s="1"/>
  <c r="H1466" i="7"/>
  <c r="F1466" i="7"/>
  <c r="E1466" i="7"/>
  <c r="J1465" i="7"/>
  <c r="H1465" i="7"/>
  <c r="F1465" i="7"/>
  <c r="E1465" i="7"/>
  <c r="K1464" i="7"/>
  <c r="J1464" i="7"/>
  <c r="H1464" i="7"/>
  <c r="F1464" i="7"/>
  <c r="E1464" i="7"/>
  <c r="K1463" i="7"/>
  <c r="J1463" i="7"/>
  <c r="H1463" i="7"/>
  <c r="F1463" i="7"/>
  <c r="E1463" i="7"/>
  <c r="J1462" i="7"/>
  <c r="H1462" i="7"/>
  <c r="K1462" i="7" s="1"/>
  <c r="F1462" i="7"/>
  <c r="E1462" i="7"/>
  <c r="K1461" i="7"/>
  <c r="J1461" i="7"/>
  <c r="H1461" i="7"/>
  <c r="F1461" i="7"/>
  <c r="E1461" i="7"/>
  <c r="J1460" i="7"/>
  <c r="K1460" i="7" s="1"/>
  <c r="H1460" i="7"/>
  <c r="F1460" i="7"/>
  <c r="E1460" i="7"/>
  <c r="K1459" i="7"/>
  <c r="J1459" i="7"/>
  <c r="H1459" i="7"/>
  <c r="F1459" i="7"/>
  <c r="E1459" i="7"/>
  <c r="J1458" i="7"/>
  <c r="K1458" i="7" s="1"/>
  <c r="H1458" i="7"/>
  <c r="F1458" i="7"/>
  <c r="E1458" i="7"/>
  <c r="J1457" i="7"/>
  <c r="H1457" i="7"/>
  <c r="F1457" i="7"/>
  <c r="E1457" i="7"/>
  <c r="K1456" i="7"/>
  <c r="J1456" i="7"/>
  <c r="H1456" i="7"/>
  <c r="F1456" i="7"/>
  <c r="E1456" i="7"/>
  <c r="K1455" i="7"/>
  <c r="J1455" i="7"/>
  <c r="H1455" i="7"/>
  <c r="F1455" i="7"/>
  <c r="E1455" i="7"/>
  <c r="J1454" i="7"/>
  <c r="H1454" i="7"/>
  <c r="K1454" i="7" s="1"/>
  <c r="F1454" i="7"/>
  <c r="E1454" i="7"/>
  <c r="K1453" i="7"/>
  <c r="J1453" i="7"/>
  <c r="H1453" i="7"/>
  <c r="F1453" i="7"/>
  <c r="E1453" i="7"/>
  <c r="J1452" i="7"/>
  <c r="K1452" i="7" s="1"/>
  <c r="H1452" i="7"/>
  <c r="F1452" i="7"/>
  <c r="E1452" i="7"/>
  <c r="K1451" i="7"/>
  <c r="J1451" i="7"/>
  <c r="H1451" i="7"/>
  <c r="F1451" i="7"/>
  <c r="E1451" i="7"/>
  <c r="J1450" i="7"/>
  <c r="K1450" i="7" s="1"/>
  <c r="H1450" i="7"/>
  <c r="F1450" i="7"/>
  <c r="E1450" i="7"/>
  <c r="J1449" i="7"/>
  <c r="H1449" i="7"/>
  <c r="F1449" i="7"/>
  <c r="E1449" i="7"/>
  <c r="K1448" i="7"/>
  <c r="J1448" i="7"/>
  <c r="H1448" i="7"/>
  <c r="F1448" i="7"/>
  <c r="E1448" i="7"/>
  <c r="K1447" i="7"/>
  <c r="J1447" i="7"/>
  <c r="H1447" i="7"/>
  <c r="F1447" i="7"/>
  <c r="E1447" i="7"/>
  <c r="J1446" i="7"/>
  <c r="H1446" i="7"/>
  <c r="K1446" i="7" s="1"/>
  <c r="F1446" i="7"/>
  <c r="E1446" i="7"/>
  <c r="K1445" i="7"/>
  <c r="J1445" i="7"/>
  <c r="H1445" i="7"/>
  <c r="F1445" i="7"/>
  <c r="E1445" i="7"/>
  <c r="J1444" i="7"/>
  <c r="K1444" i="7" s="1"/>
  <c r="H1444" i="7"/>
  <c r="F1444" i="7"/>
  <c r="E1444" i="7"/>
  <c r="K1443" i="7"/>
  <c r="J1443" i="7"/>
  <c r="H1443" i="7"/>
  <c r="F1443" i="7"/>
  <c r="E1443" i="7"/>
  <c r="J1442" i="7"/>
  <c r="K1442" i="7" s="1"/>
  <c r="H1442" i="7"/>
  <c r="F1442" i="7"/>
  <c r="E1442" i="7"/>
  <c r="J1441" i="7"/>
  <c r="H1441" i="7"/>
  <c r="F1441" i="7"/>
  <c r="E1441" i="7"/>
  <c r="K1440" i="7"/>
  <c r="J1440" i="7"/>
  <c r="H1440" i="7"/>
  <c r="F1440" i="7"/>
  <c r="E1440" i="7"/>
  <c r="K1439" i="7"/>
  <c r="J1439" i="7"/>
  <c r="H1439" i="7"/>
  <c r="F1439" i="7"/>
  <c r="E1439" i="7"/>
  <c r="J1438" i="7"/>
  <c r="H1438" i="7"/>
  <c r="K1438" i="7" s="1"/>
  <c r="F1438" i="7"/>
  <c r="E1438" i="7"/>
  <c r="K1437" i="7"/>
  <c r="J1437" i="7"/>
  <c r="H1437" i="7"/>
  <c r="F1437" i="7"/>
  <c r="E1437" i="7"/>
  <c r="J1436" i="7"/>
  <c r="K1436" i="7" s="1"/>
  <c r="H1436" i="7"/>
  <c r="F1436" i="7"/>
  <c r="E1436" i="7"/>
  <c r="K1435" i="7"/>
  <c r="J1435" i="7"/>
  <c r="H1435" i="7"/>
  <c r="F1435" i="7"/>
  <c r="E1435" i="7"/>
  <c r="J1434" i="7"/>
  <c r="K1434" i="7" s="1"/>
  <c r="H1434" i="7"/>
  <c r="F1434" i="7"/>
  <c r="E1434" i="7"/>
  <c r="J1433" i="7"/>
  <c r="H1433" i="7"/>
  <c r="F1433" i="7"/>
  <c r="E1433" i="7"/>
  <c r="K1432" i="7"/>
  <c r="J1432" i="7"/>
  <c r="H1432" i="7"/>
  <c r="F1432" i="7"/>
  <c r="E1432" i="7"/>
  <c r="K1431" i="7"/>
  <c r="J1431" i="7"/>
  <c r="H1431" i="7"/>
  <c r="F1431" i="7"/>
  <c r="E1431" i="7"/>
  <c r="J1430" i="7"/>
  <c r="H1430" i="7"/>
  <c r="K1430" i="7" s="1"/>
  <c r="F1430" i="7"/>
  <c r="E1430" i="7"/>
  <c r="K1429" i="7"/>
  <c r="J1429" i="7"/>
  <c r="H1429" i="7"/>
  <c r="F1429" i="7"/>
  <c r="E1429" i="7"/>
  <c r="J1428" i="7"/>
  <c r="K1428" i="7" s="1"/>
  <c r="H1428" i="7"/>
  <c r="F1428" i="7"/>
  <c r="E1428" i="7"/>
  <c r="K1427" i="7"/>
  <c r="J1427" i="7"/>
  <c r="H1427" i="7"/>
  <c r="F1427" i="7"/>
  <c r="E1427" i="7"/>
  <c r="J1426" i="7"/>
  <c r="K1426" i="7" s="1"/>
  <c r="H1426" i="7"/>
  <c r="F1426" i="7"/>
  <c r="E1426" i="7"/>
  <c r="J1425" i="7"/>
  <c r="H1425" i="7"/>
  <c r="F1425" i="7"/>
  <c r="E1425" i="7"/>
  <c r="K1424" i="7"/>
  <c r="J1424" i="7"/>
  <c r="H1424" i="7"/>
  <c r="F1424" i="7"/>
  <c r="E1424" i="7"/>
  <c r="K1423" i="7"/>
  <c r="J1423" i="7"/>
  <c r="H1423" i="7"/>
  <c r="F1423" i="7"/>
  <c r="E1423" i="7"/>
  <c r="J1422" i="7"/>
  <c r="H1422" i="7"/>
  <c r="K1422" i="7" s="1"/>
  <c r="F1422" i="7"/>
  <c r="E1422" i="7"/>
  <c r="K1421" i="7"/>
  <c r="J1421" i="7"/>
  <c r="H1421" i="7"/>
  <c r="F1421" i="7"/>
  <c r="E1421" i="7"/>
  <c r="J1420" i="7"/>
  <c r="K1420" i="7" s="1"/>
  <c r="H1420" i="7"/>
  <c r="F1420" i="7"/>
  <c r="E1420" i="7"/>
  <c r="K1419" i="7"/>
  <c r="J1419" i="7"/>
  <c r="H1419" i="7"/>
  <c r="F1419" i="7"/>
  <c r="E1419" i="7"/>
  <c r="J1418" i="7"/>
  <c r="K1418" i="7" s="1"/>
  <c r="H1418" i="7"/>
  <c r="F1418" i="7"/>
  <c r="E1418" i="7"/>
  <c r="J1417" i="7"/>
  <c r="H1417" i="7"/>
  <c r="F1417" i="7"/>
  <c r="E1417" i="7"/>
  <c r="K1416" i="7"/>
  <c r="J1416" i="7"/>
  <c r="H1416" i="7"/>
  <c r="F1416" i="7"/>
  <c r="E1416" i="7"/>
  <c r="K1415" i="7"/>
  <c r="J1415" i="7"/>
  <c r="H1415" i="7"/>
  <c r="F1415" i="7"/>
  <c r="E1415" i="7"/>
  <c r="J1414" i="7"/>
  <c r="H1414" i="7"/>
  <c r="K1414" i="7" s="1"/>
  <c r="F1414" i="7"/>
  <c r="E1414" i="7"/>
  <c r="K1413" i="7"/>
  <c r="J1413" i="7"/>
  <c r="H1413" i="7"/>
  <c r="F1413" i="7"/>
  <c r="E1413" i="7"/>
  <c r="J1412" i="7"/>
  <c r="K1412" i="7" s="1"/>
  <c r="H1412" i="7"/>
  <c r="F1412" i="7"/>
  <c r="E1412" i="7"/>
  <c r="K1411" i="7"/>
  <c r="J1411" i="7"/>
  <c r="H1411" i="7"/>
  <c r="F1411" i="7"/>
  <c r="E1411" i="7"/>
  <c r="J1410" i="7"/>
  <c r="K1410" i="7" s="1"/>
  <c r="H1410" i="7"/>
  <c r="F1410" i="7"/>
  <c r="E1410" i="7"/>
  <c r="J1409" i="7"/>
  <c r="H1409" i="7"/>
  <c r="F1409" i="7"/>
  <c r="E1409" i="7"/>
  <c r="K1408" i="7"/>
  <c r="J1408" i="7"/>
  <c r="H1408" i="7"/>
  <c r="F1408" i="7"/>
  <c r="E1408" i="7"/>
  <c r="K1407" i="7"/>
  <c r="J1407" i="7"/>
  <c r="H1407" i="7"/>
  <c r="F1407" i="7"/>
  <c r="E1407" i="7"/>
  <c r="J1406" i="7"/>
  <c r="H1406" i="7"/>
  <c r="K1406" i="7" s="1"/>
  <c r="F1406" i="7"/>
  <c r="E1406" i="7"/>
  <c r="J1405" i="7"/>
  <c r="K1405" i="7" s="1"/>
  <c r="H1405" i="7"/>
  <c r="F1405" i="7"/>
  <c r="E1405" i="7"/>
  <c r="J1404" i="7"/>
  <c r="K1404" i="7" s="1"/>
  <c r="H1404" i="7"/>
  <c r="F1404" i="7"/>
  <c r="E1404" i="7"/>
  <c r="K1403" i="7"/>
  <c r="J1403" i="7"/>
  <c r="H1403" i="7"/>
  <c r="F1403" i="7"/>
  <c r="E1403" i="7"/>
  <c r="J1402" i="7"/>
  <c r="H1402" i="7"/>
  <c r="F1402" i="7"/>
  <c r="E1402" i="7"/>
  <c r="J1401" i="7"/>
  <c r="H1401" i="7"/>
  <c r="F1401" i="7"/>
  <c r="E1401" i="7"/>
  <c r="K1400" i="7"/>
  <c r="J1400" i="7"/>
  <c r="H1400" i="7"/>
  <c r="F1400" i="7"/>
  <c r="E1400" i="7"/>
  <c r="J1399" i="7"/>
  <c r="H1399" i="7"/>
  <c r="K1399" i="7" s="1"/>
  <c r="F1399" i="7"/>
  <c r="E1399" i="7"/>
  <c r="J1398" i="7"/>
  <c r="H1398" i="7"/>
  <c r="K1398" i="7" s="1"/>
  <c r="F1398" i="7"/>
  <c r="E1398" i="7"/>
  <c r="J1397" i="7"/>
  <c r="K1397" i="7" s="1"/>
  <c r="H1397" i="7"/>
  <c r="F1397" i="7"/>
  <c r="E1397" i="7"/>
  <c r="J1396" i="7"/>
  <c r="K1396" i="7" s="1"/>
  <c r="H1396" i="7"/>
  <c r="F1396" i="7"/>
  <c r="E1396" i="7"/>
  <c r="K1395" i="7"/>
  <c r="J1395" i="7"/>
  <c r="H1395" i="7"/>
  <c r="F1395" i="7"/>
  <c r="E1395" i="7"/>
  <c r="J1394" i="7"/>
  <c r="H1394" i="7"/>
  <c r="F1394" i="7"/>
  <c r="E1394" i="7"/>
  <c r="J1393" i="7"/>
  <c r="H1393" i="7"/>
  <c r="F1393" i="7"/>
  <c r="E1393" i="7"/>
  <c r="K1392" i="7"/>
  <c r="J1392" i="7"/>
  <c r="H1392" i="7"/>
  <c r="F1392" i="7"/>
  <c r="E1392" i="7"/>
  <c r="K1391" i="7"/>
  <c r="J1391" i="7"/>
  <c r="H1391" i="7"/>
  <c r="F1391" i="7"/>
  <c r="E1391" i="7"/>
  <c r="J1390" i="7"/>
  <c r="H1390" i="7"/>
  <c r="K1390" i="7" s="1"/>
  <c r="F1390" i="7"/>
  <c r="E1390" i="7"/>
  <c r="J1389" i="7"/>
  <c r="K1389" i="7" s="1"/>
  <c r="H1389" i="7"/>
  <c r="F1389" i="7"/>
  <c r="E1389" i="7"/>
  <c r="J1388" i="7"/>
  <c r="K1388" i="7" s="1"/>
  <c r="H1388" i="7"/>
  <c r="F1388" i="7"/>
  <c r="E1388" i="7"/>
  <c r="K1387" i="7"/>
  <c r="J1387" i="7"/>
  <c r="H1387" i="7"/>
  <c r="F1387" i="7"/>
  <c r="E1387" i="7"/>
  <c r="J1386" i="7"/>
  <c r="H1386" i="7"/>
  <c r="F1386" i="7"/>
  <c r="E1386" i="7"/>
  <c r="J1385" i="7"/>
  <c r="H1385" i="7"/>
  <c r="F1385" i="7"/>
  <c r="E1385" i="7"/>
  <c r="K1384" i="7"/>
  <c r="J1384" i="7"/>
  <c r="H1384" i="7"/>
  <c r="F1384" i="7"/>
  <c r="E1384" i="7"/>
  <c r="J1383" i="7"/>
  <c r="H1383" i="7"/>
  <c r="K1383" i="7" s="1"/>
  <c r="F1383" i="7"/>
  <c r="E1383" i="7"/>
  <c r="J1382" i="7"/>
  <c r="H1382" i="7"/>
  <c r="K1382" i="7" s="1"/>
  <c r="F1382" i="7"/>
  <c r="E1382" i="7"/>
  <c r="J1381" i="7"/>
  <c r="K1381" i="7" s="1"/>
  <c r="H1381" i="7"/>
  <c r="F1381" i="7"/>
  <c r="E1381" i="7"/>
  <c r="J1380" i="7"/>
  <c r="K1380" i="7" s="1"/>
  <c r="H1380" i="7"/>
  <c r="F1380" i="7"/>
  <c r="E1380" i="7"/>
  <c r="K1379" i="7"/>
  <c r="J1379" i="7"/>
  <c r="H1379" i="7"/>
  <c r="F1379" i="7"/>
  <c r="E1379" i="7"/>
  <c r="J1378" i="7"/>
  <c r="H1378" i="7"/>
  <c r="F1378" i="7"/>
  <c r="E1378" i="7"/>
  <c r="J1377" i="7"/>
  <c r="H1377" i="7"/>
  <c r="F1377" i="7"/>
  <c r="E1377" i="7"/>
  <c r="K1376" i="7"/>
  <c r="J1376" i="7"/>
  <c r="H1376" i="7"/>
  <c r="F1376" i="7"/>
  <c r="E1376" i="7"/>
  <c r="K1375" i="7"/>
  <c r="J1375" i="7"/>
  <c r="H1375" i="7"/>
  <c r="F1375" i="7"/>
  <c r="E1375" i="7"/>
  <c r="J1374" i="7"/>
  <c r="H1374" i="7"/>
  <c r="K1374" i="7" s="1"/>
  <c r="F1374" i="7"/>
  <c r="E1374" i="7"/>
  <c r="J1373" i="7"/>
  <c r="K1373" i="7" s="1"/>
  <c r="H1373" i="7"/>
  <c r="F1373" i="7"/>
  <c r="E1373" i="7"/>
  <c r="J1372" i="7"/>
  <c r="K1372" i="7" s="1"/>
  <c r="H1372" i="7"/>
  <c r="F1372" i="7"/>
  <c r="E1372" i="7"/>
  <c r="K1371" i="7"/>
  <c r="J1371" i="7"/>
  <c r="H1371" i="7"/>
  <c r="F1371" i="7"/>
  <c r="E1371" i="7"/>
  <c r="J1370" i="7"/>
  <c r="H1370" i="7"/>
  <c r="F1370" i="7"/>
  <c r="E1370" i="7"/>
  <c r="J1369" i="7"/>
  <c r="H1369" i="7"/>
  <c r="F1369" i="7"/>
  <c r="E1369" i="7"/>
  <c r="K1368" i="7"/>
  <c r="J1368" i="7"/>
  <c r="H1368" i="7"/>
  <c r="F1368" i="7"/>
  <c r="E1368" i="7"/>
  <c r="J1367" i="7"/>
  <c r="H1367" i="7"/>
  <c r="K1367" i="7" s="1"/>
  <c r="F1367" i="7"/>
  <c r="E1367" i="7"/>
  <c r="J1366" i="7"/>
  <c r="H1366" i="7"/>
  <c r="K1366" i="7" s="1"/>
  <c r="F1366" i="7"/>
  <c r="E1366" i="7"/>
  <c r="J1365" i="7"/>
  <c r="K1365" i="7" s="1"/>
  <c r="H1365" i="7"/>
  <c r="F1365" i="7"/>
  <c r="E1365" i="7"/>
  <c r="J1364" i="7"/>
  <c r="K1364" i="7" s="1"/>
  <c r="H1364" i="7"/>
  <c r="F1364" i="7"/>
  <c r="E1364" i="7"/>
  <c r="K1363" i="7"/>
  <c r="J1363" i="7"/>
  <c r="H1363" i="7"/>
  <c r="F1363" i="7"/>
  <c r="E1363" i="7"/>
  <c r="J1362" i="7"/>
  <c r="H1362" i="7"/>
  <c r="F1362" i="7"/>
  <c r="E1362" i="7"/>
  <c r="J1361" i="7"/>
  <c r="H1361" i="7"/>
  <c r="F1361" i="7"/>
  <c r="E1361" i="7"/>
  <c r="K1360" i="7"/>
  <c r="J1360" i="7"/>
  <c r="H1360" i="7"/>
  <c r="F1360" i="7"/>
  <c r="E1360" i="7"/>
  <c r="K1359" i="7"/>
  <c r="J1359" i="7"/>
  <c r="H1359" i="7"/>
  <c r="F1359" i="7"/>
  <c r="E1359" i="7"/>
  <c r="J1358" i="7"/>
  <c r="H1358" i="7"/>
  <c r="K1358" i="7" s="1"/>
  <c r="F1358" i="7"/>
  <c r="E1358" i="7"/>
  <c r="J1357" i="7"/>
  <c r="K1357" i="7" s="1"/>
  <c r="H1357" i="7"/>
  <c r="F1357" i="7"/>
  <c r="E1357" i="7"/>
  <c r="J1356" i="7"/>
  <c r="K1356" i="7" s="1"/>
  <c r="H1356" i="7"/>
  <c r="F1356" i="7"/>
  <c r="E1356" i="7"/>
  <c r="K1355" i="7"/>
  <c r="J1355" i="7"/>
  <c r="H1355" i="7"/>
  <c r="F1355" i="7"/>
  <c r="E1355" i="7"/>
  <c r="J1354" i="7"/>
  <c r="H1354" i="7"/>
  <c r="F1354" i="7"/>
  <c r="E1354" i="7"/>
  <c r="J1353" i="7"/>
  <c r="H1353" i="7"/>
  <c r="F1353" i="7"/>
  <c r="E1353" i="7"/>
  <c r="K1352" i="7"/>
  <c r="J1352" i="7"/>
  <c r="H1352" i="7"/>
  <c r="F1352" i="7"/>
  <c r="E1352" i="7"/>
  <c r="J1351" i="7"/>
  <c r="H1351" i="7"/>
  <c r="K1351" i="7" s="1"/>
  <c r="F1351" i="7"/>
  <c r="E1351" i="7"/>
  <c r="J1350" i="7"/>
  <c r="H1350" i="7"/>
  <c r="K1350" i="7" s="1"/>
  <c r="F1350" i="7"/>
  <c r="E1350" i="7"/>
  <c r="J1349" i="7"/>
  <c r="K1349" i="7" s="1"/>
  <c r="H1349" i="7"/>
  <c r="F1349" i="7"/>
  <c r="E1349" i="7"/>
  <c r="K1348" i="7"/>
  <c r="J1348" i="7"/>
  <c r="H1348" i="7"/>
  <c r="F1348" i="7"/>
  <c r="E1348" i="7"/>
  <c r="K1347" i="7"/>
  <c r="J1347" i="7"/>
  <c r="H1347" i="7"/>
  <c r="F1347" i="7"/>
  <c r="E1347" i="7"/>
  <c r="J1346" i="7"/>
  <c r="K1346" i="7" s="1"/>
  <c r="H1346" i="7"/>
  <c r="F1346" i="7"/>
  <c r="E1346" i="7"/>
  <c r="J1345" i="7"/>
  <c r="K1345" i="7" s="1"/>
  <c r="H1345" i="7"/>
  <c r="F1345" i="7"/>
  <c r="E1345" i="7"/>
  <c r="K1344" i="7"/>
  <c r="J1344" i="7"/>
  <c r="H1344" i="7"/>
  <c r="F1344" i="7"/>
  <c r="E1344" i="7"/>
  <c r="J1343" i="7"/>
  <c r="H1343" i="7"/>
  <c r="K1343" i="7" s="1"/>
  <c r="F1343" i="7"/>
  <c r="E1343" i="7"/>
  <c r="J1342" i="7"/>
  <c r="H1342" i="7"/>
  <c r="K1342" i="7" s="1"/>
  <c r="F1342" i="7"/>
  <c r="E1342" i="7"/>
  <c r="K1341" i="7"/>
  <c r="J1341" i="7"/>
  <c r="H1341" i="7"/>
  <c r="F1341" i="7"/>
  <c r="E1341" i="7"/>
  <c r="J1340" i="7"/>
  <c r="K1340" i="7" s="1"/>
  <c r="H1340" i="7"/>
  <c r="F1340" i="7"/>
  <c r="E1340" i="7"/>
  <c r="K1339" i="7"/>
  <c r="J1339" i="7"/>
  <c r="H1339" i="7"/>
  <c r="F1339" i="7"/>
  <c r="E1339" i="7"/>
  <c r="J1338" i="7"/>
  <c r="H1338" i="7"/>
  <c r="F1338" i="7"/>
  <c r="E1338" i="7"/>
  <c r="J1337" i="7"/>
  <c r="H1337" i="7"/>
  <c r="F1337" i="7"/>
  <c r="E1337" i="7"/>
  <c r="J1336" i="7"/>
  <c r="K1336" i="7" s="1"/>
  <c r="H1336" i="7"/>
  <c r="F1336" i="7"/>
  <c r="E1336" i="7"/>
  <c r="K1335" i="7"/>
  <c r="J1335" i="7"/>
  <c r="H1335" i="7"/>
  <c r="F1335" i="7"/>
  <c r="E1335" i="7"/>
  <c r="J1334" i="7"/>
  <c r="H1334" i="7"/>
  <c r="K1334" i="7" s="1"/>
  <c r="F1334" i="7"/>
  <c r="E1334" i="7"/>
  <c r="J1333" i="7"/>
  <c r="K1333" i="7" s="1"/>
  <c r="H1333" i="7"/>
  <c r="F1333" i="7"/>
  <c r="E1333" i="7"/>
  <c r="K1332" i="7"/>
  <c r="J1332" i="7"/>
  <c r="H1332" i="7"/>
  <c r="F1332" i="7"/>
  <c r="E1332" i="7"/>
  <c r="K1331" i="7"/>
  <c r="J1331" i="7"/>
  <c r="H1331" i="7"/>
  <c r="F1331" i="7"/>
  <c r="E1331" i="7"/>
  <c r="J1330" i="7"/>
  <c r="K1330" i="7" s="1"/>
  <c r="H1330" i="7"/>
  <c r="F1330" i="7"/>
  <c r="E1330" i="7"/>
  <c r="J1329" i="7"/>
  <c r="K1329" i="7" s="1"/>
  <c r="H1329" i="7"/>
  <c r="F1329" i="7"/>
  <c r="E1329" i="7"/>
  <c r="K1328" i="7"/>
  <c r="J1328" i="7"/>
  <c r="H1328" i="7"/>
  <c r="F1328" i="7"/>
  <c r="E1328" i="7"/>
  <c r="K1327" i="7"/>
  <c r="J1327" i="7"/>
  <c r="H1327" i="7"/>
  <c r="F1327" i="7"/>
  <c r="E1327" i="7"/>
  <c r="J1326" i="7"/>
  <c r="H1326" i="7"/>
  <c r="K1326" i="7" s="1"/>
  <c r="F1326" i="7"/>
  <c r="E1326" i="7"/>
  <c r="J1325" i="7"/>
  <c r="H1325" i="7"/>
  <c r="K1325" i="7" s="1"/>
  <c r="F1325" i="7"/>
  <c r="E1325" i="7"/>
  <c r="J1324" i="7"/>
  <c r="K1324" i="7" s="1"/>
  <c r="H1324" i="7"/>
  <c r="F1324" i="7"/>
  <c r="E1324" i="7"/>
  <c r="K1323" i="7"/>
  <c r="J1323" i="7"/>
  <c r="H1323" i="7"/>
  <c r="F1323" i="7"/>
  <c r="E1323" i="7"/>
  <c r="J1322" i="7"/>
  <c r="H1322" i="7"/>
  <c r="F1322" i="7"/>
  <c r="E1322" i="7"/>
  <c r="J1321" i="7"/>
  <c r="K1321" i="7" s="1"/>
  <c r="H1321" i="7"/>
  <c r="F1321" i="7"/>
  <c r="E1321" i="7"/>
  <c r="J1320" i="7"/>
  <c r="H1320" i="7"/>
  <c r="K1320" i="7" s="1"/>
  <c r="F1320" i="7"/>
  <c r="E1320" i="7"/>
  <c r="J1319" i="7"/>
  <c r="K1319" i="7" s="1"/>
  <c r="H1319" i="7"/>
  <c r="F1319" i="7"/>
  <c r="E1319" i="7"/>
  <c r="K1318" i="7"/>
  <c r="J1318" i="7"/>
  <c r="H1318" i="7"/>
  <c r="F1318" i="7"/>
  <c r="E1318" i="7"/>
  <c r="J1317" i="7"/>
  <c r="K1317" i="7" s="1"/>
  <c r="H1317" i="7"/>
  <c r="F1317" i="7"/>
  <c r="E1317" i="7"/>
  <c r="K1316" i="7"/>
  <c r="J1316" i="7"/>
  <c r="H1316" i="7"/>
  <c r="F1316" i="7"/>
  <c r="E1316" i="7"/>
  <c r="J1315" i="7"/>
  <c r="K1315" i="7" s="1"/>
  <c r="H1315" i="7"/>
  <c r="F1315" i="7"/>
  <c r="E1315" i="7"/>
  <c r="J1314" i="7"/>
  <c r="H1314" i="7"/>
  <c r="K1314" i="7" s="1"/>
  <c r="F1314" i="7"/>
  <c r="E1314" i="7"/>
  <c r="J1313" i="7"/>
  <c r="K1313" i="7" s="1"/>
  <c r="H1313" i="7"/>
  <c r="F1313" i="7"/>
  <c r="E1313" i="7"/>
  <c r="J1312" i="7"/>
  <c r="H1312" i="7"/>
  <c r="K1312" i="7" s="1"/>
  <c r="F1312" i="7"/>
  <c r="E1312" i="7"/>
  <c r="J1311" i="7"/>
  <c r="K1311" i="7" s="1"/>
  <c r="H1311" i="7"/>
  <c r="F1311" i="7"/>
  <c r="E1311" i="7"/>
  <c r="K1310" i="7"/>
  <c r="J1310" i="7"/>
  <c r="H1310" i="7"/>
  <c r="F1310" i="7"/>
  <c r="E1310" i="7"/>
  <c r="J1309" i="7"/>
  <c r="K1309" i="7" s="1"/>
  <c r="H1309" i="7"/>
  <c r="F1309" i="7"/>
  <c r="E1309" i="7"/>
  <c r="K1308" i="7"/>
  <c r="J1308" i="7"/>
  <c r="H1308" i="7"/>
  <c r="F1308" i="7"/>
  <c r="E1308" i="7"/>
  <c r="J1307" i="7"/>
  <c r="K1307" i="7" s="1"/>
  <c r="H1307" i="7"/>
  <c r="F1307" i="7"/>
  <c r="E1307" i="7"/>
  <c r="J1306" i="7"/>
  <c r="H1306" i="7"/>
  <c r="K1306" i="7" s="1"/>
  <c r="F1306" i="7"/>
  <c r="E1306" i="7"/>
  <c r="J1305" i="7"/>
  <c r="K1305" i="7" s="1"/>
  <c r="H1305" i="7"/>
  <c r="F1305" i="7"/>
  <c r="E1305" i="7"/>
  <c r="J1304" i="7"/>
  <c r="H1304" i="7"/>
  <c r="K1304" i="7" s="1"/>
  <c r="F1304" i="7"/>
  <c r="E1304" i="7"/>
  <c r="J1303" i="7"/>
  <c r="K1303" i="7" s="1"/>
  <c r="H1303" i="7"/>
  <c r="F1303" i="7"/>
  <c r="E1303" i="7"/>
  <c r="K1302" i="7"/>
  <c r="J1302" i="7"/>
  <c r="H1302" i="7"/>
  <c r="F1302" i="7"/>
  <c r="E1302" i="7"/>
  <c r="J1301" i="7"/>
  <c r="K1301" i="7" s="1"/>
  <c r="H1301" i="7"/>
  <c r="F1301" i="7"/>
  <c r="E1301" i="7"/>
  <c r="K1300" i="7"/>
  <c r="J1300" i="7"/>
  <c r="H1300" i="7"/>
  <c r="F1300" i="7"/>
  <c r="E1300" i="7"/>
  <c r="J1299" i="7"/>
  <c r="K1299" i="7" s="1"/>
  <c r="H1299" i="7"/>
  <c r="F1299" i="7"/>
  <c r="E1299" i="7"/>
  <c r="J1298" i="7"/>
  <c r="H1298" i="7"/>
  <c r="K1298" i="7" s="1"/>
  <c r="F1298" i="7"/>
  <c r="E1298" i="7"/>
  <c r="J1297" i="7"/>
  <c r="K1297" i="7" s="1"/>
  <c r="H1297" i="7"/>
  <c r="F1297" i="7"/>
  <c r="E1297" i="7"/>
  <c r="J1296" i="7"/>
  <c r="H1296" i="7"/>
  <c r="K1296" i="7" s="1"/>
  <c r="F1296" i="7"/>
  <c r="E1296" i="7"/>
  <c r="J1295" i="7"/>
  <c r="K1295" i="7" s="1"/>
  <c r="H1295" i="7"/>
  <c r="F1295" i="7"/>
  <c r="E1295" i="7"/>
  <c r="K1294" i="7"/>
  <c r="J1294" i="7"/>
  <c r="H1294" i="7"/>
  <c r="F1294" i="7"/>
  <c r="E1294" i="7"/>
  <c r="J1293" i="7"/>
  <c r="K1293" i="7" s="1"/>
  <c r="H1293" i="7"/>
  <c r="F1293" i="7"/>
  <c r="E1293" i="7"/>
  <c r="K1292" i="7"/>
  <c r="J1292" i="7"/>
  <c r="H1292" i="7"/>
  <c r="F1292" i="7"/>
  <c r="E1292" i="7"/>
  <c r="J1291" i="7"/>
  <c r="K1291" i="7" s="1"/>
  <c r="H1291" i="7"/>
  <c r="F1291" i="7"/>
  <c r="E1291" i="7"/>
  <c r="J1290" i="7"/>
  <c r="H1290" i="7"/>
  <c r="K1290" i="7" s="1"/>
  <c r="F1290" i="7"/>
  <c r="E1290" i="7"/>
  <c r="J1289" i="7"/>
  <c r="K1289" i="7" s="1"/>
  <c r="H1289" i="7"/>
  <c r="F1289" i="7"/>
  <c r="E1289" i="7"/>
  <c r="J1288" i="7"/>
  <c r="H1288" i="7"/>
  <c r="K1288" i="7" s="1"/>
  <c r="F1288" i="7"/>
  <c r="E1288" i="7"/>
  <c r="J1287" i="7"/>
  <c r="K1287" i="7" s="1"/>
  <c r="H1287" i="7"/>
  <c r="F1287" i="7"/>
  <c r="E1287" i="7"/>
  <c r="K1286" i="7"/>
  <c r="J1286" i="7"/>
  <c r="H1286" i="7"/>
  <c r="F1286" i="7"/>
  <c r="E1286" i="7"/>
  <c r="J1285" i="7"/>
  <c r="K1285" i="7" s="1"/>
  <c r="H1285" i="7"/>
  <c r="F1285" i="7"/>
  <c r="E1285" i="7"/>
  <c r="K1284" i="7"/>
  <c r="J1284" i="7"/>
  <c r="H1284" i="7"/>
  <c r="F1284" i="7"/>
  <c r="E1284" i="7"/>
  <c r="J1283" i="7"/>
  <c r="K1283" i="7" s="1"/>
  <c r="H1283" i="7"/>
  <c r="F1283" i="7"/>
  <c r="E1283" i="7"/>
  <c r="J1282" i="7"/>
  <c r="H1282" i="7"/>
  <c r="K1282" i="7" s="1"/>
  <c r="F1282" i="7"/>
  <c r="E1282" i="7"/>
  <c r="J1281" i="7"/>
  <c r="K1281" i="7" s="1"/>
  <c r="H1281" i="7"/>
  <c r="F1281" i="7"/>
  <c r="E1281" i="7"/>
  <c r="J1280" i="7"/>
  <c r="H1280" i="7"/>
  <c r="K1280" i="7" s="1"/>
  <c r="F1280" i="7"/>
  <c r="E1280" i="7"/>
  <c r="J1279" i="7"/>
  <c r="K1279" i="7" s="1"/>
  <c r="H1279" i="7"/>
  <c r="F1279" i="7"/>
  <c r="E1279" i="7"/>
  <c r="K1278" i="7"/>
  <c r="J1278" i="7"/>
  <c r="H1278" i="7"/>
  <c r="F1278" i="7"/>
  <c r="E1278" i="7"/>
  <c r="J1277" i="7"/>
  <c r="K1277" i="7" s="1"/>
  <c r="H1277" i="7"/>
  <c r="F1277" i="7"/>
  <c r="E1277" i="7"/>
  <c r="K1276" i="7"/>
  <c r="J1276" i="7"/>
  <c r="H1276" i="7"/>
  <c r="F1276" i="7"/>
  <c r="E1276" i="7"/>
  <c r="J1275" i="7"/>
  <c r="K1275" i="7" s="1"/>
  <c r="H1275" i="7"/>
  <c r="F1275" i="7"/>
  <c r="E1275" i="7"/>
  <c r="J1274" i="7"/>
  <c r="H1274" i="7"/>
  <c r="K1274" i="7" s="1"/>
  <c r="F1274" i="7"/>
  <c r="E1274" i="7"/>
  <c r="J1273" i="7"/>
  <c r="K1273" i="7" s="1"/>
  <c r="H1273" i="7"/>
  <c r="F1273" i="7"/>
  <c r="E1273" i="7"/>
  <c r="J1272" i="7"/>
  <c r="H1272" i="7"/>
  <c r="K1272" i="7" s="1"/>
  <c r="F1272" i="7"/>
  <c r="E1272" i="7"/>
  <c r="J1271" i="7"/>
  <c r="K1271" i="7" s="1"/>
  <c r="H1271" i="7"/>
  <c r="F1271" i="7"/>
  <c r="E1271" i="7"/>
  <c r="K1270" i="7"/>
  <c r="J1270" i="7"/>
  <c r="H1270" i="7"/>
  <c r="F1270" i="7"/>
  <c r="E1270" i="7"/>
  <c r="J1269" i="7"/>
  <c r="K1269" i="7" s="1"/>
  <c r="H1269" i="7"/>
  <c r="F1269" i="7"/>
  <c r="E1269" i="7"/>
  <c r="K1268" i="7"/>
  <c r="J1268" i="7"/>
  <c r="H1268" i="7"/>
  <c r="F1268" i="7"/>
  <c r="E1268" i="7"/>
  <c r="J1267" i="7"/>
  <c r="K1267" i="7" s="1"/>
  <c r="H1267" i="7"/>
  <c r="F1267" i="7"/>
  <c r="E1267" i="7"/>
  <c r="J1266" i="7"/>
  <c r="H1266" i="7"/>
  <c r="K1266" i="7" s="1"/>
  <c r="F1266" i="7"/>
  <c r="E1266" i="7"/>
  <c r="J1265" i="7"/>
  <c r="K1265" i="7" s="1"/>
  <c r="H1265" i="7"/>
  <c r="F1265" i="7"/>
  <c r="E1265" i="7"/>
  <c r="J1264" i="7"/>
  <c r="H1264" i="7"/>
  <c r="K1264" i="7" s="1"/>
  <c r="F1264" i="7"/>
  <c r="E1264" i="7"/>
  <c r="J1263" i="7"/>
  <c r="K1263" i="7" s="1"/>
  <c r="H1263" i="7"/>
  <c r="F1263" i="7"/>
  <c r="E1263" i="7"/>
  <c r="K1262" i="7"/>
  <c r="J1262" i="7"/>
  <c r="H1262" i="7"/>
  <c r="F1262" i="7"/>
  <c r="E1262" i="7"/>
  <c r="J1261" i="7"/>
  <c r="K1261" i="7" s="1"/>
  <c r="H1261" i="7"/>
  <c r="F1261" i="7"/>
  <c r="E1261" i="7"/>
  <c r="K1260" i="7"/>
  <c r="J1260" i="7"/>
  <c r="H1260" i="7"/>
  <c r="F1260" i="7"/>
  <c r="E1260" i="7"/>
  <c r="J1259" i="7"/>
  <c r="K1259" i="7" s="1"/>
  <c r="H1259" i="7"/>
  <c r="F1259" i="7"/>
  <c r="E1259" i="7"/>
  <c r="J1258" i="7"/>
  <c r="H1258" i="7"/>
  <c r="K1258" i="7" s="1"/>
  <c r="F1258" i="7"/>
  <c r="E1258" i="7"/>
  <c r="J1257" i="7"/>
  <c r="K1257" i="7" s="1"/>
  <c r="H1257" i="7"/>
  <c r="F1257" i="7"/>
  <c r="E1257" i="7"/>
  <c r="J1256" i="7"/>
  <c r="H1256" i="7"/>
  <c r="K1256" i="7" s="1"/>
  <c r="F1256" i="7"/>
  <c r="E1256" i="7"/>
  <c r="J1255" i="7"/>
  <c r="K1255" i="7" s="1"/>
  <c r="H1255" i="7"/>
  <c r="F1255" i="7"/>
  <c r="E1255" i="7"/>
  <c r="K1254" i="7"/>
  <c r="J1254" i="7"/>
  <c r="H1254" i="7"/>
  <c r="F1254" i="7"/>
  <c r="E1254" i="7"/>
  <c r="J1253" i="7"/>
  <c r="K1253" i="7" s="1"/>
  <c r="H1253" i="7"/>
  <c r="F1253" i="7"/>
  <c r="E1253" i="7"/>
  <c r="K1252" i="7"/>
  <c r="J1252" i="7"/>
  <c r="H1252" i="7"/>
  <c r="F1252" i="7"/>
  <c r="E1252" i="7"/>
  <c r="J1251" i="7"/>
  <c r="K1251" i="7" s="1"/>
  <c r="H1251" i="7"/>
  <c r="F1251" i="7"/>
  <c r="E1251" i="7"/>
  <c r="J1250" i="7"/>
  <c r="H1250" i="7"/>
  <c r="K1250" i="7" s="1"/>
  <c r="F1250" i="7"/>
  <c r="E1250" i="7"/>
  <c r="J1249" i="7"/>
  <c r="K1249" i="7" s="1"/>
  <c r="H1249" i="7"/>
  <c r="F1249" i="7"/>
  <c r="E1249" i="7"/>
  <c r="J1248" i="7"/>
  <c r="H1248" i="7"/>
  <c r="K1248" i="7" s="1"/>
  <c r="F1248" i="7"/>
  <c r="E1248" i="7"/>
  <c r="J1247" i="7"/>
  <c r="K1247" i="7" s="1"/>
  <c r="H1247" i="7"/>
  <c r="F1247" i="7"/>
  <c r="E1247" i="7"/>
  <c r="K1246" i="7"/>
  <c r="J1246" i="7"/>
  <c r="H1246" i="7"/>
  <c r="F1246" i="7"/>
  <c r="E1246" i="7"/>
  <c r="J1245" i="7"/>
  <c r="K1245" i="7" s="1"/>
  <c r="H1245" i="7"/>
  <c r="F1245" i="7"/>
  <c r="E1245" i="7"/>
  <c r="K1244" i="7"/>
  <c r="J1244" i="7"/>
  <c r="H1244" i="7"/>
  <c r="F1244" i="7"/>
  <c r="E1244" i="7"/>
  <c r="J1243" i="7"/>
  <c r="K1243" i="7" s="1"/>
  <c r="H1243" i="7"/>
  <c r="F1243" i="7"/>
  <c r="E1243" i="7"/>
  <c r="J1242" i="7"/>
  <c r="H1242" i="7"/>
  <c r="K1242" i="7" s="1"/>
  <c r="F1242" i="7"/>
  <c r="E1242" i="7"/>
  <c r="J1241" i="7"/>
  <c r="K1241" i="7" s="1"/>
  <c r="H1241" i="7"/>
  <c r="F1241" i="7"/>
  <c r="E1241" i="7"/>
  <c r="J1240" i="7"/>
  <c r="H1240" i="7"/>
  <c r="K1240" i="7" s="1"/>
  <c r="F1240" i="7"/>
  <c r="E1240" i="7"/>
  <c r="J1239" i="7"/>
  <c r="K1239" i="7" s="1"/>
  <c r="H1239" i="7"/>
  <c r="F1239" i="7"/>
  <c r="E1239" i="7"/>
  <c r="K1238" i="7"/>
  <c r="J1238" i="7"/>
  <c r="H1238" i="7"/>
  <c r="F1238" i="7"/>
  <c r="E1238" i="7"/>
  <c r="J1237" i="7"/>
  <c r="K1237" i="7" s="1"/>
  <c r="H1237" i="7"/>
  <c r="F1237" i="7"/>
  <c r="E1237" i="7"/>
  <c r="K1236" i="7"/>
  <c r="J1236" i="7"/>
  <c r="H1236" i="7"/>
  <c r="F1236" i="7"/>
  <c r="E1236" i="7"/>
  <c r="J1235" i="7"/>
  <c r="K1235" i="7" s="1"/>
  <c r="H1235" i="7"/>
  <c r="F1235" i="7"/>
  <c r="E1235" i="7"/>
  <c r="J1234" i="7"/>
  <c r="H1234" i="7"/>
  <c r="K1234" i="7" s="1"/>
  <c r="F1234" i="7"/>
  <c r="E1234" i="7"/>
  <c r="J1233" i="7"/>
  <c r="K1233" i="7" s="1"/>
  <c r="H1233" i="7"/>
  <c r="F1233" i="7"/>
  <c r="E1233" i="7"/>
  <c r="J1232" i="7"/>
  <c r="H1232" i="7"/>
  <c r="K1232" i="7" s="1"/>
  <c r="F1232" i="7"/>
  <c r="E1232" i="7"/>
  <c r="J1231" i="7"/>
  <c r="K1231" i="7" s="1"/>
  <c r="H1231" i="7"/>
  <c r="F1231" i="7"/>
  <c r="E1231" i="7"/>
  <c r="K1230" i="7"/>
  <c r="J1230" i="7"/>
  <c r="H1230" i="7"/>
  <c r="F1230" i="7"/>
  <c r="E1230" i="7"/>
  <c r="J1229" i="7"/>
  <c r="K1229" i="7" s="1"/>
  <c r="H1229" i="7"/>
  <c r="F1229" i="7"/>
  <c r="E1229" i="7"/>
  <c r="K1228" i="7"/>
  <c r="J1228" i="7"/>
  <c r="H1228" i="7"/>
  <c r="F1228" i="7"/>
  <c r="E1228" i="7"/>
  <c r="J1227" i="7"/>
  <c r="K1227" i="7" s="1"/>
  <c r="H1227" i="7"/>
  <c r="F1227" i="7"/>
  <c r="E1227" i="7"/>
  <c r="J1226" i="7"/>
  <c r="H1226" i="7"/>
  <c r="K1226" i="7" s="1"/>
  <c r="F1226" i="7"/>
  <c r="E1226" i="7"/>
  <c r="J1225" i="7"/>
  <c r="K1225" i="7" s="1"/>
  <c r="H1225" i="7"/>
  <c r="F1225" i="7"/>
  <c r="E1225" i="7"/>
  <c r="J1224" i="7"/>
  <c r="H1224" i="7"/>
  <c r="K1224" i="7" s="1"/>
  <c r="F1224" i="7"/>
  <c r="E1224" i="7"/>
  <c r="J1223" i="7"/>
  <c r="K1223" i="7" s="1"/>
  <c r="H1223" i="7"/>
  <c r="F1223" i="7"/>
  <c r="E1223" i="7"/>
  <c r="K1222" i="7"/>
  <c r="J1222" i="7"/>
  <c r="H1222" i="7"/>
  <c r="F1222" i="7"/>
  <c r="E1222" i="7"/>
  <c r="J1221" i="7"/>
  <c r="K1221" i="7" s="1"/>
  <c r="H1221" i="7"/>
  <c r="F1221" i="7"/>
  <c r="E1221" i="7"/>
  <c r="K1220" i="7"/>
  <c r="J1220" i="7"/>
  <c r="H1220" i="7"/>
  <c r="F1220" i="7"/>
  <c r="E1220" i="7"/>
  <c r="J1219" i="7"/>
  <c r="K1219" i="7" s="1"/>
  <c r="H1219" i="7"/>
  <c r="F1219" i="7"/>
  <c r="E1219" i="7"/>
  <c r="J1218" i="7"/>
  <c r="H1218" i="7"/>
  <c r="K1218" i="7" s="1"/>
  <c r="F1218" i="7"/>
  <c r="E1218" i="7"/>
  <c r="J1217" i="7"/>
  <c r="K1217" i="7" s="1"/>
  <c r="H1217" i="7"/>
  <c r="F1217" i="7"/>
  <c r="E1217" i="7"/>
  <c r="J1216" i="7"/>
  <c r="H1216" i="7"/>
  <c r="K1216" i="7" s="1"/>
  <c r="F1216" i="7"/>
  <c r="E1216" i="7"/>
  <c r="J1215" i="7"/>
  <c r="K1215" i="7" s="1"/>
  <c r="H1215" i="7"/>
  <c r="F1215" i="7"/>
  <c r="E1215" i="7"/>
  <c r="K1214" i="7"/>
  <c r="J1214" i="7"/>
  <c r="H1214" i="7"/>
  <c r="F1214" i="7"/>
  <c r="E1214" i="7"/>
  <c r="J1213" i="7"/>
  <c r="K1213" i="7" s="1"/>
  <c r="H1213" i="7"/>
  <c r="F1213" i="7"/>
  <c r="E1213" i="7"/>
  <c r="K1212" i="7"/>
  <c r="J1212" i="7"/>
  <c r="H1212" i="7"/>
  <c r="F1212" i="7"/>
  <c r="E1212" i="7"/>
  <c r="J1211" i="7"/>
  <c r="K1211" i="7" s="1"/>
  <c r="H1211" i="7"/>
  <c r="F1211" i="7"/>
  <c r="E1211" i="7"/>
  <c r="J1210" i="7"/>
  <c r="H1210" i="7"/>
  <c r="K1210" i="7" s="1"/>
  <c r="F1210" i="7"/>
  <c r="E1210" i="7"/>
  <c r="J1209" i="7"/>
  <c r="K1209" i="7" s="1"/>
  <c r="H1209" i="7"/>
  <c r="F1209" i="7"/>
  <c r="E1209" i="7"/>
  <c r="J1208" i="7"/>
  <c r="H1208" i="7"/>
  <c r="K1208" i="7" s="1"/>
  <c r="F1208" i="7"/>
  <c r="E1208" i="7"/>
  <c r="J1207" i="7"/>
  <c r="K1207" i="7" s="1"/>
  <c r="H1207" i="7"/>
  <c r="F1207" i="7"/>
  <c r="E1207" i="7"/>
  <c r="K1206" i="7"/>
  <c r="J1206" i="7"/>
  <c r="H1206" i="7"/>
  <c r="F1206" i="7"/>
  <c r="E1206" i="7"/>
  <c r="J1205" i="7"/>
  <c r="K1205" i="7" s="1"/>
  <c r="H1205" i="7"/>
  <c r="F1205" i="7"/>
  <c r="E1205" i="7"/>
  <c r="K1204" i="7"/>
  <c r="J1204" i="7"/>
  <c r="H1204" i="7"/>
  <c r="F1204" i="7"/>
  <c r="E1204" i="7"/>
  <c r="J1203" i="7"/>
  <c r="K1203" i="7" s="1"/>
  <c r="H1203" i="7"/>
  <c r="F1203" i="7"/>
  <c r="E1203" i="7"/>
  <c r="J1202" i="7"/>
  <c r="H1202" i="7"/>
  <c r="K1202" i="7" s="1"/>
  <c r="F1202" i="7"/>
  <c r="E1202" i="7"/>
  <c r="J1201" i="7"/>
  <c r="K1201" i="7" s="1"/>
  <c r="H1201" i="7"/>
  <c r="F1201" i="7"/>
  <c r="E1201" i="7"/>
  <c r="J1200" i="7"/>
  <c r="H1200" i="7"/>
  <c r="K1200" i="7" s="1"/>
  <c r="F1200" i="7"/>
  <c r="E1200" i="7"/>
  <c r="J1199" i="7"/>
  <c r="K1199" i="7" s="1"/>
  <c r="H1199" i="7"/>
  <c r="F1199" i="7"/>
  <c r="E1199" i="7"/>
  <c r="K1198" i="7"/>
  <c r="J1198" i="7"/>
  <c r="H1198" i="7"/>
  <c r="F1198" i="7"/>
  <c r="E1198" i="7"/>
  <c r="J1197" i="7"/>
  <c r="K1197" i="7" s="1"/>
  <c r="H1197" i="7"/>
  <c r="F1197" i="7"/>
  <c r="E1197" i="7"/>
  <c r="K1196" i="7"/>
  <c r="J1196" i="7"/>
  <c r="H1196" i="7"/>
  <c r="F1196" i="7"/>
  <c r="E1196" i="7"/>
  <c r="J1195" i="7"/>
  <c r="K1195" i="7" s="1"/>
  <c r="H1195" i="7"/>
  <c r="F1195" i="7"/>
  <c r="E1195" i="7"/>
  <c r="J1194" i="7"/>
  <c r="H1194" i="7"/>
  <c r="K1194" i="7" s="1"/>
  <c r="F1194" i="7"/>
  <c r="E1194" i="7"/>
  <c r="J1193" i="7"/>
  <c r="K1193" i="7" s="1"/>
  <c r="H1193" i="7"/>
  <c r="F1193" i="7"/>
  <c r="E1193" i="7"/>
  <c r="J1192" i="7"/>
  <c r="H1192" i="7"/>
  <c r="K1192" i="7" s="1"/>
  <c r="F1192" i="7"/>
  <c r="E1192" i="7"/>
  <c r="J1191" i="7"/>
  <c r="K1191" i="7" s="1"/>
  <c r="H1191" i="7"/>
  <c r="F1191" i="7"/>
  <c r="E1191" i="7"/>
  <c r="K1190" i="7"/>
  <c r="J1190" i="7"/>
  <c r="H1190" i="7"/>
  <c r="F1190" i="7"/>
  <c r="E1190" i="7"/>
  <c r="J1189" i="7"/>
  <c r="K1189" i="7" s="1"/>
  <c r="H1189" i="7"/>
  <c r="F1189" i="7"/>
  <c r="E1189" i="7"/>
  <c r="K1188" i="7"/>
  <c r="J1188" i="7"/>
  <c r="H1188" i="7"/>
  <c r="F1188" i="7"/>
  <c r="E1188" i="7"/>
  <c r="J1187" i="7"/>
  <c r="K1187" i="7" s="1"/>
  <c r="H1187" i="7"/>
  <c r="F1187" i="7"/>
  <c r="E1187" i="7"/>
  <c r="J1186" i="7"/>
  <c r="H1186" i="7"/>
  <c r="K1186" i="7" s="1"/>
  <c r="F1186" i="7"/>
  <c r="E1186" i="7"/>
  <c r="J1185" i="7"/>
  <c r="K1185" i="7" s="1"/>
  <c r="H1185" i="7"/>
  <c r="F1185" i="7"/>
  <c r="E1185" i="7"/>
  <c r="J1184" i="7"/>
  <c r="H1184" i="7"/>
  <c r="K1184" i="7" s="1"/>
  <c r="F1184" i="7"/>
  <c r="E1184" i="7"/>
  <c r="J1183" i="7"/>
  <c r="K1183" i="7" s="1"/>
  <c r="H1183" i="7"/>
  <c r="F1183" i="7"/>
  <c r="E1183" i="7"/>
  <c r="K1182" i="7"/>
  <c r="J1182" i="7"/>
  <c r="H1182" i="7"/>
  <c r="F1182" i="7"/>
  <c r="E1182" i="7"/>
  <c r="J1181" i="7"/>
  <c r="K1181" i="7" s="1"/>
  <c r="H1181" i="7"/>
  <c r="F1181" i="7"/>
  <c r="E1181" i="7"/>
  <c r="K1180" i="7"/>
  <c r="J1180" i="7"/>
  <c r="H1180" i="7"/>
  <c r="F1180" i="7"/>
  <c r="E1180" i="7"/>
  <c r="J1179" i="7"/>
  <c r="K1179" i="7" s="1"/>
  <c r="H1179" i="7"/>
  <c r="F1179" i="7"/>
  <c r="E1179" i="7"/>
  <c r="J1178" i="7"/>
  <c r="H1178" i="7"/>
  <c r="K1178" i="7" s="1"/>
  <c r="F1178" i="7"/>
  <c r="E1178" i="7"/>
  <c r="J1177" i="7"/>
  <c r="K1177" i="7" s="1"/>
  <c r="H1177" i="7"/>
  <c r="F1177" i="7"/>
  <c r="E1177" i="7"/>
  <c r="J1176" i="7"/>
  <c r="H1176" i="7"/>
  <c r="K1176" i="7" s="1"/>
  <c r="F1176" i="7"/>
  <c r="E1176" i="7"/>
  <c r="J1175" i="7"/>
  <c r="K1175" i="7" s="1"/>
  <c r="H1175" i="7"/>
  <c r="F1175" i="7"/>
  <c r="E1175" i="7"/>
  <c r="K1174" i="7"/>
  <c r="J1174" i="7"/>
  <c r="H1174" i="7"/>
  <c r="F1174" i="7"/>
  <c r="E1174" i="7"/>
  <c r="J1173" i="7"/>
  <c r="K1173" i="7" s="1"/>
  <c r="H1173" i="7"/>
  <c r="F1173" i="7"/>
  <c r="E1173" i="7"/>
  <c r="K1172" i="7"/>
  <c r="J1172" i="7"/>
  <c r="H1172" i="7"/>
  <c r="F1172" i="7"/>
  <c r="E1172" i="7"/>
  <c r="J1171" i="7"/>
  <c r="K1171" i="7" s="1"/>
  <c r="H1171" i="7"/>
  <c r="F1171" i="7"/>
  <c r="E1171" i="7"/>
  <c r="J1170" i="7"/>
  <c r="H1170" i="7"/>
  <c r="K1170" i="7" s="1"/>
  <c r="F1170" i="7"/>
  <c r="E1170" i="7"/>
  <c r="J1169" i="7"/>
  <c r="K1169" i="7" s="1"/>
  <c r="H1169" i="7"/>
  <c r="F1169" i="7"/>
  <c r="E1169" i="7"/>
  <c r="J1168" i="7"/>
  <c r="H1168" i="7"/>
  <c r="K1168" i="7" s="1"/>
  <c r="F1168" i="7"/>
  <c r="E1168" i="7"/>
  <c r="J1167" i="7"/>
  <c r="K1167" i="7" s="1"/>
  <c r="H1167" i="7"/>
  <c r="F1167" i="7"/>
  <c r="E1167" i="7"/>
  <c r="K1166" i="7"/>
  <c r="J1166" i="7"/>
  <c r="H1166" i="7"/>
  <c r="F1166" i="7"/>
  <c r="E1166" i="7"/>
  <c r="J1165" i="7"/>
  <c r="K1165" i="7" s="1"/>
  <c r="H1165" i="7"/>
  <c r="F1165" i="7"/>
  <c r="E1165" i="7"/>
  <c r="K1164" i="7"/>
  <c r="J1164" i="7"/>
  <c r="H1164" i="7"/>
  <c r="F1164" i="7"/>
  <c r="E1164" i="7"/>
  <c r="J1163" i="7"/>
  <c r="K1163" i="7" s="1"/>
  <c r="H1163" i="7"/>
  <c r="F1163" i="7"/>
  <c r="E1163" i="7"/>
  <c r="J1162" i="7"/>
  <c r="H1162" i="7"/>
  <c r="K1162" i="7" s="1"/>
  <c r="F1162" i="7"/>
  <c r="E1162" i="7"/>
  <c r="J1161" i="7"/>
  <c r="K1161" i="7" s="1"/>
  <c r="H1161" i="7"/>
  <c r="F1161" i="7"/>
  <c r="E1161" i="7"/>
  <c r="J1160" i="7"/>
  <c r="H1160" i="7"/>
  <c r="K1160" i="7" s="1"/>
  <c r="F1160" i="7"/>
  <c r="E1160" i="7"/>
  <c r="J1159" i="7"/>
  <c r="K1159" i="7" s="1"/>
  <c r="H1159" i="7"/>
  <c r="F1159" i="7"/>
  <c r="E1159" i="7"/>
  <c r="K1158" i="7"/>
  <c r="J1158" i="7"/>
  <c r="H1158" i="7"/>
  <c r="F1158" i="7"/>
  <c r="E1158" i="7"/>
  <c r="J1157" i="7"/>
  <c r="K1157" i="7" s="1"/>
  <c r="H1157" i="7"/>
  <c r="F1157" i="7"/>
  <c r="E1157" i="7"/>
  <c r="K1156" i="7"/>
  <c r="J1156" i="7"/>
  <c r="H1156" i="7"/>
  <c r="F1156" i="7"/>
  <c r="E1156" i="7"/>
  <c r="J1155" i="7"/>
  <c r="K1155" i="7" s="1"/>
  <c r="H1155" i="7"/>
  <c r="F1155" i="7"/>
  <c r="E1155" i="7"/>
  <c r="J1154" i="7"/>
  <c r="H1154" i="7"/>
  <c r="K1154" i="7" s="1"/>
  <c r="F1154" i="7"/>
  <c r="E1154" i="7"/>
  <c r="J1153" i="7"/>
  <c r="K1153" i="7" s="1"/>
  <c r="H1153" i="7"/>
  <c r="F1153" i="7"/>
  <c r="E1153" i="7"/>
  <c r="J1152" i="7"/>
  <c r="H1152" i="7"/>
  <c r="K1152" i="7" s="1"/>
  <c r="F1152" i="7"/>
  <c r="E1152" i="7"/>
  <c r="J1151" i="7"/>
  <c r="K1151" i="7" s="1"/>
  <c r="H1151" i="7"/>
  <c r="F1151" i="7"/>
  <c r="E1151" i="7"/>
  <c r="K1150" i="7"/>
  <c r="J1150" i="7"/>
  <c r="H1150" i="7"/>
  <c r="F1150" i="7"/>
  <c r="E1150" i="7"/>
  <c r="J1149" i="7"/>
  <c r="K1149" i="7" s="1"/>
  <c r="H1149" i="7"/>
  <c r="F1149" i="7"/>
  <c r="E1149" i="7"/>
  <c r="K1148" i="7"/>
  <c r="J1148" i="7"/>
  <c r="H1148" i="7"/>
  <c r="F1148" i="7"/>
  <c r="E1148" i="7"/>
  <c r="J1147" i="7"/>
  <c r="K1147" i="7" s="1"/>
  <c r="H1147" i="7"/>
  <c r="F1147" i="7"/>
  <c r="E1147" i="7"/>
  <c r="J1146" i="7"/>
  <c r="H1146" i="7"/>
  <c r="K1146" i="7" s="1"/>
  <c r="F1146" i="7"/>
  <c r="E1146" i="7"/>
  <c r="J1145" i="7"/>
  <c r="K1145" i="7" s="1"/>
  <c r="H1145" i="7"/>
  <c r="F1145" i="7"/>
  <c r="E1145" i="7"/>
  <c r="J1144" i="7"/>
  <c r="H1144" i="7"/>
  <c r="K1144" i="7" s="1"/>
  <c r="F1144" i="7"/>
  <c r="E1144" i="7"/>
  <c r="J1143" i="7"/>
  <c r="K1143" i="7" s="1"/>
  <c r="H1143" i="7"/>
  <c r="F1143" i="7"/>
  <c r="E1143" i="7"/>
  <c r="K1142" i="7"/>
  <c r="J1142" i="7"/>
  <c r="H1142" i="7"/>
  <c r="F1142" i="7"/>
  <c r="E1142" i="7"/>
  <c r="J1141" i="7"/>
  <c r="K1141" i="7" s="1"/>
  <c r="H1141" i="7"/>
  <c r="F1141" i="7"/>
  <c r="E1141" i="7"/>
  <c r="K1140" i="7"/>
  <c r="J1140" i="7"/>
  <c r="H1140" i="7"/>
  <c r="F1140" i="7"/>
  <c r="E1140" i="7"/>
  <c r="J1139" i="7"/>
  <c r="K1139" i="7" s="1"/>
  <c r="H1139" i="7"/>
  <c r="F1139" i="7"/>
  <c r="E1139" i="7"/>
  <c r="J1138" i="7"/>
  <c r="H1138" i="7"/>
  <c r="K1138" i="7" s="1"/>
  <c r="F1138" i="7"/>
  <c r="E1138" i="7"/>
  <c r="J1137" i="7"/>
  <c r="K1137" i="7" s="1"/>
  <c r="H1137" i="7"/>
  <c r="F1137" i="7"/>
  <c r="E1137" i="7"/>
  <c r="J1136" i="7"/>
  <c r="H1136" i="7"/>
  <c r="K1136" i="7" s="1"/>
  <c r="F1136" i="7"/>
  <c r="E1136" i="7"/>
  <c r="J1135" i="7"/>
  <c r="K1135" i="7" s="1"/>
  <c r="H1135" i="7"/>
  <c r="F1135" i="7"/>
  <c r="E1135" i="7"/>
  <c r="K1134" i="7"/>
  <c r="J1134" i="7"/>
  <c r="H1134" i="7"/>
  <c r="F1134" i="7"/>
  <c r="E1134" i="7"/>
  <c r="J1133" i="7"/>
  <c r="K1133" i="7" s="1"/>
  <c r="H1133" i="7"/>
  <c r="F1133" i="7"/>
  <c r="E1133" i="7"/>
  <c r="K1132" i="7"/>
  <c r="J1132" i="7"/>
  <c r="H1132" i="7"/>
  <c r="F1132" i="7"/>
  <c r="E1132" i="7"/>
  <c r="J1131" i="7"/>
  <c r="K1131" i="7" s="1"/>
  <c r="H1131" i="7"/>
  <c r="F1131" i="7"/>
  <c r="E1131" i="7"/>
  <c r="J1130" i="7"/>
  <c r="H1130" i="7"/>
  <c r="K1130" i="7" s="1"/>
  <c r="F1130" i="7"/>
  <c r="E1130" i="7"/>
  <c r="J1129" i="7"/>
  <c r="K1129" i="7" s="1"/>
  <c r="H1129" i="7"/>
  <c r="F1129" i="7"/>
  <c r="E1129" i="7"/>
  <c r="J1128" i="7"/>
  <c r="H1128" i="7"/>
  <c r="K1128" i="7" s="1"/>
  <c r="F1128" i="7"/>
  <c r="E1128" i="7"/>
  <c r="J1127" i="7"/>
  <c r="K1127" i="7" s="1"/>
  <c r="H1127" i="7"/>
  <c r="F1127" i="7"/>
  <c r="E1127" i="7"/>
  <c r="J1126" i="7"/>
  <c r="H1126" i="7"/>
  <c r="K1126" i="7" s="1"/>
  <c r="F1126" i="7"/>
  <c r="E1126" i="7"/>
  <c r="J1125" i="7"/>
  <c r="K1125" i="7" s="1"/>
  <c r="H1125" i="7"/>
  <c r="F1125" i="7"/>
  <c r="E1125" i="7"/>
  <c r="K1124" i="7"/>
  <c r="J1124" i="7"/>
  <c r="H1124" i="7"/>
  <c r="F1124" i="7"/>
  <c r="E1124" i="7"/>
  <c r="J1123" i="7"/>
  <c r="K1123" i="7" s="1"/>
  <c r="H1123" i="7"/>
  <c r="F1123" i="7"/>
  <c r="E1123" i="7"/>
  <c r="J1122" i="7"/>
  <c r="H1122" i="7"/>
  <c r="K1122" i="7" s="1"/>
  <c r="F1122" i="7"/>
  <c r="E1122" i="7"/>
  <c r="J1121" i="7"/>
  <c r="K1121" i="7" s="1"/>
  <c r="H1121" i="7"/>
  <c r="F1121" i="7"/>
  <c r="E1121" i="7"/>
  <c r="J1120" i="7"/>
  <c r="H1120" i="7"/>
  <c r="K1120" i="7" s="1"/>
  <c r="F1120" i="7"/>
  <c r="E1120" i="7"/>
  <c r="J1119" i="7"/>
  <c r="K1119" i="7" s="1"/>
  <c r="H1119" i="7"/>
  <c r="F1119" i="7"/>
  <c r="E1119" i="7"/>
  <c r="K1118" i="7"/>
  <c r="J1118" i="7"/>
  <c r="H1118" i="7"/>
  <c r="F1118" i="7"/>
  <c r="E1118" i="7"/>
  <c r="J1117" i="7"/>
  <c r="K1117" i="7" s="1"/>
  <c r="H1117" i="7"/>
  <c r="F1117" i="7"/>
  <c r="E1117" i="7"/>
  <c r="K1116" i="7"/>
  <c r="J1116" i="7"/>
  <c r="H1116" i="7"/>
  <c r="F1116" i="7"/>
  <c r="E1116" i="7"/>
  <c r="J1115" i="7"/>
  <c r="K1115" i="7" s="1"/>
  <c r="H1115" i="7"/>
  <c r="F1115" i="7"/>
  <c r="E1115" i="7"/>
  <c r="J1114" i="7"/>
  <c r="H1114" i="7"/>
  <c r="K1114" i="7" s="1"/>
  <c r="F1114" i="7"/>
  <c r="E1114" i="7"/>
  <c r="J1113" i="7"/>
  <c r="K1113" i="7" s="1"/>
  <c r="H1113" i="7"/>
  <c r="F1113" i="7"/>
  <c r="E1113" i="7"/>
  <c r="J1112" i="7"/>
  <c r="H1112" i="7"/>
  <c r="K1112" i="7" s="1"/>
  <c r="F1112" i="7"/>
  <c r="E1112" i="7"/>
  <c r="J1111" i="7"/>
  <c r="K1111" i="7" s="1"/>
  <c r="H1111" i="7"/>
  <c r="F1111" i="7"/>
  <c r="E1111" i="7"/>
  <c r="J1110" i="7"/>
  <c r="H1110" i="7"/>
  <c r="K1110" i="7" s="1"/>
  <c r="F1110" i="7"/>
  <c r="E1110" i="7"/>
  <c r="J1109" i="7"/>
  <c r="K1109" i="7" s="1"/>
  <c r="H1109" i="7"/>
  <c r="F1109" i="7"/>
  <c r="E1109" i="7"/>
  <c r="K1108" i="7"/>
  <c r="J1108" i="7"/>
  <c r="H1108" i="7"/>
  <c r="F1108" i="7"/>
  <c r="E1108" i="7"/>
  <c r="J1107" i="7"/>
  <c r="K1107" i="7" s="1"/>
  <c r="H1107" i="7"/>
  <c r="F1107" i="7"/>
  <c r="E1107" i="7"/>
  <c r="J1106" i="7"/>
  <c r="H1106" i="7"/>
  <c r="K1106" i="7" s="1"/>
  <c r="F1106" i="7"/>
  <c r="E1106" i="7"/>
  <c r="J1105" i="7"/>
  <c r="K1105" i="7" s="1"/>
  <c r="H1105" i="7"/>
  <c r="F1105" i="7"/>
  <c r="E1105" i="7"/>
  <c r="J1104" i="7"/>
  <c r="H1104" i="7"/>
  <c r="K1104" i="7" s="1"/>
  <c r="F1104" i="7"/>
  <c r="E1104" i="7"/>
  <c r="J1103" i="7"/>
  <c r="K1103" i="7" s="1"/>
  <c r="H1103" i="7"/>
  <c r="F1103" i="7"/>
  <c r="E1103" i="7"/>
  <c r="K1102" i="7"/>
  <c r="J1102" i="7"/>
  <c r="H1102" i="7"/>
  <c r="F1102" i="7"/>
  <c r="E1102" i="7"/>
  <c r="J1101" i="7"/>
  <c r="K1101" i="7" s="1"/>
  <c r="H1101" i="7"/>
  <c r="F1101" i="7"/>
  <c r="E1101" i="7"/>
  <c r="K1100" i="7"/>
  <c r="J1100" i="7"/>
  <c r="H1100" i="7"/>
  <c r="F1100" i="7"/>
  <c r="E1100" i="7"/>
  <c r="J1099" i="7"/>
  <c r="K1099" i="7" s="1"/>
  <c r="H1099" i="7"/>
  <c r="F1099" i="7"/>
  <c r="E1099" i="7"/>
  <c r="J1098" i="7"/>
  <c r="H1098" i="7"/>
  <c r="K1098" i="7" s="1"/>
  <c r="F1098" i="7"/>
  <c r="E1098" i="7"/>
  <c r="J1097" i="7"/>
  <c r="K1097" i="7" s="1"/>
  <c r="H1097" i="7"/>
  <c r="F1097" i="7"/>
  <c r="E1097" i="7"/>
  <c r="J1096" i="7"/>
  <c r="H1096" i="7"/>
  <c r="K1096" i="7" s="1"/>
  <c r="F1096" i="7"/>
  <c r="E1096" i="7"/>
  <c r="J1095" i="7"/>
  <c r="K1095" i="7" s="1"/>
  <c r="H1095" i="7"/>
  <c r="F1095" i="7"/>
  <c r="E1095" i="7"/>
  <c r="J1094" i="7"/>
  <c r="H1094" i="7"/>
  <c r="K1094" i="7" s="1"/>
  <c r="F1094" i="7"/>
  <c r="E1094" i="7"/>
  <c r="J1093" i="7"/>
  <c r="K1093" i="7" s="1"/>
  <c r="H1093" i="7"/>
  <c r="F1093" i="7"/>
  <c r="E1093" i="7"/>
  <c r="K1092" i="7"/>
  <c r="J1092" i="7"/>
  <c r="H1092" i="7"/>
  <c r="F1092" i="7"/>
  <c r="E1092" i="7"/>
  <c r="J1091" i="7"/>
  <c r="K1091" i="7" s="1"/>
  <c r="H1091" i="7"/>
  <c r="F1091" i="7"/>
  <c r="E1091" i="7"/>
  <c r="J1090" i="7"/>
  <c r="H1090" i="7"/>
  <c r="K1090" i="7" s="1"/>
  <c r="F1090" i="7"/>
  <c r="E1090" i="7"/>
  <c r="J1089" i="7"/>
  <c r="K1089" i="7" s="1"/>
  <c r="H1089" i="7"/>
  <c r="F1089" i="7"/>
  <c r="E1089" i="7"/>
  <c r="K1088" i="7"/>
  <c r="J1088" i="7"/>
  <c r="H1088" i="7"/>
  <c r="F1088" i="7"/>
  <c r="E1088" i="7"/>
  <c r="J1087" i="7"/>
  <c r="K1087" i="7" s="1"/>
  <c r="H1087" i="7"/>
  <c r="F1087" i="7"/>
  <c r="E1087" i="7"/>
  <c r="J1086" i="7"/>
  <c r="H1086" i="7"/>
  <c r="K1086" i="7" s="1"/>
  <c r="F1086" i="7"/>
  <c r="E1086" i="7"/>
  <c r="J1085" i="7"/>
  <c r="K1085" i="7" s="1"/>
  <c r="H1085" i="7"/>
  <c r="F1085" i="7"/>
  <c r="E1085" i="7"/>
  <c r="K1084" i="7"/>
  <c r="J1084" i="7"/>
  <c r="H1084" i="7"/>
  <c r="F1084" i="7"/>
  <c r="E1084" i="7"/>
  <c r="J1083" i="7"/>
  <c r="K1083" i="7" s="1"/>
  <c r="H1083" i="7"/>
  <c r="F1083" i="7"/>
  <c r="E1083" i="7"/>
  <c r="J1082" i="7"/>
  <c r="H1082" i="7"/>
  <c r="K1082" i="7" s="1"/>
  <c r="F1082" i="7"/>
  <c r="E1082" i="7"/>
  <c r="J1081" i="7"/>
  <c r="K1081" i="7" s="1"/>
  <c r="H1081" i="7"/>
  <c r="F1081" i="7"/>
  <c r="E1081" i="7"/>
  <c r="K1080" i="7"/>
  <c r="J1080" i="7"/>
  <c r="H1080" i="7"/>
  <c r="F1080" i="7"/>
  <c r="E1080" i="7"/>
  <c r="J1079" i="7"/>
  <c r="K1079" i="7" s="1"/>
  <c r="H1079" i="7"/>
  <c r="F1079" i="7"/>
  <c r="E1079" i="7"/>
  <c r="K1078" i="7"/>
  <c r="J1078" i="7"/>
  <c r="H1078" i="7"/>
  <c r="F1078" i="7"/>
  <c r="E1078" i="7"/>
  <c r="J1077" i="7"/>
  <c r="K1077" i="7" s="1"/>
  <c r="H1077" i="7"/>
  <c r="F1077" i="7"/>
  <c r="E1077" i="7"/>
  <c r="K1076" i="7"/>
  <c r="J1076" i="7"/>
  <c r="H1076" i="7"/>
  <c r="F1076" i="7"/>
  <c r="E1076" i="7"/>
  <c r="J1075" i="7"/>
  <c r="K1075" i="7" s="1"/>
  <c r="H1075" i="7"/>
  <c r="F1075" i="7"/>
  <c r="E1075" i="7"/>
  <c r="J1074" i="7"/>
  <c r="H1074" i="7"/>
  <c r="K1074" i="7" s="1"/>
  <c r="F1074" i="7"/>
  <c r="E1074" i="7"/>
  <c r="J1073" i="7"/>
  <c r="K1073" i="7" s="1"/>
  <c r="H1073" i="7"/>
  <c r="F1073" i="7"/>
  <c r="E1073" i="7"/>
  <c r="J1072" i="7"/>
  <c r="H1072" i="7"/>
  <c r="K1072" i="7" s="1"/>
  <c r="F1072" i="7"/>
  <c r="E1072" i="7"/>
  <c r="J1071" i="7"/>
  <c r="K1071" i="7" s="1"/>
  <c r="H1071" i="7"/>
  <c r="F1071" i="7"/>
  <c r="E1071" i="7"/>
  <c r="K1070" i="7"/>
  <c r="J1070" i="7"/>
  <c r="H1070" i="7"/>
  <c r="F1070" i="7"/>
  <c r="E1070" i="7"/>
  <c r="J1069" i="7"/>
  <c r="K1069" i="7" s="1"/>
  <c r="H1069" i="7"/>
  <c r="F1069" i="7"/>
  <c r="E1069" i="7"/>
  <c r="K1068" i="7"/>
  <c r="J1068" i="7"/>
  <c r="H1068" i="7"/>
  <c r="F1068" i="7"/>
  <c r="E1068" i="7"/>
  <c r="J1067" i="7"/>
  <c r="K1067" i="7" s="1"/>
  <c r="H1067" i="7"/>
  <c r="F1067" i="7"/>
  <c r="E1067" i="7"/>
  <c r="J1066" i="7"/>
  <c r="H1066" i="7"/>
  <c r="K1066" i="7" s="1"/>
  <c r="F1066" i="7"/>
  <c r="E1066" i="7"/>
  <c r="J1065" i="7"/>
  <c r="K1065" i="7" s="1"/>
  <c r="H1065" i="7"/>
  <c r="F1065" i="7"/>
  <c r="E1065" i="7"/>
  <c r="K1064" i="7"/>
  <c r="J1064" i="7"/>
  <c r="H1064" i="7"/>
  <c r="F1064" i="7"/>
  <c r="E1064" i="7"/>
  <c r="J1063" i="7"/>
  <c r="K1063" i="7" s="1"/>
  <c r="H1063" i="7"/>
  <c r="F1063" i="7"/>
  <c r="E1063" i="7"/>
  <c r="J1062" i="7"/>
  <c r="H1062" i="7"/>
  <c r="K1062" i="7" s="1"/>
  <c r="F1062" i="7"/>
  <c r="E1062" i="7"/>
  <c r="J1061" i="7"/>
  <c r="K1061" i="7" s="1"/>
  <c r="H1061" i="7"/>
  <c r="F1061" i="7"/>
  <c r="E1061" i="7"/>
  <c r="K1060" i="7"/>
  <c r="J1060" i="7"/>
  <c r="H1060" i="7"/>
  <c r="F1060" i="7"/>
  <c r="E1060" i="7"/>
  <c r="J1059" i="7"/>
  <c r="K1059" i="7" s="1"/>
  <c r="H1059" i="7"/>
  <c r="F1059" i="7"/>
  <c r="E1059" i="7"/>
  <c r="J1058" i="7"/>
  <c r="H1058" i="7"/>
  <c r="K1058" i="7" s="1"/>
  <c r="F1058" i="7"/>
  <c r="E1058" i="7"/>
  <c r="J1057" i="7"/>
  <c r="K1057" i="7" s="1"/>
  <c r="H1057" i="7"/>
  <c r="F1057" i="7"/>
  <c r="E1057" i="7"/>
  <c r="K1056" i="7"/>
  <c r="J1056" i="7"/>
  <c r="H1056" i="7"/>
  <c r="F1056" i="7"/>
  <c r="E1056" i="7"/>
  <c r="J1055" i="7"/>
  <c r="K1055" i="7" s="1"/>
  <c r="H1055" i="7"/>
  <c r="F1055" i="7"/>
  <c r="E1055" i="7"/>
  <c r="J1054" i="7"/>
  <c r="H1054" i="7"/>
  <c r="K1054" i="7" s="1"/>
  <c r="F1054" i="7"/>
  <c r="E1054" i="7"/>
  <c r="J1053" i="7"/>
  <c r="K1053" i="7" s="1"/>
  <c r="H1053" i="7"/>
  <c r="F1053" i="7"/>
  <c r="E1053" i="7"/>
  <c r="K1052" i="7"/>
  <c r="J1052" i="7"/>
  <c r="H1052" i="7"/>
  <c r="F1052" i="7"/>
  <c r="E1052" i="7"/>
  <c r="J1051" i="7"/>
  <c r="K1051" i="7" s="1"/>
  <c r="H1051" i="7"/>
  <c r="F1051" i="7"/>
  <c r="E1051" i="7"/>
  <c r="J1050" i="7"/>
  <c r="H1050" i="7"/>
  <c r="K1050" i="7" s="1"/>
  <c r="F1050" i="7"/>
  <c r="E1050" i="7"/>
  <c r="J1049" i="7"/>
  <c r="K1049" i="7" s="1"/>
  <c r="H1049" i="7"/>
  <c r="F1049" i="7"/>
  <c r="E1049" i="7"/>
  <c r="K1048" i="7"/>
  <c r="J1048" i="7"/>
  <c r="H1048" i="7"/>
  <c r="F1048" i="7"/>
  <c r="E1048" i="7"/>
  <c r="J1047" i="7"/>
  <c r="K1047" i="7" s="1"/>
  <c r="H1047" i="7"/>
  <c r="F1047" i="7"/>
  <c r="E1047" i="7"/>
  <c r="K1046" i="7"/>
  <c r="J1046" i="7"/>
  <c r="H1046" i="7"/>
  <c r="F1046" i="7"/>
  <c r="E1046" i="7"/>
  <c r="J1045" i="7"/>
  <c r="K1045" i="7" s="1"/>
  <c r="H1045" i="7"/>
  <c r="F1045" i="7"/>
  <c r="E1045" i="7"/>
  <c r="K1044" i="7"/>
  <c r="J1044" i="7"/>
  <c r="H1044" i="7"/>
  <c r="F1044" i="7"/>
  <c r="E1044" i="7"/>
  <c r="J1043" i="7"/>
  <c r="K1043" i="7" s="1"/>
  <c r="H1043" i="7"/>
  <c r="F1043" i="7"/>
  <c r="E1043" i="7"/>
  <c r="J1042" i="7"/>
  <c r="H1042" i="7"/>
  <c r="K1042" i="7" s="1"/>
  <c r="F1042" i="7"/>
  <c r="E1042" i="7"/>
  <c r="J1041" i="7"/>
  <c r="K1041" i="7" s="1"/>
  <c r="H1041" i="7"/>
  <c r="F1041" i="7"/>
  <c r="E1041" i="7"/>
  <c r="J1040" i="7"/>
  <c r="H1040" i="7"/>
  <c r="K1040" i="7" s="1"/>
  <c r="F1040" i="7"/>
  <c r="E1040" i="7"/>
  <c r="J1039" i="7"/>
  <c r="K1039" i="7" s="1"/>
  <c r="H1039" i="7"/>
  <c r="F1039" i="7"/>
  <c r="E1039" i="7"/>
  <c r="K1038" i="7"/>
  <c r="J1038" i="7"/>
  <c r="H1038" i="7"/>
  <c r="F1038" i="7"/>
  <c r="E1038" i="7"/>
  <c r="J1037" i="7"/>
  <c r="K1037" i="7" s="1"/>
  <c r="H1037" i="7"/>
  <c r="F1037" i="7"/>
  <c r="E1037" i="7"/>
  <c r="K1036" i="7"/>
  <c r="J1036" i="7"/>
  <c r="H1036" i="7"/>
  <c r="F1036" i="7"/>
  <c r="E1036" i="7"/>
  <c r="J1035" i="7"/>
  <c r="K1035" i="7" s="1"/>
  <c r="H1035" i="7"/>
  <c r="F1035" i="7"/>
  <c r="E1035" i="7"/>
  <c r="J1034" i="7"/>
  <c r="H1034" i="7"/>
  <c r="K1034" i="7" s="1"/>
  <c r="F1034" i="7"/>
  <c r="E1034" i="7"/>
  <c r="J1033" i="7"/>
  <c r="K1033" i="7" s="1"/>
  <c r="H1033" i="7"/>
  <c r="F1033" i="7"/>
  <c r="E1033" i="7"/>
  <c r="J1032" i="7"/>
  <c r="H1032" i="7"/>
  <c r="K1032" i="7" s="1"/>
  <c r="F1032" i="7"/>
  <c r="E1032" i="7"/>
  <c r="J1031" i="7"/>
  <c r="K1031" i="7" s="1"/>
  <c r="H1031" i="7"/>
  <c r="F1031" i="7"/>
  <c r="E1031" i="7"/>
  <c r="J1030" i="7"/>
  <c r="H1030" i="7"/>
  <c r="K1030" i="7" s="1"/>
  <c r="F1030" i="7"/>
  <c r="E1030" i="7"/>
  <c r="J1029" i="7"/>
  <c r="K1029" i="7" s="1"/>
  <c r="H1029" i="7"/>
  <c r="F1029" i="7"/>
  <c r="E1029" i="7"/>
  <c r="K1028" i="7"/>
  <c r="J1028" i="7"/>
  <c r="H1028" i="7"/>
  <c r="F1028" i="7"/>
  <c r="E1028" i="7"/>
  <c r="J1027" i="7"/>
  <c r="K1027" i="7" s="1"/>
  <c r="H1027" i="7"/>
  <c r="F1027" i="7"/>
  <c r="E1027" i="7"/>
  <c r="J1026" i="7"/>
  <c r="H1026" i="7"/>
  <c r="K1026" i="7" s="1"/>
  <c r="F1026" i="7"/>
  <c r="E1026" i="7"/>
  <c r="J1025" i="7"/>
  <c r="K1025" i="7" s="1"/>
  <c r="H1025" i="7"/>
  <c r="F1025" i="7"/>
  <c r="E1025" i="7"/>
  <c r="K1024" i="7"/>
  <c r="J1024" i="7"/>
  <c r="H1024" i="7"/>
  <c r="F1024" i="7"/>
  <c r="E1024" i="7"/>
  <c r="J1023" i="7"/>
  <c r="K1023" i="7" s="1"/>
  <c r="H1023" i="7"/>
  <c r="F1023" i="7"/>
  <c r="E1023" i="7"/>
  <c r="J1022" i="7"/>
  <c r="H1022" i="7"/>
  <c r="K1022" i="7" s="1"/>
  <c r="F1022" i="7"/>
  <c r="E1022" i="7"/>
  <c r="J1021" i="7"/>
  <c r="K1021" i="7" s="1"/>
  <c r="H1021" i="7"/>
  <c r="F1021" i="7"/>
  <c r="E1021" i="7"/>
  <c r="K1020" i="7"/>
  <c r="J1020" i="7"/>
  <c r="H1020" i="7"/>
  <c r="F1020" i="7"/>
  <c r="E1020" i="7"/>
  <c r="J1019" i="7"/>
  <c r="K1019" i="7" s="1"/>
  <c r="H1019" i="7"/>
  <c r="F1019" i="7"/>
  <c r="E1019" i="7"/>
  <c r="J1018" i="7"/>
  <c r="H1018" i="7"/>
  <c r="K1018" i="7" s="1"/>
  <c r="F1018" i="7"/>
  <c r="E1018" i="7"/>
  <c r="J1017" i="7"/>
  <c r="K1017" i="7" s="1"/>
  <c r="H1017" i="7"/>
  <c r="F1017" i="7"/>
  <c r="E1017" i="7"/>
  <c r="K1016" i="7"/>
  <c r="J1016" i="7"/>
  <c r="H1016" i="7"/>
  <c r="F1016" i="7"/>
  <c r="E1016" i="7"/>
  <c r="J1015" i="7"/>
  <c r="K1015" i="7" s="1"/>
  <c r="H1015" i="7"/>
  <c r="F1015" i="7"/>
  <c r="E1015" i="7"/>
  <c r="K1014" i="7"/>
  <c r="J1014" i="7"/>
  <c r="H1014" i="7"/>
  <c r="F1014" i="7"/>
  <c r="E1014" i="7"/>
  <c r="J1013" i="7"/>
  <c r="K1013" i="7" s="1"/>
  <c r="H1013" i="7"/>
  <c r="F1013" i="7"/>
  <c r="E1013" i="7"/>
  <c r="K1012" i="7"/>
  <c r="J1012" i="7"/>
  <c r="H1012" i="7"/>
  <c r="F1012" i="7"/>
  <c r="E1012" i="7"/>
  <c r="J1011" i="7"/>
  <c r="K1011" i="7" s="1"/>
  <c r="H1011" i="7"/>
  <c r="F1011" i="7"/>
  <c r="E1011" i="7"/>
  <c r="J1010" i="7"/>
  <c r="H1010" i="7"/>
  <c r="K1010" i="7" s="1"/>
  <c r="F1010" i="7"/>
  <c r="E1010" i="7"/>
  <c r="J1009" i="7"/>
  <c r="K1009" i="7" s="1"/>
  <c r="H1009" i="7"/>
  <c r="F1009" i="7"/>
  <c r="E1009" i="7"/>
  <c r="J1008" i="7"/>
  <c r="H1008" i="7"/>
  <c r="K1008" i="7" s="1"/>
  <c r="F1008" i="7"/>
  <c r="E1008" i="7"/>
  <c r="J1007" i="7"/>
  <c r="K1007" i="7" s="1"/>
  <c r="H1007" i="7"/>
  <c r="F1007" i="7"/>
  <c r="E1007" i="7"/>
  <c r="K1006" i="7"/>
  <c r="J1006" i="7"/>
  <c r="H1006" i="7"/>
  <c r="F1006" i="7"/>
  <c r="E1006" i="7"/>
  <c r="J1005" i="7"/>
  <c r="K1005" i="7" s="1"/>
  <c r="H1005" i="7"/>
  <c r="F1005" i="7"/>
  <c r="E1005" i="7"/>
  <c r="K1004" i="7"/>
  <c r="J1004" i="7"/>
  <c r="H1004" i="7"/>
  <c r="F1004" i="7"/>
  <c r="E1004" i="7"/>
  <c r="J1003" i="7"/>
  <c r="K1003" i="7" s="1"/>
  <c r="H1003" i="7"/>
  <c r="F1003" i="7"/>
  <c r="E1003" i="7"/>
  <c r="J1002" i="7"/>
  <c r="H1002" i="7"/>
  <c r="K1002" i="7" s="1"/>
  <c r="F1002" i="7"/>
  <c r="E1002" i="7"/>
  <c r="J1001" i="7"/>
  <c r="K1001" i="7" s="1"/>
  <c r="H1001" i="7"/>
  <c r="F1001" i="7"/>
  <c r="E1001" i="7"/>
  <c r="K1000" i="7"/>
  <c r="J1000" i="7"/>
  <c r="H1000" i="7"/>
  <c r="F1000" i="7"/>
  <c r="E1000" i="7"/>
  <c r="J999" i="7"/>
  <c r="K999" i="7" s="1"/>
  <c r="H999" i="7"/>
  <c r="F999" i="7"/>
  <c r="E999" i="7"/>
  <c r="J998" i="7"/>
  <c r="H998" i="7"/>
  <c r="K998" i="7" s="1"/>
  <c r="F998" i="7"/>
  <c r="E998" i="7"/>
  <c r="J997" i="7"/>
  <c r="K997" i="7" s="1"/>
  <c r="H997" i="7"/>
  <c r="F997" i="7"/>
  <c r="E997" i="7"/>
  <c r="K996" i="7"/>
  <c r="J996" i="7"/>
  <c r="H996" i="7"/>
  <c r="F996" i="7"/>
  <c r="E996" i="7"/>
  <c r="K995" i="7"/>
  <c r="J995" i="7"/>
  <c r="H995" i="7"/>
  <c r="F995" i="7"/>
  <c r="E995" i="7"/>
  <c r="J994" i="7"/>
  <c r="H994" i="7"/>
  <c r="K994" i="7" s="1"/>
  <c r="F994" i="7"/>
  <c r="E994" i="7"/>
  <c r="J993" i="7"/>
  <c r="K993" i="7" s="1"/>
  <c r="H993" i="7"/>
  <c r="F993" i="7"/>
  <c r="E993" i="7"/>
  <c r="J992" i="7"/>
  <c r="K992" i="7" s="1"/>
  <c r="H992" i="7"/>
  <c r="F992" i="7"/>
  <c r="E992" i="7"/>
  <c r="J991" i="7"/>
  <c r="K991" i="7" s="1"/>
  <c r="H991" i="7"/>
  <c r="F991" i="7"/>
  <c r="E991" i="7"/>
  <c r="J990" i="7"/>
  <c r="H990" i="7"/>
  <c r="K990" i="7" s="1"/>
  <c r="F990" i="7"/>
  <c r="E990" i="7"/>
  <c r="J989" i="7"/>
  <c r="H989" i="7"/>
  <c r="F989" i="7"/>
  <c r="E989" i="7"/>
  <c r="K988" i="7"/>
  <c r="J988" i="7"/>
  <c r="H988" i="7"/>
  <c r="F988" i="7"/>
  <c r="E988" i="7"/>
  <c r="K987" i="7"/>
  <c r="J987" i="7"/>
  <c r="H987" i="7"/>
  <c r="F987" i="7"/>
  <c r="E987" i="7"/>
  <c r="J986" i="7"/>
  <c r="H986" i="7"/>
  <c r="K986" i="7" s="1"/>
  <c r="F986" i="7"/>
  <c r="E986" i="7"/>
  <c r="J985" i="7"/>
  <c r="K985" i="7" s="1"/>
  <c r="H985" i="7"/>
  <c r="F985" i="7"/>
  <c r="E985" i="7"/>
  <c r="J984" i="7"/>
  <c r="K984" i="7" s="1"/>
  <c r="H984" i="7"/>
  <c r="F984" i="7"/>
  <c r="E984" i="7"/>
  <c r="J983" i="7"/>
  <c r="K983" i="7" s="1"/>
  <c r="H983" i="7"/>
  <c r="F983" i="7"/>
  <c r="E983" i="7"/>
  <c r="J982" i="7"/>
  <c r="H982" i="7"/>
  <c r="K982" i="7" s="1"/>
  <c r="F982" i="7"/>
  <c r="E982" i="7"/>
  <c r="J981" i="7"/>
  <c r="H981" i="7"/>
  <c r="F981" i="7"/>
  <c r="E981" i="7"/>
  <c r="K980" i="7"/>
  <c r="J980" i="7"/>
  <c r="H980" i="7"/>
  <c r="F980" i="7"/>
  <c r="E980" i="7"/>
  <c r="K979" i="7"/>
  <c r="J979" i="7"/>
  <c r="H979" i="7"/>
  <c r="F979" i="7"/>
  <c r="E979" i="7"/>
  <c r="J978" i="7"/>
  <c r="H978" i="7"/>
  <c r="K978" i="7" s="1"/>
  <c r="F978" i="7"/>
  <c r="E978" i="7"/>
  <c r="J977" i="7"/>
  <c r="K977" i="7" s="1"/>
  <c r="H977" i="7"/>
  <c r="F977" i="7"/>
  <c r="E977" i="7"/>
  <c r="J976" i="7"/>
  <c r="K976" i="7" s="1"/>
  <c r="H976" i="7"/>
  <c r="F976" i="7"/>
  <c r="E976" i="7"/>
  <c r="J975" i="7"/>
  <c r="K975" i="7" s="1"/>
  <c r="H975" i="7"/>
  <c r="F975" i="7"/>
  <c r="E975" i="7"/>
  <c r="J974" i="7"/>
  <c r="H974" i="7"/>
  <c r="K974" i="7" s="1"/>
  <c r="F974" i="7"/>
  <c r="E974" i="7"/>
  <c r="J973" i="7"/>
  <c r="H973" i="7"/>
  <c r="F973" i="7"/>
  <c r="E973" i="7"/>
  <c r="K972" i="7"/>
  <c r="J972" i="7"/>
  <c r="H972" i="7"/>
  <c r="F972" i="7"/>
  <c r="E972" i="7"/>
  <c r="K971" i="7"/>
  <c r="J971" i="7"/>
  <c r="H971" i="7"/>
  <c r="F971" i="7"/>
  <c r="E971" i="7"/>
  <c r="J970" i="7"/>
  <c r="H970" i="7"/>
  <c r="K970" i="7" s="1"/>
  <c r="F970" i="7"/>
  <c r="E970" i="7"/>
  <c r="J969" i="7"/>
  <c r="K969" i="7" s="1"/>
  <c r="H969" i="7"/>
  <c r="F969" i="7"/>
  <c r="E969" i="7"/>
  <c r="J968" i="7"/>
  <c r="K968" i="7" s="1"/>
  <c r="H968" i="7"/>
  <c r="F968" i="7"/>
  <c r="E968" i="7"/>
  <c r="J967" i="7"/>
  <c r="K967" i="7" s="1"/>
  <c r="H967" i="7"/>
  <c r="F967" i="7"/>
  <c r="E967" i="7"/>
  <c r="J966" i="7"/>
  <c r="H966" i="7"/>
  <c r="K966" i="7" s="1"/>
  <c r="F966" i="7"/>
  <c r="E966" i="7"/>
  <c r="J965" i="7"/>
  <c r="H965" i="7"/>
  <c r="F965" i="7"/>
  <c r="E965" i="7"/>
  <c r="K964" i="7"/>
  <c r="J964" i="7"/>
  <c r="H964" i="7"/>
  <c r="F964" i="7"/>
  <c r="E964" i="7"/>
  <c r="K963" i="7"/>
  <c r="J963" i="7"/>
  <c r="H963" i="7"/>
  <c r="F963" i="7"/>
  <c r="E963" i="7"/>
  <c r="J962" i="7"/>
  <c r="H962" i="7"/>
  <c r="K962" i="7" s="1"/>
  <c r="F962" i="7"/>
  <c r="E962" i="7"/>
  <c r="J961" i="7"/>
  <c r="K961" i="7" s="1"/>
  <c r="H961" i="7"/>
  <c r="F961" i="7"/>
  <c r="E961" i="7"/>
  <c r="J960" i="7"/>
  <c r="K960" i="7" s="1"/>
  <c r="H960" i="7"/>
  <c r="F960" i="7"/>
  <c r="E960" i="7"/>
  <c r="J959" i="7"/>
  <c r="K959" i="7" s="1"/>
  <c r="H959" i="7"/>
  <c r="F959" i="7"/>
  <c r="E959" i="7"/>
  <c r="J958" i="7"/>
  <c r="H958" i="7"/>
  <c r="K958" i="7" s="1"/>
  <c r="F958" i="7"/>
  <c r="E958" i="7"/>
  <c r="J957" i="7"/>
  <c r="H957" i="7"/>
  <c r="F957" i="7"/>
  <c r="E957" i="7"/>
  <c r="K956" i="7"/>
  <c r="J956" i="7"/>
  <c r="H956" i="7"/>
  <c r="F956" i="7"/>
  <c r="E956" i="7"/>
  <c r="K955" i="7"/>
  <c r="J955" i="7"/>
  <c r="H955" i="7"/>
  <c r="F955" i="7"/>
  <c r="E955" i="7"/>
  <c r="J954" i="7"/>
  <c r="H954" i="7"/>
  <c r="K954" i="7" s="1"/>
  <c r="F954" i="7"/>
  <c r="E954" i="7"/>
  <c r="J953" i="7"/>
  <c r="K953" i="7" s="1"/>
  <c r="H953" i="7"/>
  <c r="F953" i="7"/>
  <c r="E953" i="7"/>
  <c r="J952" i="7"/>
  <c r="H952" i="7"/>
  <c r="K952" i="7" s="1"/>
  <c r="F952" i="7"/>
  <c r="E952" i="7"/>
  <c r="J951" i="7"/>
  <c r="K951" i="7" s="1"/>
  <c r="H951" i="7"/>
  <c r="F951" i="7"/>
  <c r="E951" i="7"/>
  <c r="K950" i="7"/>
  <c r="J950" i="7"/>
  <c r="H950" i="7"/>
  <c r="F950" i="7"/>
  <c r="E950" i="7"/>
  <c r="J949" i="7"/>
  <c r="K949" i="7" s="1"/>
  <c r="H949" i="7"/>
  <c r="F949" i="7"/>
  <c r="E949" i="7"/>
  <c r="K948" i="7"/>
  <c r="J948" i="7"/>
  <c r="H948" i="7"/>
  <c r="F948" i="7"/>
  <c r="E948" i="7"/>
  <c r="J947" i="7"/>
  <c r="K947" i="7" s="1"/>
  <c r="H947" i="7"/>
  <c r="F947" i="7"/>
  <c r="E947" i="7"/>
  <c r="J946" i="7"/>
  <c r="H946" i="7"/>
  <c r="K946" i="7" s="1"/>
  <c r="F946" i="7"/>
  <c r="E946" i="7"/>
  <c r="J945" i="7"/>
  <c r="K945" i="7" s="1"/>
  <c r="H945" i="7"/>
  <c r="F945" i="7"/>
  <c r="E945" i="7"/>
  <c r="J944" i="7"/>
  <c r="K944" i="7" s="1"/>
  <c r="H944" i="7"/>
  <c r="F944" i="7"/>
  <c r="E944" i="7"/>
  <c r="J943" i="7"/>
  <c r="K943" i="7" s="1"/>
  <c r="H943" i="7"/>
  <c r="F943" i="7"/>
  <c r="E943" i="7"/>
  <c r="K942" i="7"/>
  <c r="J942" i="7"/>
  <c r="H942" i="7"/>
  <c r="F942" i="7"/>
  <c r="E942" i="7"/>
  <c r="J941" i="7"/>
  <c r="H941" i="7"/>
  <c r="F941" i="7"/>
  <c r="E941" i="7"/>
  <c r="J940" i="7"/>
  <c r="H940" i="7"/>
  <c r="K940" i="7" s="1"/>
  <c r="F940" i="7"/>
  <c r="E940" i="7"/>
  <c r="K939" i="7"/>
  <c r="J939" i="7"/>
  <c r="H939" i="7"/>
  <c r="F939" i="7"/>
  <c r="E939" i="7"/>
  <c r="K938" i="7"/>
  <c r="J938" i="7"/>
  <c r="H938" i="7"/>
  <c r="F938" i="7"/>
  <c r="E938" i="7"/>
  <c r="J937" i="7"/>
  <c r="K937" i="7" s="1"/>
  <c r="H937" i="7"/>
  <c r="F937" i="7"/>
  <c r="E937" i="7"/>
  <c r="K936" i="7"/>
  <c r="J936" i="7"/>
  <c r="H936" i="7"/>
  <c r="F936" i="7"/>
  <c r="E936" i="7"/>
  <c r="J935" i="7"/>
  <c r="K935" i="7" s="1"/>
  <c r="H935" i="7"/>
  <c r="F935" i="7"/>
  <c r="E935" i="7"/>
  <c r="J934" i="7"/>
  <c r="H934" i="7"/>
  <c r="K934" i="7" s="1"/>
  <c r="F934" i="7"/>
  <c r="E934" i="7"/>
  <c r="J933" i="7"/>
  <c r="H933" i="7"/>
  <c r="F933" i="7"/>
  <c r="E933" i="7"/>
  <c r="J932" i="7"/>
  <c r="K932" i="7" s="1"/>
  <c r="H932" i="7"/>
  <c r="F932" i="7"/>
  <c r="E932" i="7"/>
  <c r="K931" i="7"/>
  <c r="J931" i="7"/>
  <c r="H931" i="7"/>
  <c r="F931" i="7"/>
  <c r="E931" i="7"/>
  <c r="J930" i="7"/>
  <c r="K930" i="7" s="1"/>
  <c r="H930" i="7"/>
  <c r="F930" i="7"/>
  <c r="E930" i="7"/>
  <c r="J929" i="7"/>
  <c r="K929" i="7" s="1"/>
  <c r="H929" i="7"/>
  <c r="F929" i="7"/>
  <c r="E929" i="7"/>
  <c r="J928" i="7"/>
  <c r="H928" i="7"/>
  <c r="K928" i="7" s="1"/>
  <c r="F928" i="7"/>
  <c r="E928" i="7"/>
  <c r="J927" i="7"/>
  <c r="K927" i="7" s="1"/>
  <c r="H927" i="7"/>
  <c r="F927" i="7"/>
  <c r="E927" i="7"/>
  <c r="K926" i="7"/>
  <c r="J926" i="7"/>
  <c r="H926" i="7"/>
  <c r="F926" i="7"/>
  <c r="E926" i="7"/>
  <c r="J925" i="7"/>
  <c r="K925" i="7" s="1"/>
  <c r="H925" i="7"/>
  <c r="F925" i="7"/>
  <c r="E925" i="7"/>
  <c r="J924" i="7"/>
  <c r="H924" i="7"/>
  <c r="K924" i="7" s="1"/>
  <c r="F924" i="7"/>
  <c r="E924" i="7"/>
  <c r="J923" i="7"/>
  <c r="K923" i="7" s="1"/>
  <c r="H923" i="7"/>
  <c r="F923" i="7"/>
  <c r="E923" i="7"/>
  <c r="K922" i="7"/>
  <c r="J922" i="7"/>
  <c r="H922" i="7"/>
  <c r="F922" i="7"/>
  <c r="E922" i="7"/>
  <c r="J921" i="7"/>
  <c r="H921" i="7"/>
  <c r="F921" i="7"/>
  <c r="E921" i="7"/>
  <c r="J920" i="7"/>
  <c r="K920" i="7" s="1"/>
  <c r="H920" i="7"/>
  <c r="F920" i="7"/>
  <c r="E920" i="7"/>
  <c r="J919" i="7"/>
  <c r="H919" i="7"/>
  <c r="K919" i="7" s="1"/>
  <c r="F919" i="7"/>
  <c r="E919" i="7"/>
  <c r="J918" i="7"/>
  <c r="K918" i="7" s="1"/>
  <c r="H918" i="7"/>
  <c r="F918" i="7"/>
  <c r="E918" i="7"/>
  <c r="K917" i="7"/>
  <c r="J917" i="7"/>
  <c r="H917" i="7"/>
  <c r="F917" i="7"/>
  <c r="E917" i="7"/>
  <c r="J916" i="7"/>
  <c r="K916" i="7" s="1"/>
  <c r="H916" i="7"/>
  <c r="F916" i="7"/>
  <c r="E916" i="7"/>
  <c r="J915" i="7"/>
  <c r="H915" i="7"/>
  <c r="K915" i="7" s="1"/>
  <c r="F915" i="7"/>
  <c r="E915" i="7"/>
  <c r="J914" i="7"/>
  <c r="K914" i="7" s="1"/>
  <c r="H914" i="7"/>
  <c r="F914" i="7"/>
  <c r="E914" i="7"/>
  <c r="K913" i="7"/>
  <c r="J913" i="7"/>
  <c r="H913" i="7"/>
  <c r="F913" i="7"/>
  <c r="E913" i="7"/>
  <c r="J912" i="7"/>
  <c r="K912" i="7" s="1"/>
  <c r="H912" i="7"/>
  <c r="F912" i="7"/>
  <c r="E912" i="7"/>
  <c r="J911" i="7"/>
  <c r="H911" i="7"/>
  <c r="K911" i="7" s="1"/>
  <c r="F911" i="7"/>
  <c r="E911" i="7"/>
  <c r="J910" i="7"/>
  <c r="K910" i="7" s="1"/>
  <c r="H910" i="7"/>
  <c r="F910" i="7"/>
  <c r="E910" i="7"/>
  <c r="K909" i="7"/>
  <c r="J909" i="7"/>
  <c r="H909" i="7"/>
  <c r="F909" i="7"/>
  <c r="E909" i="7"/>
  <c r="J908" i="7"/>
  <c r="K908" i="7" s="1"/>
  <c r="H908" i="7"/>
  <c r="F908" i="7"/>
  <c r="E908" i="7"/>
  <c r="J907" i="7"/>
  <c r="H907" i="7"/>
  <c r="K907" i="7" s="1"/>
  <c r="F907" i="7"/>
  <c r="E907" i="7"/>
  <c r="J906" i="7"/>
  <c r="K906" i="7" s="1"/>
  <c r="H906" i="7"/>
  <c r="F906" i="7"/>
  <c r="E906" i="7"/>
  <c r="K905" i="7"/>
  <c r="J905" i="7"/>
  <c r="H905" i="7"/>
  <c r="F905" i="7"/>
  <c r="E905" i="7"/>
  <c r="J904" i="7"/>
  <c r="K904" i="7" s="1"/>
  <c r="H904" i="7"/>
  <c r="F904" i="7"/>
  <c r="E904" i="7"/>
  <c r="J903" i="7"/>
  <c r="H903" i="7"/>
  <c r="K903" i="7" s="1"/>
  <c r="F903" i="7"/>
  <c r="E903" i="7"/>
  <c r="J902" i="7"/>
  <c r="K902" i="7" s="1"/>
  <c r="H902" i="7"/>
  <c r="F902" i="7"/>
  <c r="E902" i="7"/>
  <c r="K901" i="7"/>
  <c r="J901" i="7"/>
  <c r="H901" i="7"/>
  <c r="F901" i="7"/>
  <c r="E901" i="7"/>
  <c r="J900" i="7"/>
  <c r="K900" i="7" s="1"/>
  <c r="H900" i="7"/>
  <c r="F900" i="7"/>
  <c r="E900" i="7"/>
  <c r="J899" i="7"/>
  <c r="H899" i="7"/>
  <c r="K899" i="7" s="1"/>
  <c r="F899" i="7"/>
  <c r="E899" i="7"/>
  <c r="J898" i="7"/>
  <c r="K898" i="7" s="1"/>
  <c r="H898" i="7"/>
  <c r="F898" i="7"/>
  <c r="E898" i="7"/>
  <c r="K897" i="7"/>
  <c r="J897" i="7"/>
  <c r="H897" i="7"/>
  <c r="F897" i="7"/>
  <c r="E897" i="7"/>
  <c r="J896" i="7"/>
  <c r="K896" i="7" s="1"/>
  <c r="H896" i="7"/>
  <c r="F896" i="7"/>
  <c r="E896" i="7"/>
  <c r="J895" i="7"/>
  <c r="H895" i="7"/>
  <c r="K895" i="7" s="1"/>
  <c r="F895" i="7"/>
  <c r="E895" i="7"/>
  <c r="J894" i="7"/>
  <c r="K894" i="7" s="1"/>
  <c r="H894" i="7"/>
  <c r="F894" i="7"/>
  <c r="E894" i="7"/>
  <c r="K893" i="7"/>
  <c r="J893" i="7"/>
  <c r="H893" i="7"/>
  <c r="F893" i="7"/>
  <c r="E893" i="7"/>
  <c r="J892" i="7"/>
  <c r="K892" i="7" s="1"/>
  <c r="H892" i="7"/>
  <c r="F892" i="7"/>
  <c r="E892" i="7"/>
  <c r="J891" i="7"/>
  <c r="H891" i="7"/>
  <c r="K891" i="7" s="1"/>
  <c r="F891" i="7"/>
  <c r="E891" i="7"/>
  <c r="J890" i="7"/>
  <c r="K890" i="7" s="1"/>
  <c r="H890" i="7"/>
  <c r="F890" i="7"/>
  <c r="E890" i="7"/>
  <c r="K889" i="7"/>
  <c r="J889" i="7"/>
  <c r="H889" i="7"/>
  <c r="F889" i="7"/>
  <c r="E889" i="7"/>
  <c r="J888" i="7"/>
  <c r="K888" i="7" s="1"/>
  <c r="H888" i="7"/>
  <c r="F888" i="7"/>
  <c r="E888" i="7"/>
  <c r="J887" i="7"/>
  <c r="H887" i="7"/>
  <c r="K887" i="7" s="1"/>
  <c r="F887" i="7"/>
  <c r="E887" i="7"/>
  <c r="J886" i="7"/>
  <c r="K886" i="7" s="1"/>
  <c r="H886" i="7"/>
  <c r="F886" i="7"/>
  <c r="E886" i="7"/>
  <c r="K885" i="7"/>
  <c r="J885" i="7"/>
  <c r="H885" i="7"/>
  <c r="F885" i="7"/>
  <c r="E885" i="7"/>
  <c r="J884" i="7"/>
  <c r="K884" i="7" s="1"/>
  <c r="H884" i="7"/>
  <c r="F884" i="7"/>
  <c r="E884" i="7"/>
  <c r="J883" i="7"/>
  <c r="H883" i="7"/>
  <c r="K883" i="7" s="1"/>
  <c r="F883" i="7"/>
  <c r="E883" i="7"/>
  <c r="J882" i="7"/>
  <c r="K882" i="7" s="1"/>
  <c r="H882" i="7"/>
  <c r="F882" i="7"/>
  <c r="E882" i="7"/>
  <c r="K881" i="7"/>
  <c r="J881" i="7"/>
  <c r="H881" i="7"/>
  <c r="F881" i="7"/>
  <c r="E881" i="7"/>
  <c r="J880" i="7"/>
  <c r="K880" i="7" s="1"/>
  <c r="H880" i="7"/>
  <c r="F880" i="7"/>
  <c r="E880" i="7"/>
  <c r="J879" i="7"/>
  <c r="H879" i="7"/>
  <c r="K879" i="7" s="1"/>
  <c r="F879" i="7"/>
  <c r="E879" i="7"/>
  <c r="J878" i="7"/>
  <c r="K878" i="7" s="1"/>
  <c r="H878" i="7"/>
  <c r="F878" i="7"/>
  <c r="E878" i="7"/>
  <c r="K877" i="7"/>
  <c r="J877" i="7"/>
  <c r="H877" i="7"/>
  <c r="F877" i="7"/>
  <c r="E877" i="7"/>
  <c r="J876" i="7"/>
  <c r="K876" i="7" s="1"/>
  <c r="H876" i="7"/>
  <c r="F876" i="7"/>
  <c r="E876" i="7"/>
  <c r="J875" i="7"/>
  <c r="H875" i="7"/>
  <c r="K875" i="7" s="1"/>
  <c r="F875" i="7"/>
  <c r="E875" i="7"/>
  <c r="J874" i="7"/>
  <c r="K874" i="7" s="1"/>
  <c r="H874" i="7"/>
  <c r="F874" i="7"/>
  <c r="E874" i="7"/>
  <c r="K873" i="7"/>
  <c r="J873" i="7"/>
  <c r="H873" i="7"/>
  <c r="F873" i="7"/>
  <c r="E873" i="7"/>
  <c r="J872" i="7"/>
  <c r="K872" i="7" s="1"/>
  <c r="H872" i="7"/>
  <c r="F872" i="7"/>
  <c r="E872" i="7"/>
  <c r="J871" i="7"/>
  <c r="H871" i="7"/>
  <c r="K871" i="7" s="1"/>
  <c r="F871" i="7"/>
  <c r="E871" i="7"/>
  <c r="J870" i="7"/>
  <c r="K870" i="7" s="1"/>
  <c r="H870" i="7"/>
  <c r="F870" i="7"/>
  <c r="E870" i="7"/>
  <c r="K869" i="7"/>
  <c r="J869" i="7"/>
  <c r="H869" i="7"/>
  <c r="F869" i="7"/>
  <c r="E869" i="7"/>
  <c r="J868" i="7"/>
  <c r="K868" i="7" s="1"/>
  <c r="H868" i="7"/>
  <c r="F868" i="7"/>
  <c r="E868" i="7"/>
  <c r="J867" i="7"/>
  <c r="H867" i="7"/>
  <c r="K867" i="7" s="1"/>
  <c r="F867" i="7"/>
  <c r="E867" i="7"/>
  <c r="J866" i="7"/>
  <c r="K866" i="7" s="1"/>
  <c r="H866" i="7"/>
  <c r="F866" i="7"/>
  <c r="E866" i="7"/>
  <c r="K865" i="7"/>
  <c r="J865" i="7"/>
  <c r="H865" i="7"/>
  <c r="F865" i="7"/>
  <c r="E865" i="7"/>
  <c r="J864" i="7"/>
  <c r="K864" i="7" s="1"/>
  <c r="H864" i="7"/>
  <c r="F864" i="7"/>
  <c r="E864" i="7"/>
  <c r="J863" i="7"/>
  <c r="H863" i="7"/>
  <c r="K863" i="7" s="1"/>
  <c r="F863" i="7"/>
  <c r="E863" i="7"/>
  <c r="J862" i="7"/>
  <c r="K862" i="7" s="1"/>
  <c r="H862" i="7"/>
  <c r="F862" i="7"/>
  <c r="E862" i="7"/>
  <c r="K861" i="7"/>
  <c r="J861" i="7"/>
  <c r="H861" i="7"/>
  <c r="F861" i="7"/>
  <c r="E861" i="7"/>
  <c r="J860" i="7"/>
  <c r="K860" i="7" s="1"/>
  <c r="H860" i="7"/>
  <c r="F860" i="7"/>
  <c r="E860" i="7"/>
  <c r="J859" i="7"/>
  <c r="H859" i="7"/>
  <c r="K859" i="7" s="1"/>
  <c r="F859" i="7"/>
  <c r="E859" i="7"/>
  <c r="J858" i="7"/>
  <c r="K858" i="7" s="1"/>
  <c r="H858" i="7"/>
  <c r="F858" i="7"/>
  <c r="E858" i="7"/>
  <c r="K857" i="7"/>
  <c r="J857" i="7"/>
  <c r="H857" i="7"/>
  <c r="F857" i="7"/>
  <c r="E857" i="7"/>
  <c r="J856" i="7"/>
  <c r="K856" i="7" s="1"/>
  <c r="H856" i="7"/>
  <c r="F856" i="7"/>
  <c r="E856" i="7"/>
  <c r="J855" i="7"/>
  <c r="H855" i="7"/>
  <c r="K855" i="7" s="1"/>
  <c r="F855" i="7"/>
  <c r="E855" i="7"/>
  <c r="J854" i="7"/>
  <c r="K854" i="7" s="1"/>
  <c r="H854" i="7"/>
  <c r="F854" i="7"/>
  <c r="E854" i="7"/>
  <c r="K853" i="7"/>
  <c r="J853" i="7"/>
  <c r="H853" i="7"/>
  <c r="F853" i="7"/>
  <c r="E853" i="7"/>
  <c r="J852" i="7"/>
  <c r="K852" i="7" s="1"/>
  <c r="H852" i="7"/>
  <c r="F852" i="7"/>
  <c r="E852" i="7"/>
  <c r="J851" i="7"/>
  <c r="H851" i="7"/>
  <c r="K851" i="7" s="1"/>
  <c r="F851" i="7"/>
  <c r="E851" i="7"/>
  <c r="J850" i="7"/>
  <c r="K850" i="7" s="1"/>
  <c r="H850" i="7"/>
  <c r="F850" i="7"/>
  <c r="E850" i="7"/>
  <c r="K849" i="7"/>
  <c r="J849" i="7"/>
  <c r="H849" i="7"/>
  <c r="F849" i="7"/>
  <c r="E849" i="7"/>
  <c r="J848" i="7"/>
  <c r="K848" i="7" s="1"/>
  <c r="H848" i="7"/>
  <c r="F848" i="7"/>
  <c r="E848" i="7"/>
  <c r="J847" i="7"/>
  <c r="H847" i="7"/>
  <c r="K847" i="7" s="1"/>
  <c r="F847" i="7"/>
  <c r="E847" i="7"/>
  <c r="J846" i="7"/>
  <c r="K846" i="7" s="1"/>
  <c r="H846" i="7"/>
  <c r="F846" i="7"/>
  <c r="E846" i="7"/>
  <c r="K845" i="7"/>
  <c r="J845" i="7"/>
  <c r="H845" i="7"/>
  <c r="F845" i="7"/>
  <c r="E845" i="7"/>
  <c r="J844" i="7"/>
  <c r="K844" i="7" s="1"/>
  <c r="H844" i="7"/>
  <c r="F844" i="7"/>
  <c r="E844" i="7"/>
  <c r="J843" i="7"/>
  <c r="H843" i="7"/>
  <c r="K843" i="7" s="1"/>
  <c r="F843" i="7"/>
  <c r="E843" i="7"/>
  <c r="J842" i="7"/>
  <c r="K842" i="7" s="1"/>
  <c r="H842" i="7"/>
  <c r="F842" i="7"/>
  <c r="E842" i="7"/>
  <c r="K841" i="7"/>
  <c r="J841" i="7"/>
  <c r="H841" i="7"/>
  <c r="F841" i="7"/>
  <c r="E841" i="7"/>
  <c r="J840" i="7"/>
  <c r="K840" i="7" s="1"/>
  <c r="H840" i="7"/>
  <c r="F840" i="7"/>
  <c r="E840" i="7"/>
  <c r="J839" i="7"/>
  <c r="H839" i="7"/>
  <c r="K839" i="7" s="1"/>
  <c r="F839" i="7"/>
  <c r="E839" i="7"/>
  <c r="J838" i="7"/>
  <c r="K838" i="7" s="1"/>
  <c r="H838" i="7"/>
  <c r="F838" i="7"/>
  <c r="E838" i="7"/>
  <c r="K837" i="7"/>
  <c r="J837" i="7"/>
  <c r="H837" i="7"/>
  <c r="F837" i="7"/>
  <c r="E837" i="7"/>
  <c r="J836" i="7"/>
  <c r="K836" i="7" s="1"/>
  <c r="H836" i="7"/>
  <c r="F836" i="7"/>
  <c r="E836" i="7"/>
  <c r="J835" i="7"/>
  <c r="H835" i="7"/>
  <c r="K835" i="7" s="1"/>
  <c r="F835" i="7"/>
  <c r="E835" i="7"/>
  <c r="J834" i="7"/>
  <c r="K834" i="7" s="1"/>
  <c r="H834" i="7"/>
  <c r="F834" i="7"/>
  <c r="E834" i="7"/>
  <c r="K833" i="7"/>
  <c r="J833" i="7"/>
  <c r="H833" i="7"/>
  <c r="F833" i="7"/>
  <c r="E833" i="7"/>
  <c r="J832" i="7"/>
  <c r="K832" i="7" s="1"/>
  <c r="H832" i="7"/>
  <c r="F832" i="7"/>
  <c r="E832" i="7"/>
  <c r="J831" i="7"/>
  <c r="H831" i="7"/>
  <c r="K831" i="7" s="1"/>
  <c r="F831" i="7"/>
  <c r="E831" i="7"/>
  <c r="J830" i="7"/>
  <c r="K830" i="7" s="1"/>
  <c r="H830" i="7"/>
  <c r="F830" i="7"/>
  <c r="E830" i="7"/>
  <c r="K829" i="7"/>
  <c r="J829" i="7"/>
  <c r="H829" i="7"/>
  <c r="F829" i="7"/>
  <c r="E829" i="7"/>
  <c r="J828" i="7"/>
  <c r="K828" i="7" s="1"/>
  <c r="H828" i="7"/>
  <c r="F828" i="7"/>
  <c r="E828" i="7"/>
  <c r="J827" i="7"/>
  <c r="H827" i="7"/>
  <c r="K827" i="7" s="1"/>
  <c r="F827" i="7"/>
  <c r="E827" i="7"/>
  <c r="J826" i="7"/>
  <c r="K826" i="7" s="1"/>
  <c r="H826" i="7"/>
  <c r="F826" i="7"/>
  <c r="E826" i="7"/>
  <c r="K825" i="7"/>
  <c r="J825" i="7"/>
  <c r="H825" i="7"/>
  <c r="F825" i="7"/>
  <c r="E825" i="7"/>
  <c r="J824" i="7"/>
  <c r="K824" i="7" s="1"/>
  <c r="H824" i="7"/>
  <c r="F824" i="7"/>
  <c r="E824" i="7"/>
  <c r="J823" i="7"/>
  <c r="H823" i="7"/>
  <c r="K823" i="7" s="1"/>
  <c r="F823" i="7"/>
  <c r="E823" i="7"/>
  <c r="J822" i="7"/>
  <c r="K822" i="7" s="1"/>
  <c r="H822" i="7"/>
  <c r="F822" i="7"/>
  <c r="E822" i="7"/>
  <c r="K821" i="7"/>
  <c r="J821" i="7"/>
  <c r="H821" i="7"/>
  <c r="F821" i="7"/>
  <c r="E821" i="7"/>
  <c r="J820" i="7"/>
  <c r="K820" i="7" s="1"/>
  <c r="H820" i="7"/>
  <c r="F820" i="7"/>
  <c r="E820" i="7"/>
  <c r="J819" i="7"/>
  <c r="H819" i="7"/>
  <c r="K819" i="7" s="1"/>
  <c r="F819" i="7"/>
  <c r="E819" i="7"/>
  <c r="J818" i="7"/>
  <c r="K818" i="7" s="1"/>
  <c r="H818" i="7"/>
  <c r="F818" i="7"/>
  <c r="E818" i="7"/>
  <c r="K817" i="7"/>
  <c r="J817" i="7"/>
  <c r="H817" i="7"/>
  <c r="F817" i="7"/>
  <c r="E817" i="7"/>
  <c r="J816" i="7"/>
  <c r="K816" i="7" s="1"/>
  <c r="H816" i="7"/>
  <c r="F816" i="7"/>
  <c r="E816" i="7"/>
  <c r="J815" i="7"/>
  <c r="H815" i="7"/>
  <c r="K815" i="7" s="1"/>
  <c r="F815" i="7"/>
  <c r="E815" i="7"/>
  <c r="J814" i="7"/>
  <c r="K814" i="7" s="1"/>
  <c r="H814" i="7"/>
  <c r="F814" i="7"/>
  <c r="E814" i="7"/>
  <c r="K813" i="7"/>
  <c r="J813" i="7"/>
  <c r="H813" i="7"/>
  <c r="F813" i="7"/>
  <c r="E813" i="7"/>
  <c r="J812" i="7"/>
  <c r="K812" i="7" s="1"/>
  <c r="H812" i="7"/>
  <c r="F812" i="7"/>
  <c r="E812" i="7"/>
  <c r="J811" i="7"/>
  <c r="H811" i="7"/>
  <c r="K811" i="7" s="1"/>
  <c r="F811" i="7"/>
  <c r="E811" i="7"/>
  <c r="J810" i="7"/>
  <c r="K810" i="7" s="1"/>
  <c r="H810" i="7"/>
  <c r="F810" i="7"/>
  <c r="E810" i="7"/>
  <c r="K809" i="7"/>
  <c r="J809" i="7"/>
  <c r="H809" i="7"/>
  <c r="F809" i="7"/>
  <c r="E809" i="7"/>
  <c r="J808" i="7"/>
  <c r="K808" i="7" s="1"/>
  <c r="H808" i="7"/>
  <c r="F808" i="7"/>
  <c r="E808" i="7"/>
  <c r="J807" i="7"/>
  <c r="H807" i="7"/>
  <c r="K807" i="7" s="1"/>
  <c r="F807" i="7"/>
  <c r="E807" i="7"/>
  <c r="J806" i="7"/>
  <c r="K806" i="7" s="1"/>
  <c r="H806" i="7"/>
  <c r="F806" i="7"/>
  <c r="E806" i="7"/>
  <c r="K805" i="7"/>
  <c r="J805" i="7"/>
  <c r="H805" i="7"/>
  <c r="F805" i="7"/>
  <c r="E805" i="7"/>
  <c r="J804" i="7"/>
  <c r="K804" i="7" s="1"/>
  <c r="H804" i="7"/>
  <c r="F804" i="7"/>
  <c r="E804" i="7"/>
  <c r="J803" i="7"/>
  <c r="H803" i="7"/>
  <c r="K803" i="7" s="1"/>
  <c r="F803" i="7"/>
  <c r="E803" i="7"/>
  <c r="J802" i="7"/>
  <c r="K802" i="7" s="1"/>
  <c r="H802" i="7"/>
  <c r="F802" i="7"/>
  <c r="E802" i="7"/>
  <c r="K801" i="7"/>
  <c r="J801" i="7"/>
  <c r="H801" i="7"/>
  <c r="F801" i="7"/>
  <c r="E801" i="7"/>
  <c r="J800" i="7"/>
  <c r="K800" i="7" s="1"/>
  <c r="H800" i="7"/>
  <c r="F800" i="7"/>
  <c r="E800" i="7"/>
  <c r="J799" i="7"/>
  <c r="H799" i="7"/>
  <c r="K799" i="7" s="1"/>
  <c r="F799" i="7"/>
  <c r="E799" i="7"/>
  <c r="J798" i="7"/>
  <c r="K798" i="7" s="1"/>
  <c r="H798" i="7"/>
  <c r="F798" i="7"/>
  <c r="E798" i="7"/>
  <c r="K797" i="7"/>
  <c r="J797" i="7"/>
  <c r="H797" i="7"/>
  <c r="F797" i="7"/>
  <c r="E797" i="7"/>
  <c r="J796" i="7"/>
  <c r="K796" i="7" s="1"/>
  <c r="H796" i="7"/>
  <c r="F796" i="7"/>
  <c r="E796" i="7"/>
  <c r="J795" i="7"/>
  <c r="H795" i="7"/>
  <c r="K795" i="7" s="1"/>
  <c r="F795" i="7"/>
  <c r="E795" i="7"/>
  <c r="J794" i="7"/>
  <c r="K794" i="7" s="1"/>
  <c r="H794" i="7"/>
  <c r="F794" i="7"/>
  <c r="E794" i="7"/>
  <c r="K793" i="7"/>
  <c r="J793" i="7"/>
  <c r="H793" i="7"/>
  <c r="F793" i="7"/>
  <c r="E793" i="7"/>
  <c r="J792" i="7"/>
  <c r="K792" i="7" s="1"/>
  <c r="H792" i="7"/>
  <c r="F792" i="7"/>
  <c r="E792" i="7"/>
  <c r="J791" i="7"/>
  <c r="H791" i="7"/>
  <c r="K791" i="7" s="1"/>
  <c r="F791" i="7"/>
  <c r="E791" i="7"/>
  <c r="J790" i="7"/>
  <c r="K790" i="7" s="1"/>
  <c r="H790" i="7"/>
  <c r="F790" i="7"/>
  <c r="E790" i="7"/>
  <c r="K789" i="7"/>
  <c r="J789" i="7"/>
  <c r="H789" i="7"/>
  <c r="F789" i="7"/>
  <c r="E789" i="7"/>
  <c r="J788" i="7"/>
  <c r="K788" i="7" s="1"/>
  <c r="H788" i="7"/>
  <c r="F788" i="7"/>
  <c r="E788" i="7"/>
  <c r="J787" i="7"/>
  <c r="H787" i="7"/>
  <c r="K787" i="7" s="1"/>
  <c r="F787" i="7"/>
  <c r="E787" i="7"/>
  <c r="J786" i="7"/>
  <c r="K786" i="7" s="1"/>
  <c r="H786" i="7"/>
  <c r="F786" i="7"/>
  <c r="E786" i="7"/>
  <c r="K785" i="7"/>
  <c r="J785" i="7"/>
  <c r="H785" i="7"/>
  <c r="F785" i="7"/>
  <c r="E785" i="7"/>
  <c r="J784" i="7"/>
  <c r="K784" i="7" s="1"/>
  <c r="H784" i="7"/>
  <c r="F784" i="7"/>
  <c r="E784" i="7"/>
  <c r="J783" i="7"/>
  <c r="H783" i="7"/>
  <c r="K783" i="7" s="1"/>
  <c r="F783" i="7"/>
  <c r="E783" i="7"/>
  <c r="J782" i="7"/>
  <c r="K782" i="7" s="1"/>
  <c r="H782" i="7"/>
  <c r="F782" i="7"/>
  <c r="E782" i="7"/>
  <c r="K781" i="7"/>
  <c r="J781" i="7"/>
  <c r="H781" i="7"/>
  <c r="F781" i="7"/>
  <c r="E781" i="7"/>
  <c r="J780" i="7"/>
  <c r="K780" i="7" s="1"/>
  <c r="H780" i="7"/>
  <c r="F780" i="7"/>
  <c r="E780" i="7"/>
  <c r="J779" i="7"/>
  <c r="H779" i="7"/>
  <c r="K779" i="7" s="1"/>
  <c r="F779" i="7"/>
  <c r="E779" i="7"/>
  <c r="J778" i="7"/>
  <c r="K778" i="7" s="1"/>
  <c r="H778" i="7"/>
  <c r="F778" i="7"/>
  <c r="E778" i="7"/>
  <c r="K777" i="7"/>
  <c r="J777" i="7"/>
  <c r="H777" i="7"/>
  <c r="F777" i="7"/>
  <c r="E777" i="7"/>
  <c r="J776" i="7"/>
  <c r="K776" i="7" s="1"/>
  <c r="H776" i="7"/>
  <c r="F776" i="7"/>
  <c r="E776" i="7"/>
  <c r="J775" i="7"/>
  <c r="H775" i="7"/>
  <c r="K775" i="7" s="1"/>
  <c r="F775" i="7"/>
  <c r="E775" i="7"/>
  <c r="J774" i="7"/>
  <c r="K774" i="7" s="1"/>
  <c r="H774" i="7"/>
  <c r="F774" i="7"/>
  <c r="E774" i="7"/>
  <c r="K773" i="7"/>
  <c r="J773" i="7"/>
  <c r="H773" i="7"/>
  <c r="F773" i="7"/>
  <c r="E773" i="7"/>
  <c r="J772" i="7"/>
  <c r="K772" i="7" s="1"/>
  <c r="H772" i="7"/>
  <c r="F772" i="7"/>
  <c r="E772" i="7"/>
  <c r="J771" i="7"/>
  <c r="H771" i="7"/>
  <c r="K771" i="7" s="1"/>
  <c r="F771" i="7"/>
  <c r="E771" i="7"/>
  <c r="J770" i="7"/>
  <c r="K770" i="7" s="1"/>
  <c r="H770" i="7"/>
  <c r="F770" i="7"/>
  <c r="E770" i="7"/>
  <c r="K769" i="7"/>
  <c r="J769" i="7"/>
  <c r="H769" i="7"/>
  <c r="F769" i="7"/>
  <c r="E769" i="7"/>
  <c r="J768" i="7"/>
  <c r="K768" i="7" s="1"/>
  <c r="H768" i="7"/>
  <c r="F768" i="7"/>
  <c r="E768" i="7"/>
  <c r="J767" i="7"/>
  <c r="H767" i="7"/>
  <c r="K767" i="7" s="1"/>
  <c r="F767" i="7"/>
  <c r="E767" i="7"/>
  <c r="J766" i="7"/>
  <c r="K766" i="7" s="1"/>
  <c r="H766" i="7"/>
  <c r="F766" i="7"/>
  <c r="E766" i="7"/>
  <c r="K765" i="7"/>
  <c r="J765" i="7"/>
  <c r="H765" i="7"/>
  <c r="F765" i="7"/>
  <c r="E765" i="7"/>
  <c r="J764" i="7"/>
  <c r="K764" i="7" s="1"/>
  <c r="H764" i="7"/>
  <c r="F764" i="7"/>
  <c r="E764" i="7"/>
  <c r="J763" i="7"/>
  <c r="H763" i="7"/>
  <c r="K763" i="7" s="1"/>
  <c r="F763" i="7"/>
  <c r="E763" i="7"/>
  <c r="J762" i="7"/>
  <c r="K762" i="7" s="1"/>
  <c r="H762" i="7"/>
  <c r="F762" i="7"/>
  <c r="E762" i="7"/>
  <c r="K761" i="7"/>
  <c r="J761" i="7"/>
  <c r="H761" i="7"/>
  <c r="F761" i="7"/>
  <c r="E761" i="7"/>
  <c r="J760" i="7"/>
  <c r="K760" i="7" s="1"/>
  <c r="H760" i="7"/>
  <c r="F760" i="7"/>
  <c r="E760" i="7"/>
  <c r="J759" i="7"/>
  <c r="H759" i="7"/>
  <c r="K759" i="7" s="1"/>
  <c r="F759" i="7"/>
  <c r="E759" i="7"/>
  <c r="J758" i="7"/>
  <c r="K758" i="7" s="1"/>
  <c r="H758" i="7"/>
  <c r="F758" i="7"/>
  <c r="E758" i="7"/>
  <c r="K757" i="7"/>
  <c r="J757" i="7"/>
  <c r="H757" i="7"/>
  <c r="F757" i="7"/>
  <c r="E757" i="7"/>
  <c r="J756" i="7"/>
  <c r="K756" i="7" s="1"/>
  <c r="H756" i="7"/>
  <c r="F756" i="7"/>
  <c r="E756" i="7"/>
  <c r="J755" i="7"/>
  <c r="H755" i="7"/>
  <c r="K755" i="7" s="1"/>
  <c r="F755" i="7"/>
  <c r="E755" i="7"/>
  <c r="J754" i="7"/>
  <c r="K754" i="7" s="1"/>
  <c r="H754" i="7"/>
  <c r="F754" i="7"/>
  <c r="E754" i="7"/>
  <c r="K753" i="7"/>
  <c r="J753" i="7"/>
  <c r="H753" i="7"/>
  <c r="F753" i="7"/>
  <c r="E753" i="7"/>
  <c r="J752" i="7"/>
  <c r="K752" i="7" s="1"/>
  <c r="H752" i="7"/>
  <c r="F752" i="7"/>
  <c r="E752" i="7"/>
  <c r="J751" i="7"/>
  <c r="H751" i="7"/>
  <c r="K751" i="7" s="1"/>
  <c r="F751" i="7"/>
  <c r="E751" i="7"/>
  <c r="J750" i="7"/>
  <c r="K750" i="7" s="1"/>
  <c r="H750" i="7"/>
  <c r="F750" i="7"/>
  <c r="E750" i="7"/>
  <c r="K749" i="7"/>
  <c r="J749" i="7"/>
  <c r="H749" i="7"/>
  <c r="F749" i="7"/>
  <c r="E749" i="7"/>
  <c r="J748" i="7"/>
  <c r="K748" i="7" s="1"/>
  <c r="H748" i="7"/>
  <c r="F748" i="7"/>
  <c r="E748" i="7"/>
  <c r="J747" i="7"/>
  <c r="H747" i="7"/>
  <c r="K747" i="7" s="1"/>
  <c r="F747" i="7"/>
  <c r="E747" i="7"/>
  <c r="J746" i="7"/>
  <c r="K746" i="7" s="1"/>
  <c r="H746" i="7"/>
  <c r="F746" i="7"/>
  <c r="E746" i="7"/>
  <c r="K745" i="7"/>
  <c r="J745" i="7"/>
  <c r="H745" i="7"/>
  <c r="F745" i="7"/>
  <c r="E745" i="7"/>
  <c r="J744" i="7"/>
  <c r="K744" i="7" s="1"/>
  <c r="H744" i="7"/>
  <c r="F744" i="7"/>
  <c r="E744" i="7"/>
  <c r="J743" i="7"/>
  <c r="H743" i="7"/>
  <c r="K743" i="7" s="1"/>
  <c r="F743" i="7"/>
  <c r="E743" i="7"/>
  <c r="J742" i="7"/>
  <c r="K742" i="7" s="1"/>
  <c r="H742" i="7"/>
  <c r="F742" i="7"/>
  <c r="E742" i="7"/>
  <c r="K741" i="7"/>
  <c r="J741" i="7"/>
  <c r="H741" i="7"/>
  <c r="F741" i="7"/>
  <c r="E741" i="7"/>
  <c r="J740" i="7"/>
  <c r="K740" i="7" s="1"/>
  <c r="H740" i="7"/>
  <c r="F740" i="7"/>
  <c r="E740" i="7"/>
  <c r="J739" i="7"/>
  <c r="H739" i="7"/>
  <c r="K739" i="7" s="1"/>
  <c r="F739" i="7"/>
  <c r="E739" i="7"/>
  <c r="J738" i="7"/>
  <c r="K738" i="7" s="1"/>
  <c r="H738" i="7"/>
  <c r="F738" i="7"/>
  <c r="E738" i="7"/>
  <c r="K737" i="7"/>
  <c r="J737" i="7"/>
  <c r="H737" i="7"/>
  <c r="F737" i="7"/>
  <c r="E737" i="7"/>
  <c r="J736" i="7"/>
  <c r="K736" i="7" s="1"/>
  <c r="H736" i="7"/>
  <c r="F736" i="7"/>
  <c r="E736" i="7"/>
  <c r="J735" i="7"/>
  <c r="H735" i="7"/>
  <c r="K735" i="7" s="1"/>
  <c r="F735" i="7"/>
  <c r="E735" i="7"/>
  <c r="J734" i="7"/>
  <c r="K734" i="7" s="1"/>
  <c r="H734" i="7"/>
  <c r="F734" i="7"/>
  <c r="E734" i="7"/>
  <c r="K733" i="7"/>
  <c r="J733" i="7"/>
  <c r="H733" i="7"/>
  <c r="F733" i="7"/>
  <c r="E733" i="7"/>
  <c r="J732" i="7"/>
  <c r="K732" i="7" s="1"/>
  <c r="H732" i="7"/>
  <c r="F732" i="7"/>
  <c r="E732" i="7"/>
  <c r="J731" i="7"/>
  <c r="H731" i="7"/>
  <c r="K731" i="7" s="1"/>
  <c r="F731" i="7"/>
  <c r="E731" i="7"/>
  <c r="J730" i="7"/>
  <c r="K730" i="7" s="1"/>
  <c r="H730" i="7"/>
  <c r="F730" i="7"/>
  <c r="E730" i="7"/>
  <c r="K729" i="7"/>
  <c r="J729" i="7"/>
  <c r="H729" i="7"/>
  <c r="F729" i="7"/>
  <c r="E729" i="7"/>
  <c r="J728" i="7"/>
  <c r="K728" i="7" s="1"/>
  <c r="H728" i="7"/>
  <c r="F728" i="7"/>
  <c r="E728" i="7"/>
  <c r="J727" i="7"/>
  <c r="H727" i="7"/>
  <c r="K727" i="7" s="1"/>
  <c r="F727" i="7"/>
  <c r="E727" i="7"/>
  <c r="J726" i="7"/>
  <c r="K726" i="7" s="1"/>
  <c r="H726" i="7"/>
  <c r="F726" i="7"/>
  <c r="E726" i="7"/>
  <c r="K725" i="7"/>
  <c r="J725" i="7"/>
  <c r="H725" i="7"/>
  <c r="F725" i="7"/>
  <c r="E725" i="7"/>
  <c r="J724" i="7"/>
  <c r="K724" i="7" s="1"/>
  <c r="H724" i="7"/>
  <c r="F724" i="7"/>
  <c r="E724" i="7"/>
  <c r="J723" i="7"/>
  <c r="H723" i="7"/>
  <c r="K723" i="7" s="1"/>
  <c r="F723" i="7"/>
  <c r="E723" i="7"/>
  <c r="J722" i="7"/>
  <c r="K722" i="7" s="1"/>
  <c r="H722" i="7"/>
  <c r="F722" i="7"/>
  <c r="E722" i="7"/>
  <c r="K721" i="7"/>
  <c r="J721" i="7"/>
  <c r="H721" i="7"/>
  <c r="F721" i="7"/>
  <c r="E721" i="7"/>
  <c r="J720" i="7"/>
  <c r="K720" i="7" s="1"/>
  <c r="H720" i="7"/>
  <c r="F720" i="7"/>
  <c r="E720" i="7"/>
  <c r="J719" i="7"/>
  <c r="H719" i="7"/>
  <c r="K719" i="7" s="1"/>
  <c r="F719" i="7"/>
  <c r="E719" i="7"/>
  <c r="J718" i="7"/>
  <c r="K718" i="7" s="1"/>
  <c r="H718" i="7"/>
  <c r="F718" i="7"/>
  <c r="E718" i="7"/>
  <c r="K717" i="7"/>
  <c r="J717" i="7"/>
  <c r="H717" i="7"/>
  <c r="F717" i="7"/>
  <c r="E717" i="7"/>
  <c r="J716" i="7"/>
  <c r="K716" i="7" s="1"/>
  <c r="H716" i="7"/>
  <c r="F716" i="7"/>
  <c r="E716" i="7"/>
  <c r="J715" i="7"/>
  <c r="H715" i="7"/>
  <c r="K715" i="7" s="1"/>
  <c r="F715" i="7"/>
  <c r="E715" i="7"/>
  <c r="J714" i="7"/>
  <c r="K714" i="7" s="1"/>
  <c r="H714" i="7"/>
  <c r="F714" i="7"/>
  <c r="E714" i="7"/>
  <c r="K713" i="7"/>
  <c r="J713" i="7"/>
  <c r="H713" i="7"/>
  <c r="F713" i="7"/>
  <c r="E713" i="7"/>
  <c r="J712" i="7"/>
  <c r="K712" i="7" s="1"/>
  <c r="H712" i="7"/>
  <c r="F712" i="7"/>
  <c r="E712" i="7"/>
  <c r="J711" i="7"/>
  <c r="H711" i="7"/>
  <c r="K711" i="7" s="1"/>
  <c r="F711" i="7"/>
  <c r="E711" i="7"/>
  <c r="J710" i="7"/>
  <c r="K710" i="7" s="1"/>
  <c r="H710" i="7"/>
  <c r="F710" i="7"/>
  <c r="E710" i="7"/>
  <c r="K709" i="7"/>
  <c r="J709" i="7"/>
  <c r="H709" i="7"/>
  <c r="F709" i="7"/>
  <c r="E709" i="7"/>
  <c r="J708" i="7"/>
  <c r="K708" i="7" s="1"/>
  <c r="H708" i="7"/>
  <c r="F708" i="7"/>
  <c r="E708" i="7"/>
  <c r="J707" i="7"/>
  <c r="H707" i="7"/>
  <c r="K707" i="7" s="1"/>
  <c r="F707" i="7"/>
  <c r="E707" i="7"/>
  <c r="J706" i="7"/>
  <c r="K706" i="7" s="1"/>
  <c r="H706" i="7"/>
  <c r="F706" i="7"/>
  <c r="E706" i="7"/>
  <c r="K705" i="7"/>
  <c r="J705" i="7"/>
  <c r="H705" i="7"/>
  <c r="F705" i="7"/>
  <c r="E705" i="7"/>
  <c r="J704" i="7"/>
  <c r="K704" i="7" s="1"/>
  <c r="H704" i="7"/>
  <c r="F704" i="7"/>
  <c r="E704" i="7"/>
  <c r="J703" i="7"/>
  <c r="H703" i="7"/>
  <c r="K703" i="7" s="1"/>
  <c r="F703" i="7"/>
  <c r="E703" i="7"/>
  <c r="J702" i="7"/>
  <c r="K702" i="7" s="1"/>
  <c r="H702" i="7"/>
  <c r="F702" i="7"/>
  <c r="E702" i="7"/>
  <c r="K701" i="7"/>
  <c r="J701" i="7"/>
  <c r="H701" i="7"/>
  <c r="F701" i="7"/>
  <c r="E701" i="7"/>
  <c r="J700" i="7"/>
  <c r="K700" i="7" s="1"/>
  <c r="H700" i="7"/>
  <c r="F700" i="7"/>
  <c r="E700" i="7"/>
  <c r="J699" i="7"/>
  <c r="H699" i="7"/>
  <c r="K699" i="7" s="1"/>
  <c r="F699" i="7"/>
  <c r="E699" i="7"/>
  <c r="J698" i="7"/>
  <c r="K698" i="7" s="1"/>
  <c r="H698" i="7"/>
  <c r="F698" i="7"/>
  <c r="E698" i="7"/>
  <c r="K697" i="7"/>
  <c r="J697" i="7"/>
  <c r="H697" i="7"/>
  <c r="F697" i="7"/>
  <c r="E697" i="7"/>
  <c r="J696" i="7"/>
  <c r="K696" i="7" s="1"/>
  <c r="H696" i="7"/>
  <c r="F696" i="7"/>
  <c r="E696" i="7"/>
  <c r="J695" i="7"/>
  <c r="H695" i="7"/>
  <c r="K695" i="7" s="1"/>
  <c r="F695" i="7"/>
  <c r="E695" i="7"/>
  <c r="J694" i="7"/>
  <c r="K694" i="7" s="1"/>
  <c r="H694" i="7"/>
  <c r="F694" i="7"/>
  <c r="E694" i="7"/>
  <c r="K693" i="7"/>
  <c r="J693" i="7"/>
  <c r="H693" i="7"/>
  <c r="F693" i="7"/>
  <c r="E693" i="7"/>
  <c r="J692" i="7"/>
  <c r="K692" i="7" s="1"/>
  <c r="H692" i="7"/>
  <c r="F692" i="7"/>
  <c r="E692" i="7"/>
  <c r="J691" i="7"/>
  <c r="H691" i="7"/>
  <c r="K691" i="7" s="1"/>
  <c r="F691" i="7"/>
  <c r="E691" i="7"/>
  <c r="J690" i="7"/>
  <c r="K690" i="7" s="1"/>
  <c r="H690" i="7"/>
  <c r="F690" i="7"/>
  <c r="E690" i="7"/>
  <c r="K689" i="7"/>
  <c r="J689" i="7"/>
  <c r="H689" i="7"/>
  <c r="F689" i="7"/>
  <c r="E689" i="7"/>
  <c r="J688" i="7"/>
  <c r="K688" i="7" s="1"/>
  <c r="H688" i="7"/>
  <c r="F688" i="7"/>
  <c r="E688" i="7"/>
  <c r="J687" i="7"/>
  <c r="H687" i="7"/>
  <c r="K687" i="7" s="1"/>
  <c r="F687" i="7"/>
  <c r="E687" i="7"/>
  <c r="J686" i="7"/>
  <c r="K686" i="7" s="1"/>
  <c r="H686" i="7"/>
  <c r="F686" i="7"/>
  <c r="E686" i="7"/>
  <c r="K685" i="7"/>
  <c r="J685" i="7"/>
  <c r="H685" i="7"/>
  <c r="F685" i="7"/>
  <c r="E685" i="7"/>
  <c r="J684" i="7"/>
  <c r="K684" i="7" s="1"/>
  <c r="H684" i="7"/>
  <c r="F684" i="7"/>
  <c r="E684" i="7"/>
  <c r="J683" i="7"/>
  <c r="H683" i="7"/>
  <c r="K683" i="7" s="1"/>
  <c r="F683" i="7"/>
  <c r="E683" i="7"/>
  <c r="J682" i="7"/>
  <c r="K682" i="7" s="1"/>
  <c r="H682" i="7"/>
  <c r="F682" i="7"/>
  <c r="E682" i="7"/>
  <c r="K681" i="7"/>
  <c r="J681" i="7"/>
  <c r="H681" i="7"/>
  <c r="F681" i="7"/>
  <c r="E681" i="7"/>
  <c r="J680" i="7"/>
  <c r="K680" i="7" s="1"/>
  <c r="H680" i="7"/>
  <c r="F680" i="7"/>
  <c r="E680" i="7"/>
  <c r="J679" i="7"/>
  <c r="H679" i="7"/>
  <c r="K679" i="7" s="1"/>
  <c r="F679" i="7"/>
  <c r="E679" i="7"/>
  <c r="J678" i="7"/>
  <c r="K678" i="7" s="1"/>
  <c r="H678" i="7"/>
  <c r="F678" i="7"/>
  <c r="E678" i="7"/>
  <c r="K677" i="7"/>
  <c r="J677" i="7"/>
  <c r="H677" i="7"/>
  <c r="F677" i="7"/>
  <c r="E677" i="7"/>
  <c r="J676" i="7"/>
  <c r="K676" i="7" s="1"/>
  <c r="H676" i="7"/>
  <c r="F676" i="7"/>
  <c r="E676" i="7"/>
  <c r="J675" i="7"/>
  <c r="H675" i="7"/>
  <c r="K675" i="7" s="1"/>
  <c r="F675" i="7"/>
  <c r="E675" i="7"/>
  <c r="J674" i="7"/>
  <c r="K674" i="7" s="1"/>
  <c r="H674" i="7"/>
  <c r="F674" i="7"/>
  <c r="E674" i="7"/>
  <c r="K673" i="7"/>
  <c r="J673" i="7"/>
  <c r="H673" i="7"/>
  <c r="F673" i="7"/>
  <c r="E673" i="7"/>
  <c r="J672" i="7"/>
  <c r="K672" i="7" s="1"/>
  <c r="H672" i="7"/>
  <c r="F672" i="7"/>
  <c r="E672" i="7"/>
  <c r="J671" i="7"/>
  <c r="H671" i="7"/>
  <c r="K671" i="7" s="1"/>
  <c r="F671" i="7"/>
  <c r="E671" i="7"/>
  <c r="J670" i="7"/>
  <c r="K670" i="7" s="1"/>
  <c r="H670" i="7"/>
  <c r="F670" i="7"/>
  <c r="E670" i="7"/>
  <c r="K669" i="7"/>
  <c r="J669" i="7"/>
  <c r="H669" i="7"/>
  <c r="F669" i="7"/>
  <c r="E669" i="7"/>
  <c r="J668" i="7"/>
  <c r="K668" i="7" s="1"/>
  <c r="H668" i="7"/>
  <c r="F668" i="7"/>
  <c r="E668" i="7"/>
  <c r="J667" i="7"/>
  <c r="H667" i="7"/>
  <c r="K667" i="7" s="1"/>
  <c r="F667" i="7"/>
  <c r="E667" i="7"/>
  <c r="J666" i="7"/>
  <c r="K666" i="7" s="1"/>
  <c r="H666" i="7"/>
  <c r="F666" i="7"/>
  <c r="E666" i="7"/>
  <c r="K665" i="7"/>
  <c r="J665" i="7"/>
  <c r="H665" i="7"/>
  <c r="F665" i="7"/>
  <c r="E665" i="7"/>
  <c r="J664" i="7"/>
  <c r="K664" i="7" s="1"/>
  <c r="H664" i="7"/>
  <c r="F664" i="7"/>
  <c r="E664" i="7"/>
  <c r="J663" i="7"/>
  <c r="H663" i="7"/>
  <c r="K663" i="7" s="1"/>
  <c r="F663" i="7"/>
  <c r="E663" i="7"/>
  <c r="J662" i="7"/>
  <c r="K662" i="7" s="1"/>
  <c r="H662" i="7"/>
  <c r="F662" i="7"/>
  <c r="E662" i="7"/>
  <c r="K661" i="7"/>
  <c r="J661" i="7"/>
  <c r="H661" i="7"/>
  <c r="F661" i="7"/>
  <c r="E661" i="7"/>
  <c r="J660" i="7"/>
  <c r="K660" i="7" s="1"/>
  <c r="H660" i="7"/>
  <c r="F660" i="7"/>
  <c r="E660" i="7"/>
  <c r="J659" i="7"/>
  <c r="H659" i="7"/>
  <c r="K659" i="7" s="1"/>
  <c r="F659" i="7"/>
  <c r="E659" i="7"/>
  <c r="J658" i="7"/>
  <c r="K658" i="7" s="1"/>
  <c r="H658" i="7"/>
  <c r="F658" i="7"/>
  <c r="E658" i="7"/>
  <c r="K657" i="7"/>
  <c r="J657" i="7"/>
  <c r="H657" i="7"/>
  <c r="F657" i="7"/>
  <c r="E657" i="7"/>
  <c r="J656" i="7"/>
  <c r="K656" i="7" s="1"/>
  <c r="H656" i="7"/>
  <c r="F656" i="7"/>
  <c r="E656" i="7"/>
  <c r="J655" i="7"/>
  <c r="H655" i="7"/>
  <c r="K655" i="7" s="1"/>
  <c r="F655" i="7"/>
  <c r="E655" i="7"/>
  <c r="J654" i="7"/>
  <c r="K654" i="7" s="1"/>
  <c r="H654" i="7"/>
  <c r="F654" i="7"/>
  <c r="E654" i="7"/>
  <c r="K653" i="7"/>
  <c r="J653" i="7"/>
  <c r="H653" i="7"/>
  <c r="F653" i="7"/>
  <c r="E653" i="7"/>
  <c r="J652" i="7"/>
  <c r="K652" i="7" s="1"/>
  <c r="H652" i="7"/>
  <c r="F652" i="7"/>
  <c r="E652" i="7"/>
  <c r="J651" i="7"/>
  <c r="H651" i="7"/>
  <c r="K651" i="7" s="1"/>
  <c r="F651" i="7"/>
  <c r="E651" i="7"/>
  <c r="J650" i="7"/>
  <c r="K650" i="7" s="1"/>
  <c r="H650" i="7"/>
  <c r="F650" i="7"/>
  <c r="E650" i="7"/>
  <c r="K649" i="7"/>
  <c r="J649" i="7"/>
  <c r="H649" i="7"/>
  <c r="F649" i="7"/>
  <c r="E649" i="7"/>
  <c r="J648" i="7"/>
  <c r="K648" i="7" s="1"/>
  <c r="H648" i="7"/>
  <c r="F648" i="7"/>
  <c r="E648" i="7"/>
  <c r="J647" i="7"/>
  <c r="H647" i="7"/>
  <c r="K647" i="7" s="1"/>
  <c r="F647" i="7"/>
  <c r="E647" i="7"/>
  <c r="J646" i="7"/>
  <c r="K646" i="7" s="1"/>
  <c r="H646" i="7"/>
  <c r="F646" i="7"/>
  <c r="E646" i="7"/>
  <c r="K645" i="7"/>
  <c r="J645" i="7"/>
  <c r="H645" i="7"/>
  <c r="F645" i="7"/>
  <c r="E645" i="7"/>
  <c r="J644" i="7"/>
  <c r="K644" i="7" s="1"/>
  <c r="H644" i="7"/>
  <c r="F644" i="7"/>
  <c r="E644" i="7"/>
  <c r="J643" i="7"/>
  <c r="H643" i="7"/>
  <c r="K643" i="7" s="1"/>
  <c r="F643" i="7"/>
  <c r="E643" i="7"/>
  <c r="J642" i="7"/>
  <c r="K642" i="7" s="1"/>
  <c r="H642" i="7"/>
  <c r="F642" i="7"/>
  <c r="E642" i="7"/>
  <c r="K641" i="7"/>
  <c r="J641" i="7"/>
  <c r="H641" i="7"/>
  <c r="F641" i="7"/>
  <c r="E641" i="7"/>
  <c r="J640" i="7"/>
  <c r="K640" i="7" s="1"/>
  <c r="H640" i="7"/>
  <c r="F640" i="7"/>
  <c r="E640" i="7"/>
  <c r="J639" i="7"/>
  <c r="H639" i="7"/>
  <c r="K639" i="7" s="1"/>
  <c r="F639" i="7"/>
  <c r="E639" i="7"/>
  <c r="J638" i="7"/>
  <c r="K638" i="7" s="1"/>
  <c r="H638" i="7"/>
  <c r="F638" i="7"/>
  <c r="E638" i="7"/>
  <c r="K637" i="7"/>
  <c r="J637" i="7"/>
  <c r="H637" i="7"/>
  <c r="F637" i="7"/>
  <c r="E637" i="7"/>
  <c r="J636" i="7"/>
  <c r="K636" i="7" s="1"/>
  <c r="H636" i="7"/>
  <c r="F636" i="7"/>
  <c r="E636" i="7"/>
  <c r="J635" i="7"/>
  <c r="H635" i="7"/>
  <c r="K635" i="7" s="1"/>
  <c r="F635" i="7"/>
  <c r="E635" i="7"/>
  <c r="J634" i="7"/>
  <c r="K634" i="7" s="1"/>
  <c r="H634" i="7"/>
  <c r="F634" i="7"/>
  <c r="E634" i="7"/>
  <c r="K633" i="7"/>
  <c r="J633" i="7"/>
  <c r="H633" i="7"/>
  <c r="F633" i="7"/>
  <c r="E633" i="7"/>
  <c r="J632" i="7"/>
  <c r="K632" i="7" s="1"/>
  <c r="H632" i="7"/>
  <c r="F632" i="7"/>
  <c r="E632" i="7"/>
  <c r="J631" i="7"/>
  <c r="H631" i="7"/>
  <c r="K631" i="7" s="1"/>
  <c r="F631" i="7"/>
  <c r="E631" i="7"/>
  <c r="J630" i="7"/>
  <c r="K630" i="7" s="1"/>
  <c r="H630" i="7"/>
  <c r="F630" i="7"/>
  <c r="E630" i="7"/>
  <c r="K629" i="7"/>
  <c r="J629" i="7"/>
  <c r="H629" i="7"/>
  <c r="F629" i="7"/>
  <c r="E629" i="7"/>
  <c r="J628" i="7"/>
  <c r="K628" i="7" s="1"/>
  <c r="H628" i="7"/>
  <c r="F628" i="7"/>
  <c r="E628" i="7"/>
  <c r="J627" i="7"/>
  <c r="H627" i="7"/>
  <c r="K627" i="7" s="1"/>
  <c r="F627" i="7"/>
  <c r="E627" i="7"/>
  <c r="J626" i="7"/>
  <c r="K626" i="7" s="1"/>
  <c r="H626" i="7"/>
  <c r="F626" i="7"/>
  <c r="E626" i="7"/>
  <c r="K625" i="7"/>
  <c r="J625" i="7"/>
  <c r="H625" i="7"/>
  <c r="F625" i="7"/>
  <c r="E625" i="7"/>
  <c r="J624" i="7"/>
  <c r="K624" i="7" s="1"/>
  <c r="H624" i="7"/>
  <c r="F624" i="7"/>
  <c r="E624" i="7"/>
  <c r="J623" i="7"/>
  <c r="H623" i="7"/>
  <c r="K623" i="7" s="1"/>
  <c r="F623" i="7"/>
  <c r="E623" i="7"/>
  <c r="J622" i="7"/>
  <c r="K622" i="7" s="1"/>
  <c r="H622" i="7"/>
  <c r="F622" i="7"/>
  <c r="E622" i="7"/>
  <c r="K621" i="7"/>
  <c r="J621" i="7"/>
  <c r="H621" i="7"/>
  <c r="F621" i="7"/>
  <c r="E621" i="7"/>
  <c r="J620" i="7"/>
  <c r="K620" i="7" s="1"/>
  <c r="H620" i="7"/>
  <c r="F620" i="7"/>
  <c r="E620" i="7"/>
  <c r="J619" i="7"/>
  <c r="H619" i="7"/>
  <c r="K619" i="7" s="1"/>
  <c r="F619" i="7"/>
  <c r="E619" i="7"/>
  <c r="J618" i="7"/>
  <c r="K618" i="7" s="1"/>
  <c r="H618" i="7"/>
  <c r="F618" i="7"/>
  <c r="E618" i="7"/>
  <c r="K617" i="7"/>
  <c r="J617" i="7"/>
  <c r="H617" i="7"/>
  <c r="F617" i="7"/>
  <c r="E617" i="7"/>
  <c r="J616" i="7"/>
  <c r="K616" i="7" s="1"/>
  <c r="H616" i="7"/>
  <c r="F616" i="7"/>
  <c r="E616" i="7"/>
  <c r="J615" i="7"/>
  <c r="H615" i="7"/>
  <c r="K615" i="7" s="1"/>
  <c r="F615" i="7"/>
  <c r="E615" i="7"/>
  <c r="J614" i="7"/>
  <c r="K614" i="7" s="1"/>
  <c r="H614" i="7"/>
  <c r="F614" i="7"/>
  <c r="E614" i="7"/>
  <c r="K613" i="7"/>
  <c r="J613" i="7"/>
  <c r="H613" i="7"/>
  <c r="F613" i="7"/>
  <c r="E613" i="7"/>
  <c r="J612" i="7"/>
  <c r="K612" i="7" s="1"/>
  <c r="H612" i="7"/>
  <c r="F612" i="7"/>
  <c r="E612" i="7"/>
  <c r="J611" i="7"/>
  <c r="H611" i="7"/>
  <c r="K611" i="7" s="1"/>
  <c r="F611" i="7"/>
  <c r="E611" i="7"/>
  <c r="J610" i="7"/>
  <c r="K610" i="7" s="1"/>
  <c r="H610" i="7"/>
  <c r="F610" i="7"/>
  <c r="E610" i="7"/>
  <c r="K609" i="7"/>
  <c r="J609" i="7"/>
  <c r="H609" i="7"/>
  <c r="F609" i="7"/>
  <c r="E609" i="7"/>
  <c r="J608" i="7"/>
  <c r="K608" i="7" s="1"/>
  <c r="H608" i="7"/>
  <c r="F608" i="7"/>
  <c r="E608" i="7"/>
  <c r="J607" i="7"/>
  <c r="H607" i="7"/>
  <c r="K607" i="7" s="1"/>
  <c r="F607" i="7"/>
  <c r="E607" i="7"/>
  <c r="J606" i="7"/>
  <c r="K606" i="7" s="1"/>
  <c r="H606" i="7"/>
  <c r="F606" i="7"/>
  <c r="E606" i="7"/>
  <c r="K605" i="7"/>
  <c r="J605" i="7"/>
  <c r="H605" i="7"/>
  <c r="F605" i="7"/>
  <c r="E605" i="7"/>
  <c r="J604" i="7"/>
  <c r="K604" i="7" s="1"/>
  <c r="H604" i="7"/>
  <c r="F604" i="7"/>
  <c r="E604" i="7"/>
  <c r="J603" i="7"/>
  <c r="H603" i="7"/>
  <c r="K603" i="7" s="1"/>
  <c r="F603" i="7"/>
  <c r="E603" i="7"/>
  <c r="J602" i="7"/>
  <c r="K602" i="7" s="1"/>
  <c r="H602" i="7"/>
  <c r="F602" i="7"/>
  <c r="E602" i="7"/>
  <c r="K601" i="7"/>
  <c r="J601" i="7"/>
  <c r="H601" i="7"/>
  <c r="F601" i="7"/>
  <c r="E601" i="7"/>
  <c r="J600" i="7"/>
  <c r="K600" i="7" s="1"/>
  <c r="H600" i="7"/>
  <c r="F600" i="7"/>
  <c r="E600" i="7"/>
  <c r="J599" i="7"/>
  <c r="H599" i="7"/>
  <c r="K599" i="7" s="1"/>
  <c r="F599" i="7"/>
  <c r="E599" i="7"/>
  <c r="J598" i="7"/>
  <c r="K598" i="7" s="1"/>
  <c r="H598" i="7"/>
  <c r="F598" i="7"/>
  <c r="E598" i="7"/>
  <c r="K597" i="7"/>
  <c r="J597" i="7"/>
  <c r="H597" i="7"/>
  <c r="F597" i="7"/>
  <c r="E597" i="7"/>
  <c r="J596" i="7"/>
  <c r="K596" i="7" s="1"/>
  <c r="H596" i="7"/>
  <c r="F596" i="7"/>
  <c r="E596" i="7"/>
  <c r="J595" i="7"/>
  <c r="H595" i="7"/>
  <c r="K595" i="7" s="1"/>
  <c r="F595" i="7"/>
  <c r="E595" i="7"/>
  <c r="J594" i="7"/>
  <c r="K594" i="7" s="1"/>
  <c r="H594" i="7"/>
  <c r="F594" i="7"/>
  <c r="E594" i="7"/>
  <c r="K593" i="7"/>
  <c r="J593" i="7"/>
  <c r="H593" i="7"/>
  <c r="F593" i="7"/>
  <c r="E593" i="7"/>
  <c r="J592" i="7"/>
  <c r="K592" i="7" s="1"/>
  <c r="H592" i="7"/>
  <c r="F592" i="7"/>
  <c r="E592" i="7"/>
  <c r="J591" i="7"/>
  <c r="H591" i="7"/>
  <c r="K591" i="7" s="1"/>
  <c r="F591" i="7"/>
  <c r="E591" i="7"/>
  <c r="J590" i="7"/>
  <c r="K590" i="7" s="1"/>
  <c r="H590" i="7"/>
  <c r="F590" i="7"/>
  <c r="E590" i="7"/>
  <c r="K589" i="7"/>
  <c r="J589" i="7"/>
  <c r="H589" i="7"/>
  <c r="F589" i="7"/>
  <c r="E589" i="7"/>
  <c r="J588" i="7"/>
  <c r="K588" i="7" s="1"/>
  <c r="H588" i="7"/>
  <c r="F588" i="7"/>
  <c r="E588" i="7"/>
  <c r="J587" i="7"/>
  <c r="H587" i="7"/>
  <c r="K587" i="7" s="1"/>
  <c r="F587" i="7"/>
  <c r="E587" i="7"/>
  <c r="J586" i="7"/>
  <c r="K586" i="7" s="1"/>
  <c r="H586" i="7"/>
  <c r="F586" i="7"/>
  <c r="E586" i="7"/>
  <c r="K585" i="7"/>
  <c r="J585" i="7"/>
  <c r="H585" i="7"/>
  <c r="F585" i="7"/>
  <c r="E585" i="7"/>
  <c r="J584" i="7"/>
  <c r="K584" i="7" s="1"/>
  <c r="H584" i="7"/>
  <c r="F584" i="7"/>
  <c r="E584" i="7"/>
  <c r="J583" i="7"/>
  <c r="H583" i="7"/>
  <c r="K583" i="7" s="1"/>
  <c r="F583" i="7"/>
  <c r="E583" i="7"/>
  <c r="J582" i="7"/>
  <c r="K582" i="7" s="1"/>
  <c r="H582" i="7"/>
  <c r="F582" i="7"/>
  <c r="E582" i="7"/>
  <c r="K581" i="7"/>
  <c r="J581" i="7"/>
  <c r="H581" i="7"/>
  <c r="F581" i="7"/>
  <c r="E581" i="7"/>
  <c r="J580" i="7"/>
  <c r="K580" i="7" s="1"/>
  <c r="H580" i="7"/>
  <c r="F580" i="7"/>
  <c r="E580" i="7"/>
  <c r="J579" i="7"/>
  <c r="H579" i="7"/>
  <c r="K579" i="7" s="1"/>
  <c r="F579" i="7"/>
  <c r="E579" i="7"/>
  <c r="J578" i="7"/>
  <c r="K578" i="7" s="1"/>
  <c r="H578" i="7"/>
  <c r="F578" i="7"/>
  <c r="E578" i="7"/>
  <c r="K577" i="7"/>
  <c r="J577" i="7"/>
  <c r="H577" i="7"/>
  <c r="F577" i="7"/>
  <c r="E577" i="7"/>
  <c r="J576" i="7"/>
  <c r="K576" i="7" s="1"/>
  <c r="H576" i="7"/>
  <c r="F576" i="7"/>
  <c r="E576" i="7"/>
  <c r="J575" i="7"/>
  <c r="H575" i="7"/>
  <c r="K575" i="7" s="1"/>
  <c r="F575" i="7"/>
  <c r="E575" i="7"/>
  <c r="J574" i="7"/>
  <c r="K574" i="7" s="1"/>
  <c r="H574" i="7"/>
  <c r="F574" i="7"/>
  <c r="E574" i="7"/>
  <c r="K573" i="7"/>
  <c r="J573" i="7"/>
  <c r="H573" i="7"/>
  <c r="F573" i="7"/>
  <c r="E573" i="7"/>
  <c r="J572" i="7"/>
  <c r="K572" i="7" s="1"/>
  <c r="H572" i="7"/>
  <c r="F572" i="7"/>
  <c r="E572" i="7"/>
  <c r="J571" i="7"/>
  <c r="H571" i="7"/>
  <c r="K571" i="7" s="1"/>
  <c r="F571" i="7"/>
  <c r="E571" i="7"/>
  <c r="J570" i="7"/>
  <c r="K570" i="7" s="1"/>
  <c r="H570" i="7"/>
  <c r="F570" i="7"/>
  <c r="E570" i="7"/>
  <c r="K569" i="7"/>
  <c r="J569" i="7"/>
  <c r="H569" i="7"/>
  <c r="F569" i="7"/>
  <c r="E569" i="7"/>
  <c r="J568" i="7"/>
  <c r="K568" i="7" s="1"/>
  <c r="H568" i="7"/>
  <c r="F568" i="7"/>
  <c r="E568" i="7"/>
  <c r="J567" i="7"/>
  <c r="H567" i="7"/>
  <c r="K567" i="7" s="1"/>
  <c r="F567" i="7"/>
  <c r="E567" i="7"/>
  <c r="J566" i="7"/>
  <c r="K566" i="7" s="1"/>
  <c r="H566" i="7"/>
  <c r="F566" i="7"/>
  <c r="E566" i="7"/>
  <c r="K565" i="7"/>
  <c r="J565" i="7"/>
  <c r="H565" i="7"/>
  <c r="F565" i="7"/>
  <c r="E565" i="7"/>
  <c r="J564" i="7"/>
  <c r="K564" i="7" s="1"/>
  <c r="H564" i="7"/>
  <c r="F564" i="7"/>
  <c r="E564" i="7"/>
  <c r="J563" i="7"/>
  <c r="H563" i="7"/>
  <c r="K563" i="7" s="1"/>
  <c r="F563" i="7"/>
  <c r="E563" i="7"/>
  <c r="J562" i="7"/>
  <c r="K562" i="7" s="1"/>
  <c r="H562" i="7"/>
  <c r="F562" i="7"/>
  <c r="E562" i="7"/>
  <c r="K561" i="7"/>
  <c r="J561" i="7"/>
  <c r="H561" i="7"/>
  <c r="F561" i="7"/>
  <c r="E561" i="7"/>
  <c r="J560" i="7"/>
  <c r="K560" i="7" s="1"/>
  <c r="H560" i="7"/>
  <c r="F560" i="7"/>
  <c r="E560" i="7"/>
  <c r="J559" i="7"/>
  <c r="H559" i="7"/>
  <c r="K559" i="7" s="1"/>
  <c r="F559" i="7"/>
  <c r="E559" i="7"/>
  <c r="J558" i="7"/>
  <c r="K558" i="7" s="1"/>
  <c r="H558" i="7"/>
  <c r="F558" i="7"/>
  <c r="E558" i="7"/>
  <c r="K557" i="7"/>
  <c r="J557" i="7"/>
  <c r="H557" i="7"/>
  <c r="F557" i="7"/>
  <c r="E557" i="7"/>
  <c r="J556" i="7"/>
  <c r="K556" i="7" s="1"/>
  <c r="H556" i="7"/>
  <c r="F556" i="7"/>
  <c r="E556" i="7"/>
  <c r="J555" i="7"/>
  <c r="H555" i="7"/>
  <c r="K555" i="7" s="1"/>
  <c r="F555" i="7"/>
  <c r="E555" i="7"/>
  <c r="J554" i="7"/>
  <c r="K554" i="7" s="1"/>
  <c r="H554" i="7"/>
  <c r="F554" i="7"/>
  <c r="E554" i="7"/>
  <c r="K553" i="7"/>
  <c r="J553" i="7"/>
  <c r="H553" i="7"/>
  <c r="F553" i="7"/>
  <c r="E553" i="7"/>
  <c r="J552" i="7"/>
  <c r="K552" i="7" s="1"/>
  <c r="H552" i="7"/>
  <c r="F552" i="7"/>
  <c r="E552" i="7"/>
  <c r="J551" i="7"/>
  <c r="H551" i="7"/>
  <c r="K551" i="7" s="1"/>
  <c r="F551" i="7"/>
  <c r="E551" i="7"/>
  <c r="J550" i="7"/>
  <c r="K550" i="7" s="1"/>
  <c r="H550" i="7"/>
  <c r="F550" i="7"/>
  <c r="E550" i="7"/>
  <c r="K549" i="7"/>
  <c r="J549" i="7"/>
  <c r="H549" i="7"/>
  <c r="F549" i="7"/>
  <c r="E549" i="7"/>
  <c r="J548" i="7"/>
  <c r="K548" i="7" s="1"/>
  <c r="H548" i="7"/>
  <c r="F548" i="7"/>
  <c r="E548" i="7"/>
  <c r="J547" i="7"/>
  <c r="H547" i="7"/>
  <c r="K547" i="7" s="1"/>
  <c r="F547" i="7"/>
  <c r="E547" i="7"/>
  <c r="J546" i="7"/>
  <c r="K546" i="7" s="1"/>
  <c r="H546" i="7"/>
  <c r="F546" i="7"/>
  <c r="E546" i="7"/>
  <c r="K545" i="7"/>
  <c r="J545" i="7"/>
  <c r="H545" i="7"/>
  <c r="F545" i="7"/>
  <c r="E545" i="7"/>
  <c r="J544" i="7"/>
  <c r="K544" i="7" s="1"/>
  <c r="H544" i="7"/>
  <c r="F544" i="7"/>
  <c r="E544" i="7"/>
  <c r="J543" i="7"/>
  <c r="H543" i="7"/>
  <c r="K543" i="7" s="1"/>
  <c r="F543" i="7"/>
  <c r="E543" i="7"/>
  <c r="J542" i="7"/>
  <c r="K542" i="7" s="1"/>
  <c r="H542" i="7"/>
  <c r="F542" i="7"/>
  <c r="E542" i="7"/>
  <c r="K541" i="7"/>
  <c r="J541" i="7"/>
  <c r="H541" i="7"/>
  <c r="F541" i="7"/>
  <c r="E541" i="7"/>
  <c r="J540" i="7"/>
  <c r="K540" i="7" s="1"/>
  <c r="H540" i="7"/>
  <c r="F540" i="7"/>
  <c r="E540" i="7"/>
  <c r="J539" i="7"/>
  <c r="H539" i="7"/>
  <c r="K539" i="7" s="1"/>
  <c r="F539" i="7"/>
  <c r="E539" i="7"/>
  <c r="J538" i="7"/>
  <c r="K538" i="7" s="1"/>
  <c r="H538" i="7"/>
  <c r="F538" i="7"/>
  <c r="E538" i="7"/>
  <c r="K537" i="7"/>
  <c r="J537" i="7"/>
  <c r="H537" i="7"/>
  <c r="F537" i="7"/>
  <c r="E537" i="7"/>
  <c r="J536" i="7"/>
  <c r="K536" i="7" s="1"/>
  <c r="H536" i="7"/>
  <c r="F536" i="7"/>
  <c r="E536" i="7"/>
  <c r="J535" i="7"/>
  <c r="H535" i="7"/>
  <c r="K535" i="7" s="1"/>
  <c r="F535" i="7"/>
  <c r="E535" i="7"/>
  <c r="J534" i="7"/>
  <c r="K534" i="7" s="1"/>
  <c r="H534" i="7"/>
  <c r="F534" i="7"/>
  <c r="E534" i="7"/>
  <c r="K533" i="7"/>
  <c r="J533" i="7"/>
  <c r="H533" i="7"/>
  <c r="F533" i="7"/>
  <c r="E533" i="7"/>
  <c r="J532" i="7"/>
  <c r="K532" i="7" s="1"/>
  <c r="H532" i="7"/>
  <c r="F532" i="7"/>
  <c r="E532" i="7"/>
  <c r="J531" i="7"/>
  <c r="H531" i="7"/>
  <c r="K531" i="7" s="1"/>
  <c r="F531" i="7"/>
  <c r="E531" i="7"/>
  <c r="J530" i="7"/>
  <c r="K530" i="7" s="1"/>
  <c r="H530" i="7"/>
  <c r="F530" i="7"/>
  <c r="E530" i="7"/>
  <c r="K529" i="7"/>
  <c r="J529" i="7"/>
  <c r="H529" i="7"/>
  <c r="F529" i="7"/>
  <c r="E529" i="7"/>
  <c r="J528" i="7"/>
  <c r="K528" i="7" s="1"/>
  <c r="H528" i="7"/>
  <c r="F528" i="7"/>
  <c r="E528" i="7"/>
  <c r="J527" i="7"/>
  <c r="H527" i="7"/>
  <c r="K527" i="7" s="1"/>
  <c r="F527" i="7"/>
  <c r="E527" i="7"/>
  <c r="J526" i="7"/>
  <c r="K526" i="7" s="1"/>
  <c r="H526" i="7"/>
  <c r="F526" i="7"/>
  <c r="E526" i="7"/>
  <c r="K525" i="7"/>
  <c r="J525" i="7"/>
  <c r="H525" i="7"/>
  <c r="F525" i="7"/>
  <c r="E525" i="7"/>
  <c r="J524" i="7"/>
  <c r="K524" i="7" s="1"/>
  <c r="H524" i="7"/>
  <c r="F524" i="7"/>
  <c r="E524" i="7"/>
  <c r="J523" i="7"/>
  <c r="H523" i="7"/>
  <c r="K523" i="7" s="1"/>
  <c r="F523" i="7"/>
  <c r="E523" i="7"/>
  <c r="J522" i="7"/>
  <c r="K522" i="7" s="1"/>
  <c r="H522" i="7"/>
  <c r="F522" i="7"/>
  <c r="E522" i="7"/>
  <c r="K521" i="7"/>
  <c r="J521" i="7"/>
  <c r="H521" i="7"/>
  <c r="F521" i="7"/>
  <c r="E521" i="7"/>
  <c r="J520" i="7"/>
  <c r="K520" i="7" s="1"/>
  <c r="H520" i="7"/>
  <c r="F520" i="7"/>
  <c r="E520" i="7"/>
  <c r="J519" i="7"/>
  <c r="H519" i="7"/>
  <c r="K519" i="7" s="1"/>
  <c r="F519" i="7"/>
  <c r="E519" i="7"/>
  <c r="J518" i="7"/>
  <c r="K518" i="7" s="1"/>
  <c r="H518" i="7"/>
  <c r="F518" i="7"/>
  <c r="E518" i="7"/>
  <c r="K517" i="7"/>
  <c r="J517" i="7"/>
  <c r="H517" i="7"/>
  <c r="F517" i="7"/>
  <c r="E517" i="7"/>
  <c r="J516" i="7"/>
  <c r="K516" i="7" s="1"/>
  <c r="H516" i="7"/>
  <c r="F516" i="7"/>
  <c r="E516" i="7"/>
  <c r="J515" i="7"/>
  <c r="H515" i="7"/>
  <c r="K515" i="7" s="1"/>
  <c r="F515" i="7"/>
  <c r="E515" i="7"/>
  <c r="J514" i="7"/>
  <c r="K514" i="7" s="1"/>
  <c r="H514" i="7"/>
  <c r="F514" i="7"/>
  <c r="E514" i="7"/>
  <c r="K513" i="7"/>
  <c r="J513" i="7"/>
  <c r="H513" i="7"/>
  <c r="F513" i="7"/>
  <c r="E513" i="7"/>
  <c r="J512" i="7"/>
  <c r="K512" i="7" s="1"/>
  <c r="H512" i="7"/>
  <c r="F512" i="7"/>
  <c r="E512" i="7"/>
  <c r="J511" i="7"/>
  <c r="H511" i="7"/>
  <c r="K511" i="7" s="1"/>
  <c r="F511" i="7"/>
  <c r="E511" i="7"/>
  <c r="J510" i="7"/>
  <c r="K510" i="7" s="1"/>
  <c r="H510" i="7"/>
  <c r="F510" i="7"/>
  <c r="E510" i="7"/>
  <c r="K509" i="7"/>
  <c r="J509" i="7"/>
  <c r="H509" i="7"/>
  <c r="F509" i="7"/>
  <c r="E509" i="7"/>
  <c r="J508" i="7"/>
  <c r="K508" i="7" s="1"/>
  <c r="H508" i="7"/>
  <c r="F508" i="7"/>
  <c r="E508" i="7"/>
  <c r="J507" i="7"/>
  <c r="H507" i="7"/>
  <c r="K507" i="7" s="1"/>
  <c r="F507" i="7"/>
  <c r="E507" i="7"/>
  <c r="J506" i="7"/>
  <c r="K506" i="7" s="1"/>
  <c r="H506" i="7"/>
  <c r="F506" i="7"/>
  <c r="E506" i="7"/>
  <c r="K505" i="7"/>
  <c r="J505" i="7"/>
  <c r="H505" i="7"/>
  <c r="F505" i="7"/>
  <c r="E505" i="7"/>
  <c r="J504" i="7"/>
  <c r="K504" i="7" s="1"/>
  <c r="H504" i="7"/>
  <c r="F504" i="7"/>
  <c r="E504" i="7"/>
  <c r="J503" i="7"/>
  <c r="H503" i="7"/>
  <c r="K503" i="7" s="1"/>
  <c r="F503" i="7"/>
  <c r="E503" i="7"/>
  <c r="J502" i="7"/>
  <c r="K502" i="7" s="1"/>
  <c r="H502" i="7"/>
  <c r="F502" i="7"/>
  <c r="E502" i="7"/>
  <c r="K501" i="7"/>
  <c r="J501" i="7"/>
  <c r="H501" i="7"/>
  <c r="F501" i="7"/>
  <c r="E501" i="7"/>
  <c r="J500" i="7"/>
  <c r="K500" i="7" s="1"/>
  <c r="H500" i="7"/>
  <c r="F500" i="7"/>
  <c r="E500" i="7"/>
  <c r="J499" i="7"/>
  <c r="H499" i="7"/>
  <c r="K499" i="7" s="1"/>
  <c r="F499" i="7"/>
  <c r="E499" i="7"/>
  <c r="J498" i="7"/>
  <c r="K498" i="7" s="1"/>
  <c r="H498" i="7"/>
  <c r="F498" i="7"/>
  <c r="E498" i="7"/>
  <c r="K497" i="7"/>
  <c r="J497" i="7"/>
  <c r="H497" i="7"/>
  <c r="F497" i="7"/>
  <c r="E497" i="7"/>
  <c r="J496" i="7"/>
  <c r="K496" i="7" s="1"/>
  <c r="H496" i="7"/>
  <c r="F496" i="7"/>
  <c r="E496" i="7"/>
  <c r="J495" i="7"/>
  <c r="H495" i="7"/>
  <c r="K495" i="7" s="1"/>
  <c r="F495" i="7"/>
  <c r="E495" i="7"/>
  <c r="J494" i="7"/>
  <c r="K494" i="7" s="1"/>
  <c r="H494" i="7"/>
  <c r="F494" i="7"/>
  <c r="E494" i="7"/>
  <c r="K493" i="7"/>
  <c r="J493" i="7"/>
  <c r="H493" i="7"/>
  <c r="F493" i="7"/>
  <c r="E493" i="7"/>
  <c r="J492" i="7"/>
  <c r="K492" i="7" s="1"/>
  <c r="H492" i="7"/>
  <c r="F492" i="7"/>
  <c r="E492" i="7"/>
  <c r="J491" i="7"/>
  <c r="H491" i="7"/>
  <c r="K491" i="7" s="1"/>
  <c r="F491" i="7"/>
  <c r="E491" i="7"/>
  <c r="J490" i="7"/>
  <c r="K490" i="7" s="1"/>
  <c r="H490" i="7"/>
  <c r="F490" i="7"/>
  <c r="E490" i="7"/>
  <c r="K489" i="7"/>
  <c r="J489" i="7"/>
  <c r="H489" i="7"/>
  <c r="F489" i="7"/>
  <c r="E489" i="7"/>
  <c r="J488" i="7"/>
  <c r="K488" i="7" s="1"/>
  <c r="H488" i="7"/>
  <c r="F488" i="7"/>
  <c r="E488" i="7"/>
  <c r="J487" i="7"/>
  <c r="H487" i="7"/>
  <c r="K487" i="7" s="1"/>
  <c r="F487" i="7"/>
  <c r="E487" i="7"/>
  <c r="J486" i="7"/>
  <c r="K486" i="7" s="1"/>
  <c r="H486" i="7"/>
  <c r="F486" i="7"/>
  <c r="E486" i="7"/>
  <c r="K485" i="7"/>
  <c r="J485" i="7"/>
  <c r="H485" i="7"/>
  <c r="F485" i="7"/>
  <c r="E485" i="7"/>
  <c r="J484" i="7"/>
  <c r="K484" i="7" s="1"/>
  <c r="H484" i="7"/>
  <c r="F484" i="7"/>
  <c r="E484" i="7"/>
  <c r="J483" i="7"/>
  <c r="H483" i="7"/>
  <c r="K483" i="7" s="1"/>
  <c r="F483" i="7"/>
  <c r="E483" i="7"/>
  <c r="J482" i="7"/>
  <c r="K482" i="7" s="1"/>
  <c r="H482" i="7"/>
  <c r="F482" i="7"/>
  <c r="E482" i="7"/>
  <c r="K481" i="7"/>
  <c r="J481" i="7"/>
  <c r="H481" i="7"/>
  <c r="F481" i="7"/>
  <c r="E481" i="7"/>
  <c r="J480" i="7"/>
  <c r="K480" i="7" s="1"/>
  <c r="H480" i="7"/>
  <c r="F480" i="7"/>
  <c r="E480" i="7"/>
  <c r="J479" i="7"/>
  <c r="H479" i="7"/>
  <c r="K479" i="7" s="1"/>
  <c r="F479" i="7"/>
  <c r="E479" i="7"/>
  <c r="J478" i="7"/>
  <c r="K478" i="7" s="1"/>
  <c r="H478" i="7"/>
  <c r="F478" i="7"/>
  <c r="E478" i="7"/>
  <c r="K477" i="7"/>
  <c r="J477" i="7"/>
  <c r="H477" i="7"/>
  <c r="F477" i="7"/>
  <c r="E477" i="7"/>
  <c r="J476" i="7"/>
  <c r="K476" i="7" s="1"/>
  <c r="H476" i="7"/>
  <c r="F476" i="7"/>
  <c r="E476" i="7"/>
  <c r="J475" i="7"/>
  <c r="H475" i="7"/>
  <c r="K475" i="7" s="1"/>
  <c r="F475" i="7"/>
  <c r="E475" i="7"/>
  <c r="J474" i="7"/>
  <c r="K474" i="7" s="1"/>
  <c r="H474" i="7"/>
  <c r="F474" i="7"/>
  <c r="E474" i="7"/>
  <c r="K473" i="7"/>
  <c r="J473" i="7"/>
  <c r="H473" i="7"/>
  <c r="F473" i="7"/>
  <c r="E473" i="7"/>
  <c r="J472" i="7"/>
  <c r="K472" i="7" s="1"/>
  <c r="H472" i="7"/>
  <c r="F472" i="7"/>
  <c r="E472" i="7"/>
  <c r="J471" i="7"/>
  <c r="H471" i="7"/>
  <c r="K471" i="7" s="1"/>
  <c r="F471" i="7"/>
  <c r="E471" i="7"/>
  <c r="J470" i="7"/>
  <c r="K470" i="7" s="1"/>
  <c r="H470" i="7"/>
  <c r="F470" i="7"/>
  <c r="E470" i="7"/>
  <c r="K469" i="7"/>
  <c r="J469" i="7"/>
  <c r="H469" i="7"/>
  <c r="F469" i="7"/>
  <c r="E469" i="7"/>
  <c r="J468" i="7"/>
  <c r="K468" i="7" s="1"/>
  <c r="H468" i="7"/>
  <c r="F468" i="7"/>
  <c r="E468" i="7"/>
  <c r="J467" i="7"/>
  <c r="H467" i="7"/>
  <c r="K467" i="7" s="1"/>
  <c r="F467" i="7"/>
  <c r="E467" i="7"/>
  <c r="J466" i="7"/>
  <c r="K466" i="7" s="1"/>
  <c r="H466" i="7"/>
  <c r="F466" i="7"/>
  <c r="E466" i="7"/>
  <c r="K465" i="7"/>
  <c r="J465" i="7"/>
  <c r="H465" i="7"/>
  <c r="F465" i="7"/>
  <c r="E465" i="7"/>
  <c r="J464" i="7"/>
  <c r="K464" i="7" s="1"/>
  <c r="H464" i="7"/>
  <c r="F464" i="7"/>
  <c r="E464" i="7"/>
  <c r="J463" i="7"/>
  <c r="H463" i="7"/>
  <c r="K463" i="7" s="1"/>
  <c r="F463" i="7"/>
  <c r="E463" i="7"/>
  <c r="J462" i="7"/>
  <c r="K462" i="7" s="1"/>
  <c r="H462" i="7"/>
  <c r="F462" i="7"/>
  <c r="E462" i="7"/>
  <c r="K461" i="7"/>
  <c r="J461" i="7"/>
  <c r="H461" i="7"/>
  <c r="F461" i="7"/>
  <c r="E461" i="7"/>
  <c r="J460" i="7"/>
  <c r="K460" i="7" s="1"/>
  <c r="H460" i="7"/>
  <c r="F460" i="7"/>
  <c r="E460" i="7"/>
  <c r="J459" i="7"/>
  <c r="H459" i="7"/>
  <c r="K459" i="7" s="1"/>
  <c r="F459" i="7"/>
  <c r="E459" i="7"/>
  <c r="J458" i="7"/>
  <c r="K458" i="7" s="1"/>
  <c r="H458" i="7"/>
  <c r="F458" i="7"/>
  <c r="E458" i="7"/>
  <c r="K457" i="7"/>
  <c r="J457" i="7"/>
  <c r="H457" i="7"/>
  <c r="F457" i="7"/>
  <c r="E457" i="7"/>
  <c r="J456" i="7"/>
  <c r="K456" i="7" s="1"/>
  <c r="H456" i="7"/>
  <c r="F456" i="7"/>
  <c r="E456" i="7"/>
  <c r="J455" i="7"/>
  <c r="H455" i="7"/>
  <c r="K455" i="7" s="1"/>
  <c r="F455" i="7"/>
  <c r="E455" i="7"/>
  <c r="J454" i="7"/>
  <c r="K454" i="7" s="1"/>
  <c r="H454" i="7"/>
  <c r="F454" i="7"/>
  <c r="E454" i="7"/>
  <c r="K453" i="7"/>
  <c r="J453" i="7"/>
  <c r="H453" i="7"/>
  <c r="F453" i="7"/>
  <c r="E453" i="7"/>
  <c r="J452" i="7"/>
  <c r="K452" i="7" s="1"/>
  <c r="H452" i="7"/>
  <c r="F452" i="7"/>
  <c r="E452" i="7"/>
  <c r="J451" i="7"/>
  <c r="H451" i="7"/>
  <c r="K451" i="7" s="1"/>
  <c r="F451" i="7"/>
  <c r="E451" i="7"/>
  <c r="J450" i="7"/>
  <c r="K450" i="7" s="1"/>
  <c r="H450" i="7"/>
  <c r="F450" i="7"/>
  <c r="E450" i="7"/>
  <c r="K449" i="7"/>
  <c r="J449" i="7"/>
  <c r="H449" i="7"/>
  <c r="F449" i="7"/>
  <c r="E449" i="7"/>
  <c r="J448" i="7"/>
  <c r="K448" i="7" s="1"/>
  <c r="H448" i="7"/>
  <c r="F448" i="7"/>
  <c r="E448" i="7"/>
  <c r="J447" i="7"/>
  <c r="H447" i="7"/>
  <c r="K447" i="7" s="1"/>
  <c r="F447" i="7"/>
  <c r="E447" i="7"/>
  <c r="J446" i="7"/>
  <c r="K446" i="7" s="1"/>
  <c r="H446" i="7"/>
  <c r="F446" i="7"/>
  <c r="E446" i="7"/>
  <c r="K445" i="7"/>
  <c r="J445" i="7"/>
  <c r="H445" i="7"/>
  <c r="F445" i="7"/>
  <c r="E445" i="7"/>
  <c r="J444" i="7"/>
  <c r="K444" i="7" s="1"/>
  <c r="H444" i="7"/>
  <c r="F444" i="7"/>
  <c r="E444" i="7"/>
  <c r="J443" i="7"/>
  <c r="H443" i="7"/>
  <c r="K443" i="7" s="1"/>
  <c r="F443" i="7"/>
  <c r="E443" i="7"/>
  <c r="J442" i="7"/>
  <c r="K442" i="7" s="1"/>
  <c r="H442" i="7"/>
  <c r="F442" i="7"/>
  <c r="E442" i="7"/>
  <c r="K441" i="7"/>
  <c r="J441" i="7"/>
  <c r="H441" i="7"/>
  <c r="F441" i="7"/>
  <c r="E441" i="7"/>
  <c r="J440" i="7"/>
  <c r="K440" i="7" s="1"/>
  <c r="H440" i="7"/>
  <c r="F440" i="7"/>
  <c r="E440" i="7"/>
  <c r="J439" i="7"/>
  <c r="H439" i="7"/>
  <c r="K439" i="7" s="1"/>
  <c r="F439" i="7"/>
  <c r="E439" i="7"/>
  <c r="J438" i="7"/>
  <c r="K438" i="7" s="1"/>
  <c r="H438" i="7"/>
  <c r="F438" i="7"/>
  <c r="E438" i="7"/>
  <c r="K437" i="7"/>
  <c r="J437" i="7"/>
  <c r="H437" i="7"/>
  <c r="F437" i="7"/>
  <c r="E437" i="7"/>
  <c r="J436" i="7"/>
  <c r="K436" i="7" s="1"/>
  <c r="H436" i="7"/>
  <c r="F436" i="7"/>
  <c r="E436" i="7"/>
  <c r="J435" i="7"/>
  <c r="H435" i="7"/>
  <c r="K435" i="7" s="1"/>
  <c r="F435" i="7"/>
  <c r="E435" i="7"/>
  <c r="J434" i="7"/>
  <c r="K434" i="7" s="1"/>
  <c r="H434" i="7"/>
  <c r="F434" i="7"/>
  <c r="E434" i="7"/>
  <c r="K433" i="7"/>
  <c r="J433" i="7"/>
  <c r="H433" i="7"/>
  <c r="F433" i="7"/>
  <c r="E433" i="7"/>
  <c r="J432" i="7"/>
  <c r="K432" i="7" s="1"/>
  <c r="H432" i="7"/>
  <c r="F432" i="7"/>
  <c r="E432" i="7"/>
  <c r="J431" i="7"/>
  <c r="H431" i="7"/>
  <c r="K431" i="7" s="1"/>
  <c r="F431" i="7"/>
  <c r="E431" i="7"/>
  <c r="J430" i="7"/>
  <c r="K430" i="7" s="1"/>
  <c r="H430" i="7"/>
  <c r="F430" i="7"/>
  <c r="E430" i="7"/>
  <c r="K429" i="7"/>
  <c r="J429" i="7"/>
  <c r="H429" i="7"/>
  <c r="F429" i="7"/>
  <c r="E429" i="7"/>
  <c r="J428" i="7"/>
  <c r="K428" i="7" s="1"/>
  <c r="H428" i="7"/>
  <c r="F428" i="7"/>
  <c r="E428" i="7"/>
  <c r="J427" i="7"/>
  <c r="H427" i="7"/>
  <c r="K427" i="7" s="1"/>
  <c r="F427" i="7"/>
  <c r="E427" i="7"/>
  <c r="J426" i="7"/>
  <c r="K426" i="7" s="1"/>
  <c r="H426" i="7"/>
  <c r="F426" i="7"/>
  <c r="E426" i="7"/>
  <c r="K425" i="7"/>
  <c r="J425" i="7"/>
  <c r="H425" i="7"/>
  <c r="F425" i="7"/>
  <c r="E425" i="7"/>
  <c r="J424" i="7"/>
  <c r="K424" i="7" s="1"/>
  <c r="H424" i="7"/>
  <c r="F424" i="7"/>
  <c r="E424" i="7"/>
  <c r="J423" i="7"/>
  <c r="H423" i="7"/>
  <c r="K423" i="7" s="1"/>
  <c r="F423" i="7"/>
  <c r="E423" i="7"/>
  <c r="J422" i="7"/>
  <c r="K422" i="7" s="1"/>
  <c r="H422" i="7"/>
  <c r="F422" i="7"/>
  <c r="E422" i="7"/>
  <c r="K421" i="7"/>
  <c r="J421" i="7"/>
  <c r="H421" i="7"/>
  <c r="F421" i="7"/>
  <c r="E421" i="7"/>
  <c r="J420" i="7"/>
  <c r="K420" i="7" s="1"/>
  <c r="H420" i="7"/>
  <c r="F420" i="7"/>
  <c r="E420" i="7"/>
  <c r="J419" i="7"/>
  <c r="H419" i="7"/>
  <c r="K419" i="7" s="1"/>
  <c r="F419" i="7"/>
  <c r="E419" i="7"/>
  <c r="J418" i="7"/>
  <c r="K418" i="7" s="1"/>
  <c r="H418" i="7"/>
  <c r="F418" i="7"/>
  <c r="E418" i="7"/>
  <c r="K417" i="7"/>
  <c r="J417" i="7"/>
  <c r="H417" i="7"/>
  <c r="F417" i="7"/>
  <c r="E417" i="7"/>
  <c r="J416" i="7"/>
  <c r="K416" i="7" s="1"/>
  <c r="H416" i="7"/>
  <c r="F416" i="7"/>
  <c r="E416" i="7"/>
  <c r="J415" i="7"/>
  <c r="H415" i="7"/>
  <c r="K415" i="7" s="1"/>
  <c r="F415" i="7"/>
  <c r="E415" i="7"/>
  <c r="J414" i="7"/>
  <c r="K414" i="7" s="1"/>
  <c r="H414" i="7"/>
  <c r="F414" i="7"/>
  <c r="E414" i="7"/>
  <c r="K413" i="7"/>
  <c r="J413" i="7"/>
  <c r="H413" i="7"/>
  <c r="F413" i="7"/>
  <c r="E413" i="7"/>
  <c r="J412" i="7"/>
  <c r="K412" i="7" s="1"/>
  <c r="H412" i="7"/>
  <c r="F412" i="7"/>
  <c r="E412" i="7"/>
  <c r="J411" i="7"/>
  <c r="H411" i="7"/>
  <c r="K411" i="7" s="1"/>
  <c r="F411" i="7"/>
  <c r="E411" i="7"/>
  <c r="J410" i="7"/>
  <c r="K410" i="7" s="1"/>
  <c r="H410" i="7"/>
  <c r="F410" i="7"/>
  <c r="E410" i="7"/>
  <c r="K409" i="7"/>
  <c r="J409" i="7"/>
  <c r="H409" i="7"/>
  <c r="F409" i="7"/>
  <c r="E409" i="7"/>
  <c r="J408" i="7"/>
  <c r="K408" i="7" s="1"/>
  <c r="H408" i="7"/>
  <c r="F408" i="7"/>
  <c r="E408" i="7"/>
  <c r="J407" i="7"/>
  <c r="H407" i="7"/>
  <c r="K407" i="7" s="1"/>
  <c r="F407" i="7"/>
  <c r="E407" i="7"/>
  <c r="J406" i="7"/>
  <c r="K406" i="7" s="1"/>
  <c r="H406" i="7"/>
  <c r="F406" i="7"/>
  <c r="E406" i="7"/>
  <c r="K405" i="7"/>
  <c r="J405" i="7"/>
  <c r="H405" i="7"/>
  <c r="F405" i="7"/>
  <c r="E405" i="7"/>
  <c r="J404" i="7"/>
  <c r="K404" i="7" s="1"/>
  <c r="H404" i="7"/>
  <c r="F404" i="7"/>
  <c r="E404" i="7"/>
  <c r="J403" i="7"/>
  <c r="H403" i="7"/>
  <c r="K403" i="7" s="1"/>
  <c r="F403" i="7"/>
  <c r="E403" i="7"/>
  <c r="J402" i="7"/>
  <c r="K402" i="7" s="1"/>
  <c r="H402" i="7"/>
  <c r="F402" i="7"/>
  <c r="E402" i="7"/>
  <c r="K401" i="7"/>
  <c r="J401" i="7"/>
  <c r="H401" i="7"/>
  <c r="F401" i="7"/>
  <c r="E401" i="7"/>
  <c r="J400" i="7"/>
  <c r="K400" i="7" s="1"/>
  <c r="H400" i="7"/>
  <c r="F400" i="7"/>
  <c r="E400" i="7"/>
  <c r="J399" i="7"/>
  <c r="H399" i="7"/>
  <c r="K399" i="7" s="1"/>
  <c r="F399" i="7"/>
  <c r="E399" i="7"/>
  <c r="J398" i="7"/>
  <c r="K398" i="7" s="1"/>
  <c r="H398" i="7"/>
  <c r="F398" i="7"/>
  <c r="E398" i="7"/>
  <c r="K397" i="7"/>
  <c r="J397" i="7"/>
  <c r="H397" i="7"/>
  <c r="F397" i="7"/>
  <c r="E397" i="7"/>
  <c r="J396" i="7"/>
  <c r="K396" i="7" s="1"/>
  <c r="H396" i="7"/>
  <c r="F396" i="7"/>
  <c r="E396" i="7"/>
  <c r="J395" i="7"/>
  <c r="H395" i="7"/>
  <c r="K395" i="7" s="1"/>
  <c r="F395" i="7"/>
  <c r="E395" i="7"/>
  <c r="J394" i="7"/>
  <c r="K394" i="7" s="1"/>
  <c r="H394" i="7"/>
  <c r="F394" i="7"/>
  <c r="E394" i="7"/>
  <c r="K393" i="7"/>
  <c r="J393" i="7"/>
  <c r="H393" i="7"/>
  <c r="F393" i="7"/>
  <c r="E393" i="7"/>
  <c r="J392" i="7"/>
  <c r="K392" i="7" s="1"/>
  <c r="H392" i="7"/>
  <c r="F392" i="7"/>
  <c r="E392" i="7"/>
  <c r="J391" i="7"/>
  <c r="H391" i="7"/>
  <c r="K391" i="7" s="1"/>
  <c r="F391" i="7"/>
  <c r="E391" i="7"/>
  <c r="J390" i="7"/>
  <c r="K390" i="7" s="1"/>
  <c r="H390" i="7"/>
  <c r="F390" i="7"/>
  <c r="E390" i="7"/>
  <c r="K389" i="7"/>
  <c r="J389" i="7"/>
  <c r="H389" i="7"/>
  <c r="F389" i="7"/>
  <c r="E389" i="7"/>
  <c r="J388" i="7"/>
  <c r="K388" i="7" s="1"/>
  <c r="H388" i="7"/>
  <c r="F388" i="7"/>
  <c r="E388" i="7"/>
  <c r="J387" i="7"/>
  <c r="H387" i="7"/>
  <c r="K387" i="7" s="1"/>
  <c r="F387" i="7"/>
  <c r="E387" i="7"/>
  <c r="J386" i="7"/>
  <c r="K386" i="7" s="1"/>
  <c r="H386" i="7"/>
  <c r="F386" i="7"/>
  <c r="E386" i="7"/>
  <c r="J385" i="7"/>
  <c r="H385" i="7"/>
  <c r="K385" i="7" s="1"/>
  <c r="F385" i="7"/>
  <c r="E385" i="7"/>
  <c r="J384" i="7"/>
  <c r="K384" i="7" s="1"/>
  <c r="H384" i="7"/>
  <c r="F384" i="7"/>
  <c r="E384" i="7"/>
  <c r="K383" i="7"/>
  <c r="J383" i="7"/>
  <c r="H383" i="7"/>
  <c r="F383" i="7"/>
  <c r="E383" i="7"/>
  <c r="J382" i="7"/>
  <c r="K382" i="7" s="1"/>
  <c r="H382" i="7"/>
  <c r="F382" i="7"/>
  <c r="E382" i="7"/>
  <c r="K381" i="7"/>
  <c r="J381" i="7"/>
  <c r="H381" i="7"/>
  <c r="F381" i="7"/>
  <c r="E381" i="7"/>
  <c r="J380" i="7"/>
  <c r="K380" i="7" s="1"/>
  <c r="H380" i="7"/>
  <c r="F380" i="7"/>
  <c r="E380" i="7"/>
  <c r="J379" i="7"/>
  <c r="H379" i="7"/>
  <c r="K379" i="7" s="1"/>
  <c r="F379" i="7"/>
  <c r="E379" i="7"/>
  <c r="J378" i="7"/>
  <c r="K378" i="7" s="1"/>
  <c r="H378" i="7"/>
  <c r="F378" i="7"/>
  <c r="E378" i="7"/>
  <c r="J377" i="7"/>
  <c r="H377" i="7"/>
  <c r="K377" i="7" s="1"/>
  <c r="F377" i="7"/>
  <c r="E377" i="7"/>
  <c r="J376" i="7"/>
  <c r="K376" i="7" s="1"/>
  <c r="H376" i="7"/>
  <c r="F376" i="7"/>
  <c r="E376" i="7"/>
  <c r="K375" i="7"/>
  <c r="J375" i="7"/>
  <c r="H375" i="7"/>
  <c r="F375" i="7"/>
  <c r="E375" i="7"/>
  <c r="J374" i="7"/>
  <c r="K374" i="7" s="1"/>
  <c r="H374" i="7"/>
  <c r="F374" i="7"/>
  <c r="E374" i="7"/>
  <c r="K373" i="7"/>
  <c r="J373" i="7"/>
  <c r="H373" i="7"/>
  <c r="F373" i="7"/>
  <c r="E373" i="7"/>
  <c r="J372" i="7"/>
  <c r="K372" i="7" s="1"/>
  <c r="H372" i="7"/>
  <c r="F372" i="7"/>
  <c r="E372" i="7"/>
  <c r="K371" i="7"/>
  <c r="J371" i="7"/>
  <c r="H371" i="7"/>
  <c r="F371" i="7"/>
  <c r="E371" i="7"/>
  <c r="J370" i="7"/>
  <c r="K370" i="7" s="1"/>
  <c r="H370" i="7"/>
  <c r="F370" i="7"/>
  <c r="E370" i="7"/>
  <c r="J369" i="7"/>
  <c r="H369" i="7"/>
  <c r="K369" i="7" s="1"/>
  <c r="F369" i="7"/>
  <c r="E369" i="7"/>
  <c r="J368" i="7"/>
  <c r="K368" i="7" s="1"/>
  <c r="H368" i="7"/>
  <c r="F368" i="7"/>
  <c r="E368" i="7"/>
  <c r="J367" i="7"/>
  <c r="H367" i="7"/>
  <c r="K367" i="7" s="1"/>
  <c r="F367" i="7"/>
  <c r="E367" i="7"/>
  <c r="J366" i="7"/>
  <c r="K366" i="7" s="1"/>
  <c r="H366" i="7"/>
  <c r="F366" i="7"/>
  <c r="E366" i="7"/>
  <c r="K365" i="7"/>
  <c r="J365" i="7"/>
  <c r="H365" i="7"/>
  <c r="F365" i="7"/>
  <c r="E365" i="7"/>
  <c r="J364" i="7"/>
  <c r="K364" i="7" s="1"/>
  <c r="H364" i="7"/>
  <c r="F364" i="7"/>
  <c r="E364" i="7"/>
  <c r="K363" i="7"/>
  <c r="J363" i="7"/>
  <c r="H363" i="7"/>
  <c r="F363" i="7"/>
  <c r="E363" i="7"/>
  <c r="J362" i="7"/>
  <c r="K362" i="7" s="1"/>
  <c r="H362" i="7"/>
  <c r="F362" i="7"/>
  <c r="E362" i="7"/>
  <c r="J361" i="7"/>
  <c r="H361" i="7"/>
  <c r="K361" i="7" s="1"/>
  <c r="F361" i="7"/>
  <c r="E361" i="7"/>
  <c r="J360" i="7"/>
  <c r="K360" i="7" s="1"/>
  <c r="H360" i="7"/>
  <c r="F360" i="7"/>
  <c r="E360" i="7"/>
  <c r="K359" i="7"/>
  <c r="J359" i="7"/>
  <c r="H359" i="7"/>
  <c r="F359" i="7"/>
  <c r="E359" i="7"/>
  <c r="J358" i="7"/>
  <c r="K358" i="7" s="1"/>
  <c r="H358" i="7"/>
  <c r="F358" i="7"/>
  <c r="E358" i="7"/>
  <c r="J357" i="7"/>
  <c r="H357" i="7"/>
  <c r="K357" i="7" s="1"/>
  <c r="F357" i="7"/>
  <c r="E357" i="7"/>
  <c r="J356" i="7"/>
  <c r="K356" i="7" s="1"/>
  <c r="H356" i="7"/>
  <c r="F356" i="7"/>
  <c r="E356" i="7"/>
  <c r="K355" i="7"/>
  <c r="J355" i="7"/>
  <c r="H355" i="7"/>
  <c r="F355" i="7"/>
  <c r="E355" i="7"/>
  <c r="J354" i="7"/>
  <c r="K354" i="7" s="1"/>
  <c r="H354" i="7"/>
  <c r="F354" i="7"/>
  <c r="E354" i="7"/>
  <c r="J353" i="7"/>
  <c r="H353" i="7"/>
  <c r="K353" i="7" s="1"/>
  <c r="F353" i="7"/>
  <c r="E353" i="7"/>
  <c r="J352" i="7"/>
  <c r="K352" i="7" s="1"/>
  <c r="H352" i="7"/>
  <c r="F352" i="7"/>
  <c r="E352" i="7"/>
  <c r="J351" i="7"/>
  <c r="K351" i="7" s="1"/>
  <c r="H351" i="7"/>
  <c r="F351" i="7"/>
  <c r="E351" i="7"/>
  <c r="J350" i="7"/>
  <c r="K350" i="7" s="1"/>
  <c r="H350" i="7"/>
  <c r="F350" i="7"/>
  <c r="E350" i="7"/>
  <c r="K349" i="7"/>
  <c r="J349" i="7"/>
  <c r="H349" i="7"/>
  <c r="F349" i="7"/>
  <c r="E349" i="7"/>
  <c r="J348" i="7"/>
  <c r="H348" i="7"/>
  <c r="F348" i="7"/>
  <c r="E348" i="7"/>
  <c r="K347" i="7"/>
  <c r="J347" i="7"/>
  <c r="H347" i="7"/>
  <c r="F347" i="7"/>
  <c r="E347" i="7"/>
  <c r="K346" i="7"/>
  <c r="J346" i="7"/>
  <c r="H346" i="7"/>
  <c r="F346" i="7"/>
  <c r="E346" i="7"/>
  <c r="K345" i="7"/>
  <c r="J345" i="7"/>
  <c r="H345" i="7"/>
  <c r="F345" i="7"/>
  <c r="E345" i="7"/>
  <c r="J344" i="7"/>
  <c r="H344" i="7"/>
  <c r="F344" i="7"/>
  <c r="E344" i="7"/>
  <c r="J343" i="7"/>
  <c r="K343" i="7" s="1"/>
  <c r="H343" i="7"/>
  <c r="F343" i="7"/>
  <c r="E343" i="7"/>
  <c r="K342" i="7"/>
  <c r="J342" i="7"/>
  <c r="H342" i="7"/>
  <c r="F342" i="7"/>
  <c r="E342" i="7"/>
  <c r="K341" i="7"/>
  <c r="J341" i="7"/>
  <c r="H341" i="7"/>
  <c r="F341" i="7"/>
  <c r="E341" i="7"/>
  <c r="J340" i="7"/>
  <c r="K340" i="7" s="1"/>
  <c r="H340" i="7"/>
  <c r="F340" i="7"/>
  <c r="E340" i="7"/>
  <c r="J339" i="7"/>
  <c r="K339" i="7" s="1"/>
  <c r="H339" i="7"/>
  <c r="F339" i="7"/>
  <c r="E339" i="7"/>
  <c r="J338" i="7"/>
  <c r="K338" i="7" s="1"/>
  <c r="H338" i="7"/>
  <c r="F338" i="7"/>
  <c r="E338" i="7"/>
  <c r="K337" i="7"/>
  <c r="J337" i="7"/>
  <c r="H337" i="7"/>
  <c r="F337" i="7"/>
  <c r="E337" i="7"/>
  <c r="J336" i="7"/>
  <c r="K336" i="7" s="1"/>
  <c r="H336" i="7"/>
  <c r="F336" i="7"/>
  <c r="E336" i="7"/>
  <c r="J335" i="7"/>
  <c r="K335" i="7" s="1"/>
  <c r="H335" i="7"/>
  <c r="F335" i="7"/>
  <c r="E335" i="7"/>
  <c r="J334" i="7"/>
  <c r="K334" i="7" s="1"/>
  <c r="H334" i="7"/>
  <c r="F334" i="7"/>
  <c r="E334" i="7"/>
  <c r="J333" i="7"/>
  <c r="K333" i="7" s="1"/>
  <c r="H333" i="7"/>
  <c r="F333" i="7"/>
  <c r="E333" i="7"/>
  <c r="J332" i="7"/>
  <c r="K332" i="7" s="1"/>
  <c r="H332" i="7"/>
  <c r="F332" i="7"/>
  <c r="E332" i="7"/>
  <c r="J331" i="7"/>
  <c r="K331" i="7" s="1"/>
  <c r="H331" i="7"/>
  <c r="F331" i="7"/>
  <c r="E331" i="7"/>
  <c r="J330" i="7"/>
  <c r="K330" i="7" s="1"/>
  <c r="H330" i="7"/>
  <c r="F330" i="7"/>
  <c r="E330" i="7"/>
  <c r="J329" i="7"/>
  <c r="H329" i="7"/>
  <c r="K329" i="7" s="1"/>
  <c r="F329" i="7"/>
  <c r="E329" i="7"/>
  <c r="J328" i="7"/>
  <c r="H328" i="7"/>
  <c r="K328" i="7" s="1"/>
  <c r="F328" i="7"/>
  <c r="E328" i="7"/>
  <c r="K327" i="7"/>
  <c r="J327" i="7"/>
  <c r="H327" i="7"/>
  <c r="F327" i="7"/>
  <c r="E327" i="7"/>
  <c r="K326" i="7"/>
  <c r="J326" i="7"/>
  <c r="H326" i="7"/>
  <c r="F326" i="7"/>
  <c r="E326" i="7"/>
  <c r="K325" i="7"/>
  <c r="J325" i="7"/>
  <c r="H325" i="7"/>
  <c r="F325" i="7"/>
  <c r="E325" i="7"/>
  <c r="J324" i="7"/>
  <c r="H324" i="7"/>
  <c r="F324" i="7"/>
  <c r="E324" i="7"/>
  <c r="J323" i="7"/>
  <c r="K323" i="7" s="1"/>
  <c r="H323" i="7"/>
  <c r="F323" i="7"/>
  <c r="E323" i="7"/>
  <c r="K322" i="7"/>
  <c r="J322" i="7"/>
  <c r="H322" i="7"/>
  <c r="F322" i="7"/>
  <c r="E322" i="7"/>
  <c r="K321" i="7"/>
  <c r="J321" i="7"/>
  <c r="H321" i="7"/>
  <c r="F321" i="7"/>
  <c r="E321" i="7"/>
  <c r="K320" i="7"/>
  <c r="J320" i="7"/>
  <c r="H320" i="7"/>
  <c r="F320" i="7"/>
  <c r="E320" i="7"/>
  <c r="J319" i="7"/>
  <c r="K319" i="7" s="1"/>
  <c r="H319" i="7"/>
  <c r="F319" i="7"/>
  <c r="E319" i="7"/>
  <c r="J318" i="7"/>
  <c r="K318" i="7" s="1"/>
  <c r="H318" i="7"/>
  <c r="F318" i="7"/>
  <c r="E318" i="7"/>
  <c r="J317" i="7"/>
  <c r="K317" i="7" s="1"/>
  <c r="H317" i="7"/>
  <c r="F317" i="7"/>
  <c r="E317" i="7"/>
  <c r="J316" i="7"/>
  <c r="K316" i="7" s="1"/>
  <c r="H316" i="7"/>
  <c r="F316" i="7"/>
  <c r="E316" i="7"/>
  <c r="J315" i="7"/>
  <c r="K315" i="7" s="1"/>
  <c r="H315" i="7"/>
  <c r="F315" i="7"/>
  <c r="E315" i="7"/>
  <c r="K314" i="7"/>
  <c r="J314" i="7"/>
  <c r="H314" i="7"/>
  <c r="F314" i="7"/>
  <c r="E314" i="7"/>
  <c r="K313" i="7"/>
  <c r="J313" i="7"/>
  <c r="H313" i="7"/>
  <c r="F313" i="7"/>
  <c r="E313" i="7"/>
  <c r="K312" i="7"/>
  <c r="J312" i="7"/>
  <c r="H312" i="7"/>
  <c r="F312" i="7"/>
  <c r="E312" i="7"/>
  <c r="J311" i="7"/>
  <c r="K311" i="7" s="1"/>
  <c r="H311" i="7"/>
  <c r="F311" i="7"/>
  <c r="E311" i="7"/>
  <c r="J310" i="7"/>
  <c r="K310" i="7" s="1"/>
  <c r="H310" i="7"/>
  <c r="F310" i="7"/>
  <c r="E310" i="7"/>
  <c r="J309" i="7"/>
  <c r="K309" i="7" s="1"/>
  <c r="H309" i="7"/>
  <c r="F309" i="7"/>
  <c r="E309" i="7"/>
  <c r="J308" i="7"/>
  <c r="K308" i="7" s="1"/>
  <c r="H308" i="7"/>
  <c r="F308" i="7"/>
  <c r="E308" i="7"/>
  <c r="J307" i="7"/>
  <c r="K307" i="7" s="1"/>
  <c r="H307" i="7"/>
  <c r="F307" i="7"/>
  <c r="E307" i="7"/>
  <c r="K306" i="7"/>
  <c r="J306" i="7"/>
  <c r="H306" i="7"/>
  <c r="F306" i="7"/>
  <c r="E306" i="7"/>
  <c r="K305" i="7"/>
  <c r="J305" i="7"/>
  <c r="H305" i="7"/>
  <c r="F305" i="7"/>
  <c r="E305" i="7"/>
  <c r="K304" i="7"/>
  <c r="J304" i="7"/>
  <c r="H304" i="7"/>
  <c r="F304" i="7"/>
  <c r="E304" i="7"/>
  <c r="J303" i="7"/>
  <c r="K303" i="7" s="1"/>
  <c r="H303" i="7"/>
  <c r="F303" i="7"/>
  <c r="E303" i="7"/>
  <c r="J302" i="7"/>
  <c r="K302" i="7" s="1"/>
  <c r="H302" i="7"/>
  <c r="F302" i="7"/>
  <c r="E302" i="7"/>
  <c r="J301" i="7"/>
  <c r="K301" i="7" s="1"/>
  <c r="H301" i="7"/>
  <c r="F301" i="7"/>
  <c r="E301" i="7"/>
  <c r="J300" i="7"/>
  <c r="K300" i="7" s="1"/>
  <c r="H300" i="7"/>
  <c r="F300" i="7"/>
  <c r="E300" i="7"/>
  <c r="J299" i="7"/>
  <c r="K299" i="7" s="1"/>
  <c r="H299" i="7"/>
  <c r="F299" i="7"/>
  <c r="E299" i="7"/>
  <c r="K298" i="7"/>
  <c r="J298" i="7"/>
  <c r="H298" i="7"/>
  <c r="F298" i="7"/>
  <c r="E298" i="7"/>
  <c r="K297" i="7"/>
  <c r="J297" i="7"/>
  <c r="H297" i="7"/>
  <c r="F297" i="7"/>
  <c r="E297" i="7"/>
  <c r="K296" i="7"/>
  <c r="J296" i="7"/>
  <c r="H296" i="7"/>
  <c r="F296" i="7"/>
  <c r="E296" i="7"/>
  <c r="J295" i="7"/>
  <c r="K295" i="7" s="1"/>
  <c r="H295" i="7"/>
  <c r="F295" i="7"/>
  <c r="E295" i="7"/>
  <c r="J294" i="7"/>
  <c r="K294" i="7" s="1"/>
  <c r="H294" i="7"/>
  <c r="F294" i="7"/>
  <c r="E294" i="7"/>
  <c r="J293" i="7"/>
  <c r="K293" i="7" s="1"/>
  <c r="H293" i="7"/>
  <c r="F293" i="7"/>
  <c r="E293" i="7"/>
  <c r="J292" i="7"/>
  <c r="K292" i="7" s="1"/>
  <c r="H292" i="7"/>
  <c r="F292" i="7"/>
  <c r="E292" i="7"/>
  <c r="J291" i="7"/>
  <c r="K291" i="7" s="1"/>
  <c r="H291" i="7"/>
  <c r="F291" i="7"/>
  <c r="E291" i="7"/>
  <c r="K290" i="7"/>
  <c r="J290" i="7"/>
  <c r="H290" i="7"/>
  <c r="F290" i="7"/>
  <c r="E290" i="7"/>
  <c r="K289" i="7"/>
  <c r="J289" i="7"/>
  <c r="H289" i="7"/>
  <c r="F289" i="7"/>
  <c r="E289" i="7"/>
  <c r="K288" i="7"/>
  <c r="J288" i="7"/>
  <c r="H288" i="7"/>
  <c r="F288" i="7"/>
  <c r="E288" i="7"/>
  <c r="J287" i="7"/>
  <c r="K287" i="7" s="1"/>
  <c r="H287" i="7"/>
  <c r="F287" i="7"/>
  <c r="E287" i="7"/>
  <c r="J286" i="7"/>
  <c r="K286" i="7" s="1"/>
  <c r="H286" i="7"/>
  <c r="F286" i="7"/>
  <c r="E286" i="7"/>
  <c r="J285" i="7"/>
  <c r="K285" i="7" s="1"/>
  <c r="H285" i="7"/>
  <c r="F285" i="7"/>
  <c r="E285" i="7"/>
  <c r="J284" i="7"/>
  <c r="K284" i="7" s="1"/>
  <c r="H284" i="7"/>
  <c r="F284" i="7"/>
  <c r="E284" i="7"/>
  <c r="J283" i="7"/>
  <c r="K283" i="7" s="1"/>
  <c r="H283" i="7"/>
  <c r="F283" i="7"/>
  <c r="E283" i="7"/>
  <c r="K282" i="7"/>
  <c r="J282" i="7"/>
  <c r="H282" i="7"/>
  <c r="F282" i="7"/>
  <c r="E282" i="7"/>
  <c r="K281" i="7"/>
  <c r="J281" i="7"/>
  <c r="H281" i="7"/>
  <c r="F281" i="7"/>
  <c r="E281" i="7"/>
  <c r="K280" i="7"/>
  <c r="J280" i="7"/>
  <c r="H280" i="7"/>
  <c r="F280" i="7"/>
  <c r="E280" i="7"/>
  <c r="J279" i="7"/>
  <c r="K279" i="7" s="1"/>
  <c r="H279" i="7"/>
  <c r="F279" i="7"/>
  <c r="E279" i="7"/>
  <c r="J278" i="7"/>
  <c r="K278" i="7" s="1"/>
  <c r="H278" i="7"/>
  <c r="F278" i="7"/>
  <c r="E278" i="7"/>
  <c r="J277" i="7"/>
  <c r="K277" i="7" s="1"/>
  <c r="H277" i="7"/>
  <c r="F277" i="7"/>
  <c r="E277" i="7"/>
  <c r="J276" i="7"/>
  <c r="K276" i="7" s="1"/>
  <c r="H276" i="7"/>
  <c r="F276" i="7"/>
  <c r="E276" i="7"/>
  <c r="J275" i="7"/>
  <c r="K275" i="7" s="1"/>
  <c r="H275" i="7"/>
  <c r="F275" i="7"/>
  <c r="E275" i="7"/>
  <c r="K274" i="7"/>
  <c r="J274" i="7"/>
  <c r="H274" i="7"/>
  <c r="F274" i="7"/>
  <c r="E274" i="7"/>
  <c r="K273" i="7"/>
  <c r="J273" i="7"/>
  <c r="H273" i="7"/>
  <c r="F273" i="7"/>
  <c r="E273" i="7"/>
  <c r="K272" i="7"/>
  <c r="J272" i="7"/>
  <c r="H272" i="7"/>
  <c r="F272" i="7"/>
  <c r="E272" i="7"/>
  <c r="J271" i="7"/>
  <c r="K271" i="7" s="1"/>
  <c r="H271" i="7"/>
  <c r="F271" i="7"/>
  <c r="E271" i="7"/>
  <c r="J270" i="7"/>
  <c r="K270" i="7" s="1"/>
  <c r="H270" i="7"/>
  <c r="F270" i="7"/>
  <c r="E270" i="7"/>
  <c r="J269" i="7"/>
  <c r="K269" i="7" s="1"/>
  <c r="H269" i="7"/>
  <c r="F269" i="7"/>
  <c r="E269" i="7"/>
  <c r="J268" i="7"/>
  <c r="K268" i="7" s="1"/>
  <c r="H268" i="7"/>
  <c r="F268" i="7"/>
  <c r="E268" i="7"/>
  <c r="J267" i="7"/>
  <c r="K267" i="7" s="1"/>
  <c r="H267" i="7"/>
  <c r="F267" i="7"/>
  <c r="E267" i="7"/>
  <c r="K266" i="7"/>
  <c r="J266" i="7"/>
  <c r="H266" i="7"/>
  <c r="F266" i="7"/>
  <c r="E266" i="7"/>
  <c r="K265" i="7"/>
  <c r="J265" i="7"/>
  <c r="H265" i="7"/>
  <c r="F265" i="7"/>
  <c r="E265" i="7"/>
  <c r="K264" i="7"/>
  <c r="J264" i="7"/>
  <c r="H264" i="7"/>
  <c r="F264" i="7"/>
  <c r="E264" i="7"/>
  <c r="J263" i="7"/>
  <c r="K263" i="7" s="1"/>
  <c r="H263" i="7"/>
  <c r="F263" i="7"/>
  <c r="E263" i="7"/>
  <c r="J262" i="7"/>
  <c r="K262" i="7" s="1"/>
  <c r="H262" i="7"/>
  <c r="F262" i="7"/>
  <c r="E262" i="7"/>
  <c r="J261" i="7"/>
  <c r="K261" i="7" s="1"/>
  <c r="H261" i="7"/>
  <c r="F261" i="7"/>
  <c r="E261" i="7"/>
  <c r="J260" i="7"/>
  <c r="K260" i="7" s="1"/>
  <c r="H260" i="7"/>
  <c r="F260" i="7"/>
  <c r="E260" i="7"/>
  <c r="J259" i="7"/>
  <c r="K259" i="7" s="1"/>
  <c r="H259" i="7"/>
  <c r="F259" i="7"/>
  <c r="E259" i="7"/>
  <c r="K258" i="7"/>
  <c r="J258" i="7"/>
  <c r="H258" i="7"/>
  <c r="F258" i="7"/>
  <c r="E258" i="7"/>
  <c r="K257" i="7"/>
  <c r="J257" i="7"/>
  <c r="H257" i="7"/>
  <c r="F257" i="7"/>
  <c r="E257" i="7"/>
  <c r="K256" i="7"/>
  <c r="J256" i="7"/>
  <c r="H256" i="7"/>
  <c r="F256" i="7"/>
  <c r="E256" i="7"/>
  <c r="J255" i="7"/>
  <c r="K255" i="7" s="1"/>
  <c r="H255" i="7"/>
  <c r="F255" i="7"/>
  <c r="E255" i="7"/>
  <c r="J254" i="7"/>
  <c r="K254" i="7" s="1"/>
  <c r="H254" i="7"/>
  <c r="F254" i="7"/>
  <c r="E254" i="7"/>
  <c r="J253" i="7"/>
  <c r="K253" i="7" s="1"/>
  <c r="H253" i="7"/>
  <c r="F253" i="7"/>
  <c r="E253" i="7"/>
  <c r="J252" i="7"/>
  <c r="K252" i="7" s="1"/>
  <c r="H252" i="7"/>
  <c r="F252" i="7"/>
  <c r="E252" i="7"/>
  <c r="J251" i="7"/>
  <c r="K251" i="7" s="1"/>
  <c r="H251" i="7"/>
  <c r="F251" i="7"/>
  <c r="E251" i="7"/>
  <c r="K250" i="7"/>
  <c r="J250" i="7"/>
  <c r="H250" i="7"/>
  <c r="F250" i="7"/>
  <c r="E250" i="7"/>
  <c r="K249" i="7"/>
  <c r="J249" i="7"/>
  <c r="H249" i="7"/>
  <c r="F249" i="7"/>
  <c r="E249" i="7"/>
  <c r="K248" i="7"/>
  <c r="J248" i="7"/>
  <c r="H248" i="7"/>
  <c r="F248" i="7"/>
  <c r="E248" i="7"/>
  <c r="J247" i="7"/>
  <c r="K247" i="7" s="1"/>
  <c r="H247" i="7"/>
  <c r="F247" i="7"/>
  <c r="E247" i="7"/>
  <c r="J246" i="7"/>
  <c r="K246" i="7" s="1"/>
  <c r="H246" i="7"/>
  <c r="F246" i="7"/>
  <c r="E246" i="7"/>
  <c r="J245" i="7"/>
  <c r="K245" i="7" s="1"/>
  <c r="H245" i="7"/>
  <c r="F245" i="7"/>
  <c r="E245" i="7"/>
  <c r="J244" i="7"/>
  <c r="K244" i="7" s="1"/>
  <c r="H244" i="7"/>
  <c r="F244" i="7"/>
  <c r="E244" i="7"/>
  <c r="J243" i="7"/>
  <c r="K243" i="7" s="1"/>
  <c r="H243" i="7"/>
  <c r="F243" i="7"/>
  <c r="E243" i="7"/>
  <c r="K242" i="7"/>
  <c r="J242" i="7"/>
  <c r="H242" i="7"/>
  <c r="F242" i="7"/>
  <c r="E242" i="7"/>
  <c r="K241" i="7"/>
  <c r="J241" i="7"/>
  <c r="H241" i="7"/>
  <c r="F241" i="7"/>
  <c r="E241" i="7"/>
  <c r="K240" i="7"/>
  <c r="J240" i="7"/>
  <c r="H240" i="7"/>
  <c r="F240" i="7"/>
  <c r="E240" i="7"/>
  <c r="J239" i="7"/>
  <c r="K239" i="7" s="1"/>
  <c r="H239" i="7"/>
  <c r="F239" i="7"/>
  <c r="E239" i="7"/>
  <c r="J238" i="7"/>
  <c r="K238" i="7" s="1"/>
  <c r="H238" i="7"/>
  <c r="F238" i="7"/>
  <c r="E238" i="7"/>
  <c r="J237" i="7"/>
  <c r="K237" i="7" s="1"/>
  <c r="H237" i="7"/>
  <c r="F237" i="7"/>
  <c r="E237" i="7"/>
  <c r="J236" i="7"/>
  <c r="K236" i="7" s="1"/>
  <c r="H236" i="7"/>
  <c r="F236" i="7"/>
  <c r="E236" i="7"/>
  <c r="J235" i="7"/>
  <c r="K235" i="7" s="1"/>
  <c r="H235" i="7"/>
  <c r="F235" i="7"/>
  <c r="E235" i="7"/>
  <c r="K234" i="7"/>
  <c r="J234" i="7"/>
  <c r="H234" i="7"/>
  <c r="F234" i="7"/>
  <c r="E234" i="7"/>
  <c r="K233" i="7"/>
  <c r="J233" i="7"/>
  <c r="H233" i="7"/>
  <c r="F233" i="7"/>
  <c r="E233" i="7"/>
  <c r="K232" i="7"/>
  <c r="J232" i="7"/>
  <c r="H232" i="7"/>
  <c r="F232" i="7"/>
  <c r="E232" i="7"/>
  <c r="J231" i="7"/>
  <c r="K231" i="7" s="1"/>
  <c r="H231" i="7"/>
  <c r="F231" i="7"/>
  <c r="E231" i="7"/>
  <c r="J230" i="7"/>
  <c r="K230" i="7" s="1"/>
  <c r="H230" i="7"/>
  <c r="F230" i="7"/>
  <c r="E230" i="7"/>
  <c r="J229" i="7"/>
  <c r="K229" i="7" s="1"/>
  <c r="H229" i="7"/>
  <c r="F229" i="7"/>
  <c r="E229" i="7"/>
  <c r="J228" i="7"/>
  <c r="H228" i="7"/>
  <c r="K228" i="7" s="1"/>
  <c r="F228" i="7"/>
  <c r="E228" i="7"/>
  <c r="J227" i="7"/>
  <c r="K227" i="7" s="1"/>
  <c r="H227" i="7"/>
  <c r="F227" i="7"/>
  <c r="E227" i="7"/>
  <c r="K226" i="7"/>
  <c r="J226" i="7"/>
  <c r="H226" i="7"/>
  <c r="F226" i="7"/>
  <c r="E226" i="7"/>
  <c r="K225" i="7"/>
  <c r="J225" i="7"/>
  <c r="H225" i="7"/>
  <c r="F225" i="7"/>
  <c r="E225" i="7"/>
  <c r="K224" i="7"/>
  <c r="J224" i="7"/>
  <c r="H224" i="7"/>
  <c r="F224" i="7"/>
  <c r="E224" i="7"/>
  <c r="J223" i="7"/>
  <c r="K223" i="7" s="1"/>
  <c r="H223" i="7"/>
  <c r="F223" i="7"/>
  <c r="E223" i="7"/>
  <c r="J222" i="7"/>
  <c r="K222" i="7" s="1"/>
  <c r="H222" i="7"/>
  <c r="F222" i="7"/>
  <c r="E222" i="7"/>
  <c r="J221" i="7"/>
  <c r="K221" i="7" s="1"/>
  <c r="H221" i="7"/>
  <c r="F221" i="7"/>
  <c r="E221" i="7"/>
  <c r="J220" i="7"/>
  <c r="H220" i="7"/>
  <c r="K220" i="7" s="1"/>
  <c r="F220" i="7"/>
  <c r="E220" i="7"/>
  <c r="J219" i="7"/>
  <c r="K219" i="7" s="1"/>
  <c r="H219" i="7"/>
  <c r="F219" i="7"/>
  <c r="E219" i="7"/>
  <c r="K218" i="7"/>
  <c r="J218" i="7"/>
  <c r="H218" i="7"/>
  <c r="F218" i="7"/>
  <c r="E218" i="7"/>
  <c r="K217" i="7"/>
  <c r="J217" i="7"/>
  <c r="H217" i="7"/>
  <c r="F217" i="7"/>
  <c r="E217" i="7"/>
  <c r="K216" i="7"/>
  <c r="J216" i="7"/>
  <c r="H216" i="7"/>
  <c r="F216" i="7"/>
  <c r="E216" i="7"/>
  <c r="J215" i="7"/>
  <c r="K215" i="7" s="1"/>
  <c r="H215" i="7"/>
  <c r="F215" i="7"/>
  <c r="E215" i="7"/>
  <c r="J214" i="7"/>
  <c r="K214" i="7" s="1"/>
  <c r="H214" i="7"/>
  <c r="F214" i="7"/>
  <c r="E214" i="7"/>
  <c r="J213" i="7"/>
  <c r="K213" i="7" s="1"/>
  <c r="H213" i="7"/>
  <c r="F213" i="7"/>
  <c r="E213" i="7"/>
  <c r="J212" i="7"/>
  <c r="H212" i="7"/>
  <c r="K212" i="7" s="1"/>
  <c r="F212" i="7"/>
  <c r="E212" i="7"/>
  <c r="J211" i="7"/>
  <c r="K211" i="7" s="1"/>
  <c r="H211" i="7"/>
  <c r="F211" i="7"/>
  <c r="E211" i="7"/>
  <c r="K210" i="7"/>
  <c r="J210" i="7"/>
  <c r="H210" i="7"/>
  <c r="F210" i="7"/>
  <c r="E210" i="7"/>
  <c r="K209" i="7"/>
  <c r="J209" i="7"/>
  <c r="H209" i="7"/>
  <c r="F209" i="7"/>
  <c r="E209" i="7"/>
  <c r="K208" i="7"/>
  <c r="J208" i="7"/>
  <c r="H208" i="7"/>
  <c r="F208" i="7"/>
  <c r="E208" i="7"/>
  <c r="J207" i="7"/>
  <c r="K207" i="7" s="1"/>
  <c r="H207" i="7"/>
  <c r="F207" i="7"/>
  <c r="E207" i="7"/>
  <c r="J206" i="7"/>
  <c r="K206" i="7" s="1"/>
  <c r="H206" i="7"/>
  <c r="F206" i="7"/>
  <c r="E206" i="7"/>
  <c r="J205" i="7"/>
  <c r="K205" i="7" s="1"/>
  <c r="H205" i="7"/>
  <c r="F205" i="7"/>
  <c r="E205" i="7"/>
  <c r="J204" i="7"/>
  <c r="H204" i="7"/>
  <c r="K204" i="7" s="1"/>
  <c r="F204" i="7"/>
  <c r="E204" i="7"/>
  <c r="J203" i="7"/>
  <c r="K203" i="7" s="1"/>
  <c r="H203" i="7"/>
  <c r="F203" i="7"/>
  <c r="E203" i="7"/>
  <c r="K202" i="7"/>
  <c r="J202" i="7"/>
  <c r="H202" i="7"/>
  <c r="F202" i="7"/>
  <c r="E202" i="7"/>
  <c r="K201" i="7"/>
  <c r="J201" i="7"/>
  <c r="H201" i="7"/>
  <c r="F201" i="7"/>
  <c r="E201" i="7"/>
  <c r="K200" i="7"/>
  <c r="J200" i="7"/>
  <c r="H200" i="7"/>
  <c r="F200" i="7"/>
  <c r="E200" i="7"/>
  <c r="J199" i="7"/>
  <c r="K199" i="7" s="1"/>
  <c r="H199" i="7"/>
  <c r="F199" i="7"/>
  <c r="E199" i="7"/>
  <c r="J198" i="7"/>
  <c r="K198" i="7" s="1"/>
  <c r="H198" i="7"/>
  <c r="F198" i="7"/>
  <c r="E198" i="7"/>
  <c r="J197" i="7"/>
  <c r="K197" i="7" s="1"/>
  <c r="H197" i="7"/>
  <c r="F197" i="7"/>
  <c r="E197" i="7"/>
  <c r="J196" i="7"/>
  <c r="H196" i="7"/>
  <c r="K196" i="7" s="1"/>
  <c r="F196" i="7"/>
  <c r="E196" i="7"/>
  <c r="J195" i="7"/>
  <c r="K195" i="7" s="1"/>
  <c r="H195" i="7"/>
  <c r="F195" i="7"/>
  <c r="E195" i="7"/>
  <c r="K194" i="7"/>
  <c r="J194" i="7"/>
  <c r="H194" i="7"/>
  <c r="F194" i="7"/>
  <c r="E194" i="7"/>
  <c r="K193" i="7"/>
  <c r="J193" i="7"/>
  <c r="H193" i="7"/>
  <c r="F193" i="7"/>
  <c r="E193" i="7"/>
  <c r="J192" i="7"/>
  <c r="H192" i="7"/>
  <c r="K192" i="7" s="1"/>
  <c r="F192" i="7"/>
  <c r="E192" i="7"/>
  <c r="J191" i="7"/>
  <c r="K191" i="7" s="1"/>
  <c r="H191" i="7"/>
  <c r="F191" i="7"/>
  <c r="E191" i="7"/>
  <c r="J190" i="7"/>
  <c r="K190" i="7" s="1"/>
  <c r="H190" i="7"/>
  <c r="F190" i="7"/>
  <c r="E190" i="7"/>
  <c r="J189" i="7"/>
  <c r="K189" i="7" s="1"/>
  <c r="H189" i="7"/>
  <c r="F189" i="7"/>
  <c r="E189" i="7"/>
  <c r="J188" i="7"/>
  <c r="K188" i="7" s="1"/>
  <c r="H188" i="7"/>
  <c r="F188" i="7"/>
  <c r="E188" i="7"/>
  <c r="J187" i="7"/>
  <c r="K187" i="7" s="1"/>
  <c r="H187" i="7"/>
  <c r="F187" i="7"/>
  <c r="E187" i="7"/>
  <c r="K186" i="7"/>
  <c r="J186" i="7"/>
  <c r="H186" i="7"/>
  <c r="F186" i="7"/>
  <c r="E186" i="7"/>
  <c r="K185" i="7"/>
  <c r="J185" i="7"/>
  <c r="H185" i="7"/>
  <c r="F185" i="7"/>
  <c r="E185" i="7"/>
  <c r="J184" i="7"/>
  <c r="H184" i="7"/>
  <c r="K184" i="7" s="1"/>
  <c r="F184" i="7"/>
  <c r="E184" i="7"/>
  <c r="J183" i="7"/>
  <c r="K183" i="7" s="1"/>
  <c r="H183" i="7"/>
  <c r="F183" i="7"/>
  <c r="E183" i="7"/>
  <c r="J182" i="7"/>
  <c r="K182" i="7" s="1"/>
  <c r="H182" i="7"/>
  <c r="F182" i="7"/>
  <c r="E182" i="7"/>
  <c r="J181" i="7"/>
  <c r="K181" i="7" s="1"/>
  <c r="H181" i="7"/>
  <c r="F181" i="7"/>
  <c r="E181" i="7"/>
  <c r="J180" i="7"/>
  <c r="K180" i="7" s="1"/>
  <c r="H180" i="7"/>
  <c r="F180" i="7"/>
  <c r="E180" i="7"/>
  <c r="J179" i="7"/>
  <c r="K179" i="7" s="1"/>
  <c r="H179" i="7"/>
  <c r="F179" i="7"/>
  <c r="E179" i="7"/>
  <c r="K178" i="7"/>
  <c r="J178" i="7"/>
  <c r="H178" i="7"/>
  <c r="F178" i="7"/>
  <c r="E178" i="7"/>
  <c r="K177" i="7"/>
  <c r="J177" i="7"/>
  <c r="H177" i="7"/>
  <c r="F177" i="7"/>
  <c r="E177" i="7"/>
  <c r="J176" i="7"/>
  <c r="H176" i="7"/>
  <c r="K176" i="7" s="1"/>
  <c r="F176" i="7"/>
  <c r="E176" i="7"/>
  <c r="J175" i="7"/>
  <c r="K175" i="7" s="1"/>
  <c r="H175" i="7"/>
  <c r="F175" i="7"/>
  <c r="E175" i="7"/>
  <c r="J174" i="7"/>
  <c r="K174" i="7" s="1"/>
  <c r="H174" i="7"/>
  <c r="F174" i="7"/>
  <c r="E174" i="7"/>
  <c r="J173" i="7"/>
  <c r="K173" i="7" s="1"/>
  <c r="H173" i="7"/>
  <c r="F173" i="7"/>
  <c r="E173" i="7"/>
  <c r="J172" i="7"/>
  <c r="K172" i="7" s="1"/>
  <c r="H172" i="7"/>
  <c r="F172" i="7"/>
  <c r="E172" i="7"/>
  <c r="J171" i="7"/>
  <c r="K171" i="7" s="1"/>
  <c r="H171" i="7"/>
  <c r="F171" i="7"/>
  <c r="E171" i="7"/>
  <c r="K170" i="7"/>
  <c r="J170" i="7"/>
  <c r="H170" i="7"/>
  <c r="F170" i="7"/>
  <c r="E170" i="7"/>
  <c r="K169" i="7"/>
  <c r="J169" i="7"/>
  <c r="H169" i="7"/>
  <c r="F169" i="7"/>
  <c r="E169" i="7"/>
  <c r="J168" i="7"/>
  <c r="H168" i="7"/>
  <c r="K168" i="7" s="1"/>
  <c r="F168" i="7"/>
  <c r="E168" i="7"/>
  <c r="J167" i="7"/>
  <c r="K167" i="7" s="1"/>
  <c r="H167" i="7"/>
  <c r="F167" i="7"/>
  <c r="E167" i="7"/>
  <c r="J166" i="7"/>
  <c r="K166" i="7" s="1"/>
  <c r="H166" i="7"/>
  <c r="F166" i="7"/>
  <c r="E166" i="7"/>
  <c r="J165" i="7"/>
  <c r="K165" i="7" s="1"/>
  <c r="H165" i="7"/>
  <c r="F165" i="7"/>
  <c r="E165" i="7"/>
  <c r="J164" i="7"/>
  <c r="H164" i="7"/>
  <c r="K164" i="7" s="1"/>
  <c r="F164" i="7"/>
  <c r="E164" i="7"/>
  <c r="J163" i="7"/>
  <c r="K163" i="7" s="1"/>
  <c r="H163" i="7"/>
  <c r="F163" i="7"/>
  <c r="E163" i="7"/>
  <c r="K162" i="7"/>
  <c r="J162" i="7"/>
  <c r="H162" i="7"/>
  <c r="F162" i="7"/>
  <c r="E162" i="7"/>
  <c r="K161" i="7"/>
  <c r="J161" i="7"/>
  <c r="H161" i="7"/>
  <c r="F161" i="7"/>
  <c r="E161" i="7"/>
  <c r="J160" i="7"/>
  <c r="H160" i="7"/>
  <c r="K160" i="7" s="1"/>
  <c r="F160" i="7"/>
  <c r="E160" i="7"/>
  <c r="J159" i="7"/>
  <c r="K159" i="7" s="1"/>
  <c r="H159" i="7"/>
  <c r="F159" i="7"/>
  <c r="E159" i="7"/>
  <c r="J158" i="7"/>
  <c r="K158" i="7" s="1"/>
  <c r="H158" i="7"/>
  <c r="F158" i="7"/>
  <c r="E158" i="7"/>
  <c r="J157" i="7"/>
  <c r="K157" i="7" s="1"/>
  <c r="H157" i="7"/>
  <c r="F157" i="7"/>
  <c r="E157" i="7"/>
  <c r="J156" i="7"/>
  <c r="H156" i="7"/>
  <c r="K156" i="7" s="1"/>
  <c r="F156" i="7"/>
  <c r="E156" i="7"/>
  <c r="J155" i="7"/>
  <c r="K155" i="7" s="1"/>
  <c r="H155" i="7"/>
  <c r="F155" i="7"/>
  <c r="E155" i="7"/>
  <c r="K154" i="7"/>
  <c r="J154" i="7"/>
  <c r="H154" i="7"/>
  <c r="F154" i="7"/>
  <c r="E154" i="7"/>
  <c r="K153" i="7"/>
  <c r="J153" i="7"/>
  <c r="H153" i="7"/>
  <c r="F153" i="7"/>
  <c r="E153" i="7"/>
  <c r="J152" i="7"/>
  <c r="H152" i="7"/>
  <c r="K152" i="7" s="1"/>
  <c r="F152" i="7"/>
  <c r="E152" i="7"/>
  <c r="J151" i="7"/>
  <c r="K151" i="7" s="1"/>
  <c r="H151" i="7"/>
  <c r="F151" i="7"/>
  <c r="E151" i="7"/>
  <c r="J150" i="7"/>
  <c r="K150" i="7" s="1"/>
  <c r="H150" i="7"/>
  <c r="F150" i="7"/>
  <c r="E150" i="7"/>
  <c r="J149" i="7"/>
  <c r="K149" i="7" s="1"/>
  <c r="H149" i="7"/>
  <c r="F149" i="7"/>
  <c r="E149" i="7"/>
  <c r="J148" i="7"/>
  <c r="H148" i="7"/>
  <c r="K148" i="7" s="1"/>
  <c r="F148" i="7"/>
  <c r="E148" i="7"/>
  <c r="J147" i="7"/>
  <c r="K147" i="7" s="1"/>
  <c r="H147" i="7"/>
  <c r="F147" i="7"/>
  <c r="E147" i="7"/>
  <c r="K146" i="7"/>
  <c r="J146" i="7"/>
  <c r="H146" i="7"/>
  <c r="F146" i="7"/>
  <c r="E146" i="7"/>
  <c r="K145" i="7"/>
  <c r="J145" i="7"/>
  <c r="H145" i="7"/>
  <c r="F145" i="7"/>
  <c r="E145" i="7"/>
  <c r="J144" i="7"/>
  <c r="H144" i="7"/>
  <c r="K144" i="7" s="1"/>
  <c r="F144" i="7"/>
  <c r="E144" i="7"/>
  <c r="J143" i="7"/>
  <c r="K143" i="7" s="1"/>
  <c r="H143" i="7"/>
  <c r="F143" i="7"/>
  <c r="E143" i="7"/>
  <c r="J142" i="7"/>
  <c r="K142" i="7" s="1"/>
  <c r="H142" i="7"/>
  <c r="F142" i="7"/>
  <c r="E142" i="7"/>
  <c r="J141" i="7"/>
  <c r="K141" i="7" s="1"/>
  <c r="H141" i="7"/>
  <c r="F141" i="7"/>
  <c r="E141" i="7"/>
  <c r="J140" i="7"/>
  <c r="H140" i="7"/>
  <c r="K140" i="7" s="1"/>
  <c r="F140" i="7"/>
  <c r="E140" i="7"/>
  <c r="J139" i="7"/>
  <c r="K139" i="7" s="1"/>
  <c r="H139" i="7"/>
  <c r="F139" i="7"/>
  <c r="E139" i="7"/>
  <c r="K138" i="7"/>
  <c r="J138" i="7"/>
  <c r="H138" i="7"/>
  <c r="F138" i="7"/>
  <c r="E138" i="7"/>
  <c r="K137" i="7"/>
  <c r="J137" i="7"/>
  <c r="H137" i="7"/>
  <c r="F137" i="7"/>
  <c r="E137" i="7"/>
  <c r="J136" i="7"/>
  <c r="H136" i="7"/>
  <c r="K136" i="7" s="1"/>
  <c r="F136" i="7"/>
  <c r="E136" i="7"/>
  <c r="J135" i="7"/>
  <c r="K135" i="7" s="1"/>
  <c r="H135" i="7"/>
  <c r="F135" i="7"/>
  <c r="E135" i="7"/>
  <c r="J134" i="7"/>
  <c r="K134" i="7" s="1"/>
  <c r="H134" i="7"/>
  <c r="F134" i="7"/>
  <c r="E134" i="7"/>
  <c r="J133" i="7"/>
  <c r="K133" i="7" s="1"/>
  <c r="H133" i="7"/>
  <c r="F133" i="7"/>
  <c r="E133" i="7"/>
  <c r="J132" i="7"/>
  <c r="H132" i="7"/>
  <c r="K132" i="7" s="1"/>
  <c r="F132" i="7"/>
  <c r="E132" i="7"/>
  <c r="J131" i="7"/>
  <c r="K131" i="7" s="1"/>
  <c r="H131" i="7"/>
  <c r="F131" i="7"/>
  <c r="E131" i="7"/>
  <c r="K130" i="7"/>
  <c r="J130" i="7"/>
  <c r="H130" i="7"/>
  <c r="F130" i="7"/>
  <c r="E130" i="7"/>
  <c r="K129" i="7"/>
  <c r="J129" i="7"/>
  <c r="H129" i="7"/>
  <c r="F129" i="7"/>
  <c r="E129" i="7"/>
  <c r="J128" i="7"/>
  <c r="H128" i="7"/>
  <c r="K128" i="7" s="1"/>
  <c r="F128" i="7"/>
  <c r="E128" i="7"/>
  <c r="J127" i="7"/>
  <c r="K127" i="7" s="1"/>
  <c r="H127" i="7"/>
  <c r="F127" i="7"/>
  <c r="E127" i="7"/>
  <c r="J126" i="7"/>
  <c r="K126" i="7" s="1"/>
  <c r="H126" i="7"/>
  <c r="F126" i="7"/>
  <c r="E126" i="7"/>
  <c r="J125" i="7"/>
  <c r="K125" i="7" s="1"/>
  <c r="H125" i="7"/>
  <c r="F125" i="7"/>
  <c r="E125" i="7"/>
  <c r="J124" i="7"/>
  <c r="H124" i="7"/>
  <c r="K124" i="7" s="1"/>
  <c r="F124" i="7"/>
  <c r="E124" i="7"/>
  <c r="J123" i="7"/>
  <c r="K123" i="7" s="1"/>
  <c r="H123" i="7"/>
  <c r="F123" i="7"/>
  <c r="E123" i="7"/>
  <c r="K122" i="7"/>
  <c r="J122" i="7"/>
  <c r="H122" i="7"/>
  <c r="F122" i="7"/>
  <c r="E122" i="7"/>
  <c r="K121" i="7"/>
  <c r="J121" i="7"/>
  <c r="H121" i="7"/>
  <c r="F121" i="7"/>
  <c r="E121" i="7"/>
  <c r="J120" i="7"/>
  <c r="H120" i="7"/>
  <c r="K120" i="7" s="1"/>
  <c r="F120" i="7"/>
  <c r="E120" i="7"/>
  <c r="J119" i="7"/>
  <c r="K119" i="7" s="1"/>
  <c r="H119" i="7"/>
  <c r="F119" i="7"/>
  <c r="E119" i="7"/>
  <c r="J118" i="7"/>
  <c r="K118" i="7" s="1"/>
  <c r="H118" i="7"/>
  <c r="F118" i="7"/>
  <c r="E118" i="7"/>
  <c r="J117" i="7"/>
  <c r="K117" i="7" s="1"/>
  <c r="H117" i="7"/>
  <c r="F117" i="7"/>
  <c r="E117" i="7"/>
  <c r="J116" i="7"/>
  <c r="H116" i="7"/>
  <c r="K116" i="7" s="1"/>
  <c r="F116" i="7"/>
  <c r="E116" i="7"/>
  <c r="J115" i="7"/>
  <c r="K115" i="7" s="1"/>
  <c r="H115" i="7"/>
  <c r="F115" i="7"/>
  <c r="E115" i="7"/>
  <c r="K114" i="7"/>
  <c r="J114" i="7"/>
  <c r="H114" i="7"/>
  <c r="F114" i="7"/>
  <c r="E114" i="7"/>
  <c r="K113" i="7"/>
  <c r="J113" i="7"/>
  <c r="H113" i="7"/>
  <c r="F113" i="7"/>
  <c r="E113" i="7"/>
  <c r="J112" i="7"/>
  <c r="H112" i="7"/>
  <c r="K112" i="7" s="1"/>
  <c r="F112" i="7"/>
  <c r="E112" i="7"/>
  <c r="J111" i="7"/>
  <c r="K111" i="7" s="1"/>
  <c r="H111" i="7"/>
  <c r="F111" i="7"/>
  <c r="E111" i="7"/>
  <c r="J110" i="7"/>
  <c r="K110" i="7" s="1"/>
  <c r="H110" i="7"/>
  <c r="F110" i="7"/>
  <c r="E110" i="7"/>
  <c r="J109" i="7"/>
  <c r="K109" i="7" s="1"/>
  <c r="H109" i="7"/>
  <c r="F109" i="7"/>
  <c r="E109" i="7"/>
  <c r="J108" i="7"/>
  <c r="H108" i="7"/>
  <c r="K108" i="7" s="1"/>
  <c r="F108" i="7"/>
  <c r="E108" i="7"/>
  <c r="J107" i="7"/>
  <c r="K107" i="7" s="1"/>
  <c r="H107" i="7"/>
  <c r="F107" i="7"/>
  <c r="E107" i="7"/>
  <c r="K106" i="7"/>
  <c r="J106" i="7"/>
  <c r="H106" i="7"/>
  <c r="F106" i="7"/>
  <c r="E106" i="7"/>
  <c r="K105" i="7"/>
  <c r="J105" i="7"/>
  <c r="H105" i="7"/>
  <c r="F105" i="7"/>
  <c r="E105" i="7"/>
  <c r="J104" i="7"/>
  <c r="H104" i="7"/>
  <c r="K104" i="7" s="1"/>
  <c r="F104" i="7"/>
  <c r="E104" i="7"/>
  <c r="J103" i="7"/>
  <c r="K103" i="7" s="1"/>
  <c r="H103" i="7"/>
  <c r="F103" i="7"/>
  <c r="E103" i="7"/>
  <c r="J102" i="7"/>
  <c r="K102" i="7" s="1"/>
  <c r="H102" i="7"/>
  <c r="F102" i="7"/>
  <c r="E102" i="7"/>
  <c r="J101" i="7"/>
  <c r="K101" i="7" s="1"/>
  <c r="H101" i="7"/>
  <c r="F101" i="7"/>
  <c r="E101" i="7"/>
  <c r="J100" i="7"/>
  <c r="H100" i="7"/>
  <c r="K100" i="7" s="1"/>
  <c r="F100" i="7"/>
  <c r="E100" i="7"/>
  <c r="J99" i="7"/>
  <c r="K99" i="7" s="1"/>
  <c r="H99" i="7"/>
  <c r="F99" i="7"/>
  <c r="E99" i="7"/>
  <c r="K98" i="7"/>
  <c r="J98" i="7"/>
  <c r="H98" i="7"/>
  <c r="F98" i="7"/>
  <c r="E98" i="7"/>
  <c r="K97" i="7"/>
  <c r="J97" i="7"/>
  <c r="H97" i="7"/>
  <c r="F97" i="7"/>
  <c r="E97" i="7"/>
  <c r="J96" i="7"/>
  <c r="H96" i="7"/>
  <c r="K96" i="7" s="1"/>
  <c r="F96" i="7"/>
  <c r="E96" i="7"/>
  <c r="J95" i="7"/>
  <c r="K95" i="7" s="1"/>
  <c r="H95" i="7"/>
  <c r="F95" i="7"/>
  <c r="E95" i="7"/>
  <c r="J94" i="7"/>
  <c r="K94" i="7" s="1"/>
  <c r="H94" i="7"/>
  <c r="F94" i="7"/>
  <c r="E94" i="7"/>
  <c r="J93" i="7"/>
  <c r="K93" i="7" s="1"/>
  <c r="H93" i="7"/>
  <c r="F93" i="7"/>
  <c r="E93" i="7"/>
  <c r="J92" i="7"/>
  <c r="H92" i="7"/>
  <c r="K92" i="7" s="1"/>
  <c r="F92" i="7"/>
  <c r="E92" i="7"/>
  <c r="J91" i="7"/>
  <c r="K91" i="7" s="1"/>
  <c r="H91" i="7"/>
  <c r="F91" i="7"/>
  <c r="E91" i="7"/>
  <c r="K90" i="7"/>
  <c r="J90" i="7"/>
  <c r="H90" i="7"/>
  <c r="F90" i="7"/>
  <c r="E90" i="7"/>
  <c r="K89" i="7"/>
  <c r="J89" i="7"/>
  <c r="H89" i="7"/>
  <c r="F89" i="7"/>
  <c r="E89" i="7"/>
  <c r="J88" i="7"/>
  <c r="H88" i="7"/>
  <c r="K88" i="7" s="1"/>
  <c r="F88" i="7"/>
  <c r="E88" i="7"/>
  <c r="J87" i="7"/>
  <c r="K87" i="7" s="1"/>
  <c r="H87" i="7"/>
  <c r="F87" i="7"/>
  <c r="E87" i="7"/>
  <c r="J86" i="7"/>
  <c r="K86" i="7" s="1"/>
  <c r="H86" i="7"/>
  <c r="F86" i="7"/>
  <c r="E86" i="7"/>
  <c r="J85" i="7"/>
  <c r="K85" i="7" s="1"/>
  <c r="H85" i="7"/>
  <c r="F85" i="7"/>
  <c r="E85" i="7"/>
  <c r="J84" i="7"/>
  <c r="H84" i="7"/>
  <c r="K84" i="7" s="1"/>
  <c r="F84" i="7"/>
  <c r="E84" i="7"/>
  <c r="J83" i="7"/>
  <c r="K83" i="7" s="1"/>
  <c r="H83" i="7"/>
  <c r="F83" i="7"/>
  <c r="E83" i="7"/>
  <c r="K82" i="7"/>
  <c r="J82" i="7"/>
  <c r="H82" i="7"/>
  <c r="F82" i="7"/>
  <c r="E82" i="7"/>
  <c r="K81" i="7"/>
  <c r="J81" i="7"/>
  <c r="H81" i="7"/>
  <c r="F81" i="7"/>
  <c r="E81" i="7"/>
  <c r="J80" i="7"/>
  <c r="H80" i="7"/>
  <c r="K80" i="7" s="1"/>
  <c r="F80" i="7"/>
  <c r="E80" i="7"/>
  <c r="J79" i="7"/>
  <c r="K79" i="7" s="1"/>
  <c r="H79" i="7"/>
  <c r="F79" i="7"/>
  <c r="E79" i="7"/>
  <c r="J78" i="7"/>
  <c r="K78" i="7" s="1"/>
  <c r="H78" i="7"/>
  <c r="F78" i="7"/>
  <c r="E78" i="7"/>
  <c r="J77" i="7"/>
  <c r="K77" i="7" s="1"/>
  <c r="H77" i="7"/>
  <c r="F77" i="7"/>
  <c r="E77" i="7"/>
  <c r="J76" i="7"/>
  <c r="H76" i="7"/>
  <c r="K76" i="7" s="1"/>
  <c r="F76" i="7"/>
  <c r="E76" i="7"/>
  <c r="J75" i="7"/>
  <c r="K75" i="7" s="1"/>
  <c r="H75" i="7"/>
  <c r="F75" i="7"/>
  <c r="E75" i="7"/>
  <c r="K74" i="7"/>
  <c r="J74" i="7"/>
  <c r="H74" i="7"/>
  <c r="F74" i="7"/>
  <c r="E74" i="7"/>
  <c r="K73" i="7"/>
  <c r="J73" i="7"/>
  <c r="H73" i="7"/>
  <c r="F73" i="7"/>
  <c r="E73" i="7"/>
  <c r="J72" i="7"/>
  <c r="H72" i="7"/>
  <c r="K72" i="7" s="1"/>
  <c r="F72" i="7"/>
  <c r="E72" i="7"/>
  <c r="J71" i="7"/>
  <c r="K71" i="7" s="1"/>
  <c r="H71" i="7"/>
  <c r="F71" i="7"/>
  <c r="E71" i="7"/>
  <c r="J70" i="7"/>
  <c r="K70" i="7" s="1"/>
  <c r="H70" i="7"/>
  <c r="F70" i="7"/>
  <c r="E70" i="7"/>
  <c r="J69" i="7"/>
  <c r="K69" i="7" s="1"/>
  <c r="H69" i="7"/>
  <c r="F69" i="7"/>
  <c r="E69" i="7"/>
  <c r="J68" i="7"/>
  <c r="H68" i="7"/>
  <c r="K68" i="7" s="1"/>
  <c r="F68" i="7"/>
  <c r="E68" i="7"/>
  <c r="J67" i="7"/>
  <c r="K67" i="7" s="1"/>
  <c r="H67" i="7"/>
  <c r="F67" i="7"/>
  <c r="E67" i="7"/>
  <c r="K66" i="7"/>
  <c r="J66" i="7"/>
  <c r="H66" i="7"/>
  <c r="F66" i="7"/>
  <c r="E66" i="7"/>
  <c r="K65" i="7"/>
  <c r="J65" i="7"/>
  <c r="H65" i="7"/>
  <c r="F65" i="7"/>
  <c r="E65" i="7"/>
  <c r="J64" i="7"/>
  <c r="H64" i="7"/>
  <c r="K64" i="7" s="1"/>
  <c r="F64" i="7"/>
  <c r="E64" i="7"/>
  <c r="J63" i="7"/>
  <c r="K63" i="7" s="1"/>
  <c r="H63" i="7"/>
  <c r="F63" i="7"/>
  <c r="E63" i="7"/>
  <c r="J62" i="7"/>
  <c r="K62" i="7" s="1"/>
  <c r="H62" i="7"/>
  <c r="F62" i="7"/>
  <c r="E62" i="7"/>
  <c r="J61" i="7"/>
  <c r="K61" i="7" s="1"/>
  <c r="H61" i="7"/>
  <c r="F61" i="7"/>
  <c r="E61" i="7"/>
  <c r="J60" i="7"/>
  <c r="H60" i="7"/>
  <c r="K60" i="7" s="1"/>
  <c r="F60" i="7"/>
  <c r="E60" i="7"/>
  <c r="J59" i="7"/>
  <c r="K59" i="7" s="1"/>
  <c r="H59" i="7"/>
  <c r="F59" i="7"/>
  <c r="E59" i="7"/>
  <c r="K58" i="7"/>
  <c r="J58" i="7"/>
  <c r="H58" i="7"/>
  <c r="F58" i="7"/>
  <c r="E58" i="7"/>
  <c r="K57" i="7"/>
  <c r="J57" i="7"/>
  <c r="H57" i="7"/>
  <c r="F57" i="7"/>
  <c r="E57" i="7"/>
  <c r="J56" i="7"/>
  <c r="H56" i="7"/>
  <c r="K56" i="7" s="1"/>
  <c r="F56" i="7"/>
  <c r="E56" i="7"/>
  <c r="J55" i="7"/>
  <c r="K55" i="7" s="1"/>
  <c r="H55" i="7"/>
  <c r="F55" i="7"/>
  <c r="E55" i="7"/>
  <c r="J54" i="7"/>
  <c r="K54" i="7" s="1"/>
  <c r="H54" i="7"/>
  <c r="F54" i="7"/>
  <c r="E54" i="7"/>
  <c r="J53" i="7"/>
  <c r="K53" i="7" s="1"/>
  <c r="H53" i="7"/>
  <c r="F53" i="7"/>
  <c r="E53" i="7"/>
  <c r="J52" i="7"/>
  <c r="H52" i="7"/>
  <c r="K52" i="7" s="1"/>
  <c r="F52" i="7"/>
  <c r="E52" i="7"/>
  <c r="J51" i="7"/>
  <c r="K51" i="7" s="1"/>
  <c r="H51" i="7"/>
  <c r="F51" i="7"/>
  <c r="E51" i="7"/>
  <c r="K50" i="7"/>
  <c r="J50" i="7"/>
  <c r="H50" i="7"/>
  <c r="F50" i="7"/>
  <c r="E50" i="7"/>
  <c r="K49" i="7"/>
  <c r="J49" i="7"/>
  <c r="H49" i="7"/>
  <c r="F49" i="7"/>
  <c r="E49" i="7"/>
  <c r="J48" i="7"/>
  <c r="H48" i="7"/>
  <c r="K48" i="7" s="1"/>
  <c r="F48" i="7"/>
  <c r="E48" i="7"/>
  <c r="J47" i="7"/>
  <c r="K47" i="7" s="1"/>
  <c r="H47" i="7"/>
  <c r="F47" i="7"/>
  <c r="E47" i="7"/>
  <c r="J46" i="7"/>
  <c r="K46" i="7" s="1"/>
  <c r="H46" i="7"/>
  <c r="F46" i="7"/>
  <c r="E46" i="7"/>
  <c r="J45" i="7"/>
  <c r="K45" i="7" s="1"/>
  <c r="H45" i="7"/>
  <c r="F45" i="7"/>
  <c r="E45" i="7"/>
  <c r="J44" i="7"/>
  <c r="H44" i="7"/>
  <c r="K44" i="7" s="1"/>
  <c r="F44" i="7"/>
  <c r="E44" i="7"/>
  <c r="J43" i="7"/>
  <c r="K43" i="7" s="1"/>
  <c r="H43" i="7"/>
  <c r="F43" i="7"/>
  <c r="E43" i="7"/>
  <c r="K42" i="7"/>
  <c r="J42" i="7"/>
  <c r="H42" i="7"/>
  <c r="F42" i="7"/>
  <c r="E42" i="7"/>
  <c r="K41" i="7"/>
  <c r="J41" i="7"/>
  <c r="H41" i="7"/>
  <c r="F41" i="7"/>
  <c r="E41" i="7"/>
  <c r="J40" i="7"/>
  <c r="H40" i="7"/>
  <c r="K40" i="7" s="1"/>
  <c r="F40" i="7"/>
  <c r="E40" i="7"/>
  <c r="J39" i="7"/>
  <c r="K39" i="7" s="1"/>
  <c r="H39" i="7"/>
  <c r="F39" i="7"/>
  <c r="E39" i="7"/>
  <c r="J38" i="7"/>
  <c r="K38" i="7" s="1"/>
  <c r="H38" i="7"/>
  <c r="F38" i="7"/>
  <c r="E38" i="7"/>
  <c r="J37" i="7"/>
  <c r="K37" i="7" s="1"/>
  <c r="H37" i="7"/>
  <c r="F37" i="7"/>
  <c r="E37" i="7"/>
  <c r="J36" i="7"/>
  <c r="H36" i="7"/>
  <c r="K36" i="7" s="1"/>
  <c r="F36" i="7"/>
  <c r="E36" i="7"/>
  <c r="J35" i="7"/>
  <c r="K35" i="7" s="1"/>
  <c r="H35" i="7"/>
  <c r="F35" i="7"/>
  <c r="E35" i="7"/>
  <c r="K34" i="7"/>
  <c r="J34" i="7"/>
  <c r="H34" i="7"/>
  <c r="F34" i="7"/>
  <c r="E34" i="7"/>
  <c r="K33" i="7"/>
  <c r="J33" i="7"/>
  <c r="H33" i="7"/>
  <c r="F33" i="7"/>
  <c r="E33" i="7"/>
  <c r="J32" i="7"/>
  <c r="H32" i="7"/>
  <c r="K32" i="7" s="1"/>
  <c r="F32" i="7"/>
  <c r="E32" i="7"/>
  <c r="J31" i="7"/>
  <c r="K31" i="7" s="1"/>
  <c r="H31" i="7"/>
  <c r="F31" i="7"/>
  <c r="E31" i="7"/>
  <c r="J30" i="7"/>
  <c r="K30" i="7" s="1"/>
  <c r="H30" i="7"/>
  <c r="F30" i="7"/>
  <c r="E30" i="7"/>
  <c r="J29" i="7"/>
  <c r="K29" i="7" s="1"/>
  <c r="H29" i="7"/>
  <c r="F29" i="7"/>
  <c r="E29" i="7"/>
  <c r="J28" i="7"/>
  <c r="H28" i="7"/>
  <c r="K28" i="7" s="1"/>
  <c r="F28" i="7"/>
  <c r="E28" i="7"/>
  <c r="J27" i="7"/>
  <c r="K27" i="7" s="1"/>
  <c r="H27" i="7"/>
  <c r="F27" i="7"/>
  <c r="E27" i="7"/>
  <c r="K26" i="7"/>
  <c r="J26" i="7"/>
  <c r="H26" i="7"/>
  <c r="F26" i="7"/>
  <c r="E26" i="7"/>
  <c r="K25" i="7"/>
  <c r="J25" i="7"/>
  <c r="H25" i="7"/>
  <c r="F25" i="7"/>
  <c r="E25" i="7"/>
  <c r="J24" i="7"/>
  <c r="H24" i="7"/>
  <c r="K24" i="7" s="1"/>
  <c r="F24" i="7"/>
  <c r="E24" i="7"/>
  <c r="J23" i="7"/>
  <c r="K23" i="7" s="1"/>
  <c r="H23" i="7"/>
  <c r="F23" i="7"/>
  <c r="E23" i="7"/>
  <c r="J22" i="7"/>
  <c r="K22" i="7" s="1"/>
  <c r="H22" i="7"/>
  <c r="F22" i="7"/>
  <c r="E22" i="7"/>
  <c r="J21" i="7"/>
  <c r="K21" i="7" s="1"/>
  <c r="H21" i="7"/>
  <c r="F21" i="7"/>
  <c r="E21" i="7"/>
  <c r="J20" i="7"/>
  <c r="H20" i="7"/>
  <c r="K20" i="7" s="1"/>
  <c r="F20" i="7"/>
  <c r="E20" i="7"/>
  <c r="J19" i="7"/>
  <c r="K19" i="7" s="1"/>
  <c r="H19" i="7"/>
  <c r="F19" i="7"/>
  <c r="E19" i="7"/>
  <c r="K18" i="7"/>
  <c r="J18" i="7"/>
  <c r="H18" i="7"/>
  <c r="F18" i="7"/>
  <c r="E18" i="7"/>
  <c r="K17" i="7"/>
  <c r="J17" i="7"/>
  <c r="H17" i="7"/>
  <c r="F17" i="7"/>
  <c r="E17" i="7"/>
  <c r="J16" i="7"/>
  <c r="H16" i="7"/>
  <c r="K16" i="7" s="1"/>
  <c r="F16" i="7"/>
  <c r="E16" i="7"/>
  <c r="J15" i="7"/>
  <c r="K15" i="7" s="1"/>
  <c r="H15" i="7"/>
  <c r="F15" i="7"/>
  <c r="E15" i="7"/>
  <c r="J14" i="7"/>
  <c r="K14" i="7" s="1"/>
  <c r="H14" i="7"/>
  <c r="F14" i="7"/>
  <c r="E14" i="7"/>
  <c r="J13" i="7"/>
  <c r="K13" i="7" s="1"/>
  <c r="H13" i="7"/>
  <c r="F13" i="7"/>
  <c r="E13" i="7"/>
  <c r="K12" i="7"/>
  <c r="J12" i="7"/>
  <c r="H12" i="7"/>
  <c r="F12" i="7"/>
  <c r="E12" i="7"/>
  <c r="J11" i="7"/>
  <c r="K11" i="7" s="1"/>
  <c r="H11" i="7"/>
  <c r="F11" i="7"/>
  <c r="E11" i="7"/>
  <c r="K10" i="7"/>
  <c r="J10" i="7"/>
  <c r="H10" i="7"/>
  <c r="F10" i="7"/>
  <c r="E10" i="7"/>
  <c r="K9" i="7"/>
  <c r="J9" i="7"/>
  <c r="H9" i="7"/>
  <c r="F9" i="7"/>
  <c r="E9" i="7"/>
  <c r="J8" i="7"/>
  <c r="H8" i="7"/>
  <c r="K8" i="7" s="1"/>
  <c r="F8" i="7"/>
  <c r="E8" i="7"/>
  <c r="J7" i="7"/>
  <c r="K7" i="7" s="1"/>
  <c r="H7" i="7"/>
  <c r="F7" i="7"/>
  <c r="E7" i="7"/>
  <c r="J6" i="7"/>
  <c r="K6" i="7" s="1"/>
  <c r="H6" i="7"/>
  <c r="F6" i="7"/>
  <c r="E6" i="7"/>
  <c r="J5" i="7"/>
  <c r="K5" i="7" s="1"/>
  <c r="H5" i="7"/>
  <c r="F5" i="7"/>
  <c r="E5" i="7"/>
  <c r="K324" i="7" l="1"/>
  <c r="K344" i="7"/>
  <c r="K348" i="7"/>
  <c r="K933" i="7"/>
  <c r="K957" i="7"/>
  <c r="K973" i="7"/>
  <c r="K989" i="7"/>
  <c r="K965" i="7"/>
  <c r="K981" i="7"/>
  <c r="K921" i="7"/>
  <c r="K941" i="7"/>
  <c r="K1354" i="7"/>
  <c r="K1361" i="7"/>
  <c r="K1370" i="7"/>
  <c r="K1377" i="7"/>
  <c r="K1386" i="7"/>
  <c r="K1393" i="7"/>
  <c r="K1402" i="7"/>
  <c r="K1409" i="7"/>
  <c r="K1425" i="7"/>
  <c r="K1441" i="7"/>
  <c r="K1457" i="7"/>
  <c r="K1473" i="7"/>
  <c r="K1489" i="7"/>
  <c r="K1505" i="7"/>
  <c r="K1521" i="7"/>
  <c r="K1537" i="7"/>
  <c r="K1553" i="7"/>
  <c r="K1569" i="7"/>
  <c r="K1585" i="7"/>
  <c r="K1601" i="7"/>
  <c r="K1617" i="7"/>
  <c r="K1633" i="7"/>
  <c r="K1649" i="7"/>
  <c r="K1665" i="7"/>
  <c r="K1681" i="7"/>
  <c r="K1697" i="7"/>
  <c r="K1713" i="7"/>
  <c r="K1729" i="7"/>
  <c r="K1745" i="7"/>
  <c r="K1761" i="7"/>
  <c r="K1777" i="7"/>
  <c r="K1793" i="7"/>
  <c r="K1809" i="7"/>
  <c r="K1825" i="7"/>
  <c r="K1841" i="7"/>
  <c r="K1337" i="7"/>
  <c r="K1889" i="7"/>
  <c r="K1849" i="7"/>
  <c r="K1322" i="7"/>
  <c r="K1353" i="7"/>
  <c r="K1362" i="7"/>
  <c r="K1369" i="7"/>
  <c r="K1378" i="7"/>
  <c r="K1385" i="7"/>
  <c r="K1394" i="7"/>
  <c r="K1401" i="7"/>
  <c r="K1417" i="7"/>
  <c r="K1433" i="7"/>
  <c r="K1449" i="7"/>
  <c r="K1465" i="7"/>
  <c r="K1481" i="7"/>
  <c r="K1497" i="7"/>
  <c r="K1513" i="7"/>
  <c r="K1529" i="7"/>
  <c r="K1545" i="7"/>
  <c r="K1561" i="7"/>
  <c r="K1577" i="7"/>
  <c r="K1593" i="7"/>
  <c r="K1609" i="7"/>
  <c r="K1625" i="7"/>
  <c r="K1641" i="7"/>
  <c r="K1657" i="7"/>
  <c r="K1673" i="7"/>
  <c r="K1689" i="7"/>
  <c r="K1705" i="7"/>
  <c r="K1721" i="7"/>
  <c r="K1737" i="7"/>
  <c r="K1753" i="7"/>
  <c r="K1769" i="7"/>
  <c r="K1785" i="7"/>
  <c r="K1801" i="7"/>
  <c r="K1817" i="7"/>
  <c r="K1833" i="7"/>
  <c r="K1873" i="7"/>
  <c r="K1897" i="7"/>
  <c r="K1338" i="7"/>
  <c r="E4" i="7" l="1"/>
  <c r="E2000" i="10"/>
  <c r="E1999" i="10"/>
  <c r="E1998" i="10"/>
  <c r="E1997" i="10"/>
  <c r="E1996" i="10"/>
  <c r="E1995" i="10"/>
  <c r="E1994" i="10"/>
  <c r="E1993" i="10"/>
  <c r="E1992" i="10"/>
  <c r="E1991" i="10"/>
  <c r="E1990" i="10"/>
  <c r="E1989" i="10"/>
  <c r="E1988" i="10"/>
  <c r="E1987" i="10"/>
  <c r="E1986" i="10"/>
  <c r="E1985" i="10"/>
  <c r="E1984" i="10"/>
  <c r="E1983" i="10"/>
  <c r="E1982" i="10"/>
  <c r="E1981" i="10"/>
  <c r="E1980" i="10"/>
  <c r="E1979" i="10"/>
  <c r="E1978" i="10"/>
  <c r="E1977" i="10"/>
  <c r="E1976" i="10"/>
  <c r="E1975" i="10"/>
  <c r="E1974" i="10"/>
  <c r="E1973" i="10"/>
  <c r="E1972" i="10"/>
  <c r="E1971" i="10"/>
  <c r="E1970" i="10"/>
  <c r="E1969" i="10"/>
  <c r="E1968" i="10"/>
  <c r="E1967" i="10"/>
  <c r="E1966" i="10"/>
  <c r="E1965" i="10"/>
  <c r="E1964" i="10"/>
  <c r="E1963" i="10"/>
  <c r="E1962" i="10"/>
  <c r="E1961" i="10"/>
  <c r="E1960" i="10"/>
  <c r="E1959" i="10"/>
  <c r="E1958" i="10"/>
  <c r="E1957" i="10"/>
  <c r="E1956" i="10"/>
  <c r="E1955" i="10"/>
  <c r="E1954" i="10"/>
  <c r="E1953" i="10"/>
  <c r="E1952" i="10"/>
  <c r="E1951" i="10"/>
  <c r="E1950" i="10"/>
  <c r="E1949" i="10"/>
  <c r="E1948" i="10"/>
  <c r="E1947" i="10"/>
  <c r="E1946" i="10"/>
  <c r="E1945" i="10"/>
  <c r="E1944" i="10"/>
  <c r="E1943" i="10"/>
  <c r="E1942" i="10"/>
  <c r="E1941" i="10"/>
  <c r="E1940" i="10"/>
  <c r="E1939" i="10"/>
  <c r="E1938" i="10"/>
  <c r="E1937" i="10"/>
  <c r="E1936" i="10"/>
  <c r="E1935" i="10"/>
  <c r="E1934" i="10"/>
  <c r="E1933" i="10"/>
  <c r="E1932" i="10"/>
  <c r="E1931" i="10"/>
  <c r="E1930" i="10"/>
  <c r="E1929" i="10"/>
  <c r="E1928" i="10"/>
  <c r="E1927" i="10"/>
  <c r="E1926" i="10"/>
  <c r="E1925" i="10"/>
  <c r="E1924" i="10"/>
  <c r="E1923" i="10"/>
  <c r="E1922" i="10"/>
  <c r="E1921" i="10"/>
  <c r="E1920" i="10"/>
  <c r="E1919" i="10"/>
  <c r="E1918" i="10"/>
  <c r="E1917" i="10"/>
  <c r="E1916" i="10"/>
  <c r="E1915" i="10"/>
  <c r="E1914" i="10"/>
  <c r="E1913" i="10"/>
  <c r="E1912" i="10"/>
  <c r="E1911" i="10"/>
  <c r="E1910" i="10"/>
  <c r="E1909" i="10"/>
  <c r="E1908" i="10"/>
  <c r="E1907" i="10"/>
  <c r="E1906" i="10"/>
  <c r="E1905" i="10"/>
  <c r="E1904" i="10"/>
  <c r="E1903" i="10"/>
  <c r="E1902" i="10"/>
  <c r="E1901" i="10"/>
  <c r="E1900" i="10"/>
  <c r="E1899" i="10"/>
  <c r="E1898" i="10"/>
  <c r="E1897" i="10"/>
  <c r="E1896" i="10"/>
  <c r="E1895" i="10"/>
  <c r="E1894" i="10"/>
  <c r="E1893" i="10"/>
  <c r="E1892" i="10"/>
  <c r="E1891" i="10"/>
  <c r="E1890" i="10"/>
  <c r="E1889" i="10"/>
  <c r="E1888" i="10"/>
  <c r="E1887" i="10"/>
  <c r="E1886" i="10"/>
  <c r="E1885" i="10"/>
  <c r="E1884" i="10"/>
  <c r="E1883" i="10"/>
  <c r="E1882" i="10"/>
  <c r="E1881" i="10"/>
  <c r="E1880" i="10"/>
  <c r="E1879" i="10"/>
  <c r="E1878" i="10"/>
  <c r="E1877" i="10"/>
  <c r="E1876" i="10"/>
  <c r="E1875" i="10"/>
  <c r="E1874" i="10"/>
  <c r="E1873" i="10"/>
  <c r="E1872" i="10"/>
  <c r="E1871" i="10"/>
  <c r="E1870" i="10"/>
  <c r="E1869" i="10"/>
  <c r="E1868" i="10"/>
  <c r="E1867" i="10"/>
  <c r="E1866" i="10"/>
  <c r="E1865" i="10"/>
  <c r="E1864" i="10"/>
  <c r="E1863" i="10"/>
  <c r="E1862" i="10"/>
  <c r="E1861" i="10"/>
  <c r="E1860" i="10"/>
  <c r="E1859" i="10"/>
  <c r="E1858" i="10"/>
  <c r="E1857" i="10"/>
  <c r="E1856" i="10"/>
  <c r="E1855" i="10"/>
  <c r="E1854" i="10"/>
  <c r="E1853" i="10"/>
  <c r="E1852" i="10"/>
  <c r="E1851" i="10"/>
  <c r="E1850" i="10"/>
  <c r="E1849" i="10"/>
  <c r="E1848" i="10"/>
  <c r="E1847" i="10"/>
  <c r="E1846" i="10"/>
  <c r="E1845" i="10"/>
  <c r="E1844" i="10"/>
  <c r="E1843" i="10"/>
  <c r="E1842" i="10"/>
  <c r="E1841" i="10"/>
  <c r="E1840" i="10"/>
  <c r="E1839" i="10"/>
  <c r="E1838" i="10"/>
  <c r="E1837" i="10"/>
  <c r="E1836" i="10"/>
  <c r="E1835" i="10"/>
  <c r="E1834" i="10"/>
  <c r="E1833" i="10"/>
  <c r="E1832" i="10"/>
  <c r="E1831" i="10"/>
  <c r="E1830" i="10"/>
  <c r="E1829" i="10"/>
  <c r="E1828" i="10"/>
  <c r="E1827" i="10"/>
  <c r="E1826" i="10"/>
  <c r="E1825" i="10"/>
  <c r="E1824" i="10"/>
  <c r="E1823" i="10"/>
  <c r="E1822" i="10"/>
  <c r="E1821" i="10"/>
  <c r="E1820" i="10"/>
  <c r="E1819" i="10"/>
  <c r="E1818" i="10"/>
  <c r="E1817" i="10"/>
  <c r="E1816" i="10"/>
  <c r="E1815" i="10"/>
  <c r="E1814" i="10"/>
  <c r="E1813" i="10"/>
  <c r="E1812" i="10"/>
  <c r="E1811" i="10"/>
  <c r="E1810" i="10"/>
  <c r="E1809" i="10"/>
  <c r="E1808" i="10"/>
  <c r="E1807" i="10"/>
  <c r="E1806" i="10"/>
  <c r="E1805" i="10"/>
  <c r="E1804" i="10"/>
  <c r="E1803" i="10"/>
  <c r="E1802" i="10"/>
  <c r="E1801" i="10"/>
  <c r="E1800" i="10"/>
  <c r="E1799" i="10"/>
  <c r="E1798" i="10"/>
  <c r="E1797" i="10"/>
  <c r="E1796" i="10"/>
  <c r="E1795" i="10"/>
  <c r="E1794" i="10"/>
  <c r="E1793" i="10"/>
  <c r="E1792" i="10"/>
  <c r="E1791" i="10"/>
  <c r="E1790" i="10"/>
  <c r="E1789" i="10"/>
  <c r="E1788" i="10"/>
  <c r="E1787" i="10"/>
  <c r="E1786" i="10"/>
  <c r="E1785" i="10"/>
  <c r="E1784" i="10"/>
  <c r="E1783" i="10"/>
  <c r="E1782" i="10"/>
  <c r="E1781" i="10"/>
  <c r="E1780" i="10"/>
  <c r="E1779" i="10"/>
  <c r="E1778" i="10"/>
  <c r="E1777" i="10"/>
  <c r="E1776" i="10"/>
  <c r="E1775" i="10"/>
  <c r="E1774" i="10"/>
  <c r="E1773" i="10"/>
  <c r="E1772" i="10"/>
  <c r="E1771" i="10"/>
  <c r="E1770" i="10"/>
  <c r="E1769" i="10"/>
  <c r="E1768" i="10"/>
  <c r="E1767" i="10"/>
  <c r="E1766" i="10"/>
  <c r="E1765" i="10"/>
  <c r="E1764" i="10"/>
  <c r="E1763" i="10"/>
  <c r="E1762" i="10"/>
  <c r="E1761" i="10"/>
  <c r="E1760" i="10"/>
  <c r="E1759" i="10"/>
  <c r="E1758" i="10"/>
  <c r="E1757" i="10"/>
  <c r="E1756" i="10"/>
  <c r="E1755" i="10"/>
  <c r="E1754" i="10"/>
  <c r="E1753" i="10"/>
  <c r="E1752" i="10"/>
  <c r="E1751" i="10"/>
  <c r="E1750" i="10"/>
  <c r="E1749" i="10"/>
  <c r="E1748" i="10"/>
  <c r="E1747" i="10"/>
  <c r="E1746" i="10"/>
  <c r="E1745" i="10"/>
  <c r="E1744" i="10"/>
  <c r="E1743" i="10"/>
  <c r="E1742" i="10"/>
  <c r="E1741" i="10"/>
  <c r="E1740" i="10"/>
  <c r="E1739" i="10"/>
  <c r="E1738" i="10"/>
  <c r="E1737" i="10"/>
  <c r="E1736" i="10"/>
  <c r="E1735" i="10"/>
  <c r="E1734" i="10"/>
  <c r="E1733" i="10"/>
  <c r="E1732" i="10"/>
  <c r="E1731" i="10"/>
  <c r="E1730" i="10"/>
  <c r="E1729" i="10"/>
  <c r="E1728" i="10"/>
  <c r="E1727" i="10"/>
  <c r="E1726" i="10"/>
  <c r="E1725" i="10"/>
  <c r="E1724" i="10"/>
  <c r="E1723" i="10"/>
  <c r="E1722" i="10"/>
  <c r="E1721" i="10"/>
  <c r="E1720" i="10"/>
  <c r="E1719" i="10"/>
  <c r="E1718" i="10"/>
  <c r="E1717" i="10"/>
  <c r="E1716" i="10"/>
  <c r="E1715" i="10"/>
  <c r="E1714" i="10"/>
  <c r="E1713" i="10"/>
  <c r="E1712" i="10"/>
  <c r="E1711" i="10"/>
  <c r="E1710" i="10"/>
  <c r="E1709" i="10"/>
  <c r="E1708" i="10"/>
  <c r="E1707" i="10"/>
  <c r="E1706" i="10"/>
  <c r="E1705" i="10"/>
  <c r="E1704" i="10"/>
  <c r="E1703" i="10"/>
  <c r="E1702" i="10"/>
  <c r="E1701" i="10"/>
  <c r="E1700" i="10"/>
  <c r="E1699" i="10"/>
  <c r="E1698" i="10"/>
  <c r="E1697" i="10"/>
  <c r="E1696" i="10"/>
  <c r="E1695" i="10"/>
  <c r="E1694" i="10"/>
  <c r="E1693" i="10"/>
  <c r="E1692" i="10"/>
  <c r="E1691" i="10"/>
  <c r="E1690" i="10"/>
  <c r="E1689" i="10"/>
  <c r="E1688" i="10"/>
  <c r="E1687" i="10"/>
  <c r="E1686" i="10"/>
  <c r="E1685" i="10"/>
  <c r="E1684" i="10"/>
  <c r="E1683" i="10"/>
  <c r="E1682" i="10"/>
  <c r="E1681" i="10"/>
  <c r="E1680" i="10"/>
  <c r="E1679" i="10"/>
  <c r="E1678" i="10"/>
  <c r="E1677" i="10"/>
  <c r="E1676" i="10"/>
  <c r="E1675" i="10"/>
  <c r="E1674" i="10"/>
  <c r="E1673" i="10"/>
  <c r="E1672" i="10"/>
  <c r="E1671" i="10"/>
  <c r="E1670" i="10"/>
  <c r="E1669" i="10"/>
  <c r="E1668" i="10"/>
  <c r="E1667" i="10"/>
  <c r="E1666" i="10"/>
  <c r="E1665" i="10"/>
  <c r="E1664" i="10"/>
  <c r="E1663" i="10"/>
  <c r="E1662" i="10"/>
  <c r="E1661" i="10"/>
  <c r="E1660" i="10"/>
  <c r="E1659" i="10"/>
  <c r="E1658" i="10"/>
  <c r="E1657" i="10"/>
  <c r="E1656" i="10"/>
  <c r="E1655" i="10"/>
  <c r="E1654" i="10"/>
  <c r="E1653" i="10"/>
  <c r="E1652" i="10"/>
  <c r="E1651" i="10"/>
  <c r="E1650" i="10"/>
  <c r="E1649" i="10"/>
  <c r="E1648" i="10"/>
  <c r="E1647" i="10"/>
  <c r="E1646" i="10"/>
  <c r="E1645" i="10"/>
  <c r="E1644" i="10"/>
  <c r="E1643" i="10"/>
  <c r="E1642" i="10"/>
  <c r="E1641" i="10"/>
  <c r="E1640" i="10"/>
  <c r="E1639" i="10"/>
  <c r="E1638" i="10"/>
  <c r="E1637" i="10"/>
  <c r="E1636" i="10"/>
  <c r="E1635" i="10"/>
  <c r="E1634" i="10"/>
  <c r="E1633" i="10"/>
  <c r="E1632" i="10"/>
  <c r="E1631" i="10"/>
  <c r="E1630" i="10"/>
  <c r="E1629" i="10"/>
  <c r="E1628" i="10"/>
  <c r="E1627" i="10"/>
  <c r="E1626" i="10"/>
  <c r="E1625" i="10"/>
  <c r="E1624" i="10"/>
  <c r="E1623" i="10"/>
  <c r="E1622" i="10"/>
  <c r="E1621" i="10"/>
  <c r="E1620" i="10"/>
  <c r="E1619" i="10"/>
  <c r="E1618" i="10"/>
  <c r="E1617" i="10"/>
  <c r="E1616" i="10"/>
  <c r="E1615" i="10"/>
  <c r="E1614" i="10"/>
  <c r="E1613" i="10"/>
  <c r="E1612" i="10"/>
  <c r="E1611" i="10"/>
  <c r="E1610" i="10"/>
  <c r="E1609" i="10"/>
  <c r="E1608" i="10"/>
  <c r="E1607" i="10"/>
  <c r="E1606" i="10"/>
  <c r="E1605" i="10"/>
  <c r="E1604" i="10"/>
  <c r="E1603" i="10"/>
  <c r="E1602" i="10"/>
  <c r="E1601" i="10"/>
  <c r="E1600" i="10"/>
  <c r="E1599" i="10"/>
  <c r="E1598" i="10"/>
  <c r="E1597" i="10"/>
  <c r="E1596" i="10"/>
  <c r="E1595" i="10"/>
  <c r="E1594" i="10"/>
  <c r="E1593" i="10"/>
  <c r="E1592" i="10"/>
  <c r="E1591" i="10"/>
  <c r="E1590" i="10"/>
  <c r="E1589" i="10"/>
  <c r="E1588" i="10"/>
  <c r="E1587" i="10"/>
  <c r="E1586" i="10"/>
  <c r="E1585" i="10"/>
  <c r="E1584" i="10"/>
  <c r="E1583" i="10"/>
  <c r="E1582" i="10"/>
  <c r="E1581" i="10"/>
  <c r="E1580" i="10"/>
  <c r="E1579" i="10"/>
  <c r="E1578" i="10"/>
  <c r="E1577" i="10"/>
  <c r="E1576" i="10"/>
  <c r="E1575" i="10"/>
  <c r="E1574" i="10"/>
  <c r="E1573" i="10"/>
  <c r="E1572" i="10"/>
  <c r="E1571" i="10"/>
  <c r="E1570" i="10"/>
  <c r="E1569" i="10"/>
  <c r="E1568" i="10"/>
  <c r="E1567" i="10"/>
  <c r="E1566" i="10"/>
  <c r="E1565" i="10"/>
  <c r="E1564" i="10"/>
  <c r="E1563" i="10"/>
  <c r="E1562" i="10"/>
  <c r="E1561" i="10"/>
  <c r="E1560" i="10"/>
  <c r="E1559" i="10"/>
  <c r="E1558" i="10"/>
  <c r="E1557" i="10"/>
  <c r="E1556" i="10"/>
  <c r="E1555" i="10"/>
  <c r="E1554" i="10"/>
  <c r="E1553" i="10"/>
  <c r="E1552" i="10"/>
  <c r="E1551" i="10"/>
  <c r="E1550" i="10"/>
  <c r="E1549" i="10"/>
  <c r="E1548" i="10"/>
  <c r="E1547" i="10"/>
  <c r="E1546" i="10"/>
  <c r="E1545" i="10"/>
  <c r="E1544" i="10"/>
  <c r="E1543" i="10"/>
  <c r="E1542" i="10"/>
  <c r="E1541" i="10"/>
  <c r="E1540" i="10"/>
  <c r="E1539" i="10"/>
  <c r="E1538" i="10"/>
  <c r="E1537" i="10"/>
  <c r="E1536" i="10"/>
  <c r="E1535" i="10"/>
  <c r="E1534" i="10"/>
  <c r="E1533" i="10"/>
  <c r="E1532" i="10"/>
  <c r="E1531" i="10"/>
  <c r="E1530" i="10"/>
  <c r="E1529" i="10"/>
  <c r="E1528" i="10"/>
  <c r="E1527" i="10"/>
  <c r="E1526" i="10"/>
  <c r="E1525" i="10"/>
  <c r="E1524" i="10"/>
  <c r="E1523" i="10"/>
  <c r="E1522" i="10"/>
  <c r="E1521" i="10"/>
  <c r="E1520" i="10"/>
  <c r="E1519" i="10"/>
  <c r="E1518" i="10"/>
  <c r="E1517" i="10"/>
  <c r="E1516" i="10"/>
  <c r="E1515" i="10"/>
  <c r="E1514" i="10"/>
  <c r="E1513" i="10"/>
  <c r="E1512" i="10"/>
  <c r="E1511" i="10"/>
  <c r="E1510" i="10"/>
  <c r="E1509" i="10"/>
  <c r="E1508" i="10"/>
  <c r="E1507" i="10"/>
  <c r="E1506" i="10"/>
  <c r="E1505" i="10"/>
  <c r="E1504" i="10"/>
  <c r="E1503" i="10"/>
  <c r="E1502" i="10"/>
  <c r="E1501" i="10"/>
  <c r="E1500" i="10"/>
  <c r="E1499" i="10"/>
  <c r="E1498" i="10"/>
  <c r="E1497" i="10"/>
  <c r="E1496" i="10"/>
  <c r="E1495" i="10"/>
  <c r="E1494" i="10"/>
  <c r="E1493" i="10"/>
  <c r="E1492" i="10"/>
  <c r="E1491" i="10"/>
  <c r="E1490" i="10"/>
  <c r="E1489" i="10"/>
  <c r="E1488" i="10"/>
  <c r="E1487" i="10"/>
  <c r="E1486" i="10"/>
  <c r="E1485" i="10"/>
  <c r="E1484" i="10"/>
  <c r="E1483" i="10"/>
  <c r="E1482" i="10"/>
  <c r="E1481" i="10"/>
  <c r="E1480" i="10"/>
  <c r="E1479" i="10"/>
  <c r="E1478" i="10"/>
  <c r="E1477" i="10"/>
  <c r="E1476" i="10"/>
  <c r="E1475" i="10"/>
  <c r="E1474" i="10"/>
  <c r="E1473" i="10"/>
  <c r="E1472" i="10"/>
  <c r="E1471" i="10"/>
  <c r="E1470" i="10"/>
  <c r="E1469" i="10"/>
  <c r="E1468" i="10"/>
  <c r="E1467" i="10"/>
  <c r="E1466" i="10"/>
  <c r="E1465" i="10"/>
  <c r="E1464" i="10"/>
  <c r="E1463" i="10"/>
  <c r="E1462" i="10"/>
  <c r="E1461" i="10"/>
  <c r="E1460" i="10"/>
  <c r="E1459" i="10"/>
  <c r="E1458" i="10"/>
  <c r="E1457" i="10"/>
  <c r="E1456" i="10"/>
  <c r="E1455" i="10"/>
  <c r="E1454" i="10"/>
  <c r="E1453" i="10"/>
  <c r="E1452" i="10"/>
  <c r="E1451" i="10"/>
  <c r="E1450" i="10"/>
  <c r="E1449" i="10"/>
  <c r="E1448" i="10"/>
  <c r="E1447" i="10"/>
  <c r="E1446" i="10"/>
  <c r="E1445" i="10"/>
  <c r="E1444" i="10"/>
  <c r="E1443" i="10"/>
  <c r="E1442" i="10"/>
  <c r="E1441" i="10"/>
  <c r="E1440" i="10"/>
  <c r="E1439" i="10"/>
  <c r="E1438" i="10"/>
  <c r="E1437" i="10"/>
  <c r="E1436" i="10"/>
  <c r="E1435" i="10"/>
  <c r="E1434" i="10"/>
  <c r="E1433" i="10"/>
  <c r="E1432" i="10"/>
  <c r="E1431" i="10"/>
  <c r="E1430" i="10"/>
  <c r="E1429" i="10"/>
  <c r="E1428" i="10"/>
  <c r="E1427" i="10"/>
  <c r="E1426" i="10"/>
  <c r="E1425" i="10"/>
  <c r="E1424" i="10"/>
  <c r="E1423" i="10"/>
  <c r="E1422" i="10"/>
  <c r="E1421" i="10"/>
  <c r="E1420" i="10"/>
  <c r="E1419" i="10"/>
  <c r="E1418" i="10"/>
  <c r="E1417" i="10"/>
  <c r="E1416" i="10"/>
  <c r="E1415" i="10"/>
  <c r="E1414" i="10"/>
  <c r="E1413" i="10"/>
  <c r="E1412" i="10"/>
  <c r="E1411" i="10"/>
  <c r="E1410" i="10"/>
  <c r="E1409" i="10"/>
  <c r="E1408" i="10"/>
  <c r="E1407" i="10"/>
  <c r="E1406" i="10"/>
  <c r="E1405" i="10"/>
  <c r="E1404" i="10"/>
  <c r="E1403" i="10"/>
  <c r="E1402" i="10"/>
  <c r="E1401" i="10"/>
  <c r="E1400" i="10"/>
  <c r="E1399" i="10"/>
  <c r="E1398" i="10"/>
  <c r="E1397" i="10"/>
  <c r="E1396" i="10"/>
  <c r="E1395" i="10"/>
  <c r="E1394" i="10"/>
  <c r="E1393" i="10"/>
  <c r="E1392" i="10"/>
  <c r="E1391" i="10"/>
  <c r="E1390" i="10"/>
  <c r="E1389" i="10"/>
  <c r="E1388" i="10"/>
  <c r="E1387" i="10"/>
  <c r="E1386" i="10"/>
  <c r="E1385" i="10"/>
  <c r="E1384" i="10"/>
  <c r="E1383" i="10"/>
  <c r="E1382" i="10"/>
  <c r="E1381" i="10"/>
  <c r="E1380" i="10"/>
  <c r="E1379" i="10"/>
  <c r="E1378" i="10"/>
  <c r="E1377" i="10"/>
  <c r="E1376" i="10"/>
  <c r="E1375" i="10"/>
  <c r="E1374" i="10"/>
  <c r="E1373" i="10"/>
  <c r="E1372" i="10"/>
  <c r="E1371" i="10"/>
  <c r="E1370" i="10"/>
  <c r="E1369" i="10"/>
  <c r="E1368" i="10"/>
  <c r="E1367" i="10"/>
  <c r="E1366" i="10"/>
  <c r="E1365" i="10"/>
  <c r="E1364" i="10"/>
  <c r="E1363" i="10"/>
  <c r="E1362" i="10"/>
  <c r="E1361" i="10"/>
  <c r="E1360" i="10"/>
  <c r="E1359" i="10"/>
  <c r="E1358" i="10"/>
  <c r="E1357" i="10"/>
  <c r="E1356" i="10"/>
  <c r="E1355" i="10"/>
  <c r="E1354" i="10"/>
  <c r="E1353" i="10"/>
  <c r="E1352" i="10"/>
  <c r="E1351" i="10"/>
  <c r="E1350" i="10"/>
  <c r="E1349" i="10"/>
  <c r="E1348" i="10"/>
  <c r="E1347" i="10"/>
  <c r="E1346" i="10"/>
  <c r="E1345" i="10"/>
  <c r="E1344" i="10"/>
  <c r="E1343" i="10"/>
  <c r="E1342" i="10"/>
  <c r="E1341" i="10"/>
  <c r="E1340" i="10"/>
  <c r="E1339" i="10"/>
  <c r="E1338" i="10"/>
  <c r="E1337" i="10"/>
  <c r="E1336" i="10"/>
  <c r="E1335" i="10"/>
  <c r="E1334" i="10"/>
  <c r="E1333" i="10"/>
  <c r="E1332" i="10"/>
  <c r="E1331" i="10"/>
  <c r="E1330" i="10"/>
  <c r="E1329" i="10"/>
  <c r="E1328" i="10"/>
  <c r="E1327" i="10"/>
  <c r="E1326" i="10"/>
  <c r="E1325" i="10"/>
  <c r="E1324" i="10"/>
  <c r="E1323" i="10"/>
  <c r="E1322" i="10"/>
  <c r="E1321" i="10"/>
  <c r="E1320" i="10"/>
  <c r="E1319" i="10"/>
  <c r="E1318" i="10"/>
  <c r="E1317" i="10"/>
  <c r="E1316" i="10"/>
  <c r="E1315" i="10"/>
  <c r="E1314" i="10"/>
  <c r="E1313" i="10"/>
  <c r="E1312" i="10"/>
  <c r="E1311" i="10"/>
  <c r="E1310" i="10"/>
  <c r="E1309" i="10"/>
  <c r="E1308" i="10"/>
  <c r="E1307" i="10"/>
  <c r="E1306" i="10"/>
  <c r="E1305" i="10"/>
  <c r="E1304" i="10"/>
  <c r="E1303" i="10"/>
  <c r="E1302" i="10"/>
  <c r="E1301" i="10"/>
  <c r="E1300" i="10"/>
  <c r="E1299" i="10"/>
  <c r="E1298" i="10"/>
  <c r="E1297" i="10"/>
  <c r="E1296" i="10"/>
  <c r="E1295" i="10"/>
  <c r="E1294" i="10"/>
  <c r="E1293" i="10"/>
  <c r="E1292" i="10"/>
  <c r="E1291" i="10"/>
  <c r="E1290" i="10"/>
  <c r="E1289" i="10"/>
  <c r="E1288" i="10"/>
  <c r="E1287" i="10"/>
  <c r="E1286" i="10"/>
  <c r="E1285" i="10"/>
  <c r="E1284" i="10"/>
  <c r="E1283" i="10"/>
  <c r="E1282" i="10"/>
  <c r="E1281" i="10"/>
  <c r="E1280" i="10"/>
  <c r="E1279" i="10"/>
  <c r="E1278" i="10"/>
  <c r="E1277" i="10"/>
  <c r="E1276" i="10"/>
  <c r="E1275" i="10"/>
  <c r="E1274" i="10"/>
  <c r="E1273" i="10"/>
  <c r="E1272" i="10"/>
  <c r="E1271" i="10"/>
  <c r="E1270" i="10"/>
  <c r="E1269" i="10"/>
  <c r="E1268" i="10"/>
  <c r="E1267" i="10"/>
  <c r="E1266" i="10"/>
  <c r="E1265" i="10"/>
  <c r="E1264" i="10"/>
  <c r="E1263" i="10"/>
  <c r="E1262" i="10"/>
  <c r="E1261" i="10"/>
  <c r="E1260" i="10"/>
  <c r="E1259" i="10"/>
  <c r="E1258" i="10"/>
  <c r="E1257" i="10"/>
  <c r="E1256" i="10"/>
  <c r="E1255" i="10"/>
  <c r="E1254" i="10"/>
  <c r="E1253" i="10"/>
  <c r="E1252" i="10"/>
  <c r="E1251" i="10"/>
  <c r="E1250" i="10"/>
  <c r="E1249" i="10"/>
  <c r="E1248" i="10"/>
  <c r="E1247" i="10"/>
  <c r="E1246" i="10"/>
  <c r="E1245" i="10"/>
  <c r="E1244" i="10"/>
  <c r="E1243" i="10"/>
  <c r="E1242" i="10"/>
  <c r="E1241" i="10"/>
  <c r="E1240" i="10"/>
  <c r="E1239" i="10"/>
  <c r="E1238" i="10"/>
  <c r="E1237" i="10"/>
  <c r="E1236" i="10"/>
  <c r="E1235" i="10"/>
  <c r="E1234" i="10"/>
  <c r="E1233" i="10"/>
  <c r="E1232" i="10"/>
  <c r="E1231" i="10"/>
  <c r="E1230" i="10"/>
  <c r="E1229" i="10"/>
  <c r="E1228" i="10"/>
  <c r="E1227" i="10"/>
  <c r="E1226" i="10"/>
  <c r="E1225" i="10"/>
  <c r="E1224" i="10"/>
  <c r="E1223" i="10"/>
  <c r="E1222" i="10"/>
  <c r="E1221" i="10"/>
  <c r="E1220" i="10"/>
  <c r="E1219" i="10"/>
  <c r="E1218" i="10"/>
  <c r="E1217" i="10"/>
  <c r="E1216" i="10"/>
  <c r="E1215" i="10"/>
  <c r="E1214" i="10"/>
  <c r="E1213" i="10"/>
  <c r="E1212" i="10"/>
  <c r="E1211" i="10"/>
  <c r="E1210" i="10"/>
  <c r="E1209" i="10"/>
  <c r="E1208" i="10"/>
  <c r="E1207" i="10"/>
  <c r="E1206" i="10"/>
  <c r="E1205" i="10"/>
  <c r="E1204" i="10"/>
  <c r="E1203" i="10"/>
  <c r="E1202" i="10"/>
  <c r="E1201" i="10"/>
  <c r="E1200" i="10"/>
  <c r="E1199" i="10"/>
  <c r="E1198" i="10"/>
  <c r="E1197" i="10"/>
  <c r="E1196" i="10"/>
  <c r="E1195" i="10"/>
  <c r="E1194" i="10"/>
  <c r="E1193" i="10"/>
  <c r="E1192" i="10"/>
  <c r="E1191" i="10"/>
  <c r="E1190" i="10"/>
  <c r="E1189" i="10"/>
  <c r="E1188" i="10"/>
  <c r="E1187" i="10"/>
  <c r="E1186" i="10"/>
  <c r="E1185" i="10"/>
  <c r="E1184" i="10"/>
  <c r="E1183" i="10"/>
  <c r="E1182" i="10"/>
  <c r="E1181" i="10"/>
  <c r="E1180" i="10"/>
  <c r="E1179" i="10"/>
  <c r="E1178" i="10"/>
  <c r="E1177" i="10"/>
  <c r="E1176" i="10"/>
  <c r="E1175" i="10"/>
  <c r="E1174" i="10"/>
  <c r="E1173" i="10"/>
  <c r="E1172" i="10"/>
  <c r="E1171" i="10"/>
  <c r="E1170" i="10"/>
  <c r="E1169" i="10"/>
  <c r="E1168" i="10"/>
  <c r="E1167" i="10"/>
  <c r="E1166" i="10"/>
  <c r="E1165" i="10"/>
  <c r="E1164" i="10"/>
  <c r="E1163" i="10"/>
  <c r="E1162" i="10"/>
  <c r="E1161" i="10"/>
  <c r="E1160" i="10"/>
  <c r="E1159" i="10"/>
  <c r="E1158" i="10"/>
  <c r="E1157" i="10"/>
  <c r="E1156" i="10"/>
  <c r="E1155" i="10"/>
  <c r="E1154" i="10"/>
  <c r="E1153" i="10"/>
  <c r="E1152" i="10"/>
  <c r="E1151" i="10"/>
  <c r="E1150" i="10"/>
  <c r="E1149" i="10"/>
  <c r="E1148" i="10"/>
  <c r="E1147" i="10"/>
  <c r="E1146" i="10"/>
  <c r="E1145" i="10"/>
  <c r="E1144" i="10"/>
  <c r="E1143" i="10"/>
  <c r="E1142" i="10"/>
  <c r="E1141" i="10"/>
  <c r="E1140" i="10"/>
  <c r="E1139" i="10"/>
  <c r="E1138" i="10"/>
  <c r="E1137" i="10"/>
  <c r="E1136" i="10"/>
  <c r="E1135" i="10"/>
  <c r="E1134" i="10"/>
  <c r="E1133" i="10"/>
  <c r="E1132" i="10"/>
  <c r="E1131" i="10"/>
  <c r="E1130" i="10"/>
  <c r="E1129" i="10"/>
  <c r="E1128" i="10"/>
  <c r="E1127" i="10"/>
  <c r="E1126" i="10"/>
  <c r="E1125" i="10"/>
  <c r="E1124" i="10"/>
  <c r="E1123" i="10"/>
  <c r="E1122" i="10"/>
  <c r="E1121" i="10"/>
  <c r="E1120" i="10"/>
  <c r="E1119" i="10"/>
  <c r="E1118" i="10"/>
  <c r="E1117" i="10"/>
  <c r="E1116" i="10"/>
  <c r="E1115" i="10"/>
  <c r="E1114" i="10"/>
  <c r="E1113" i="10"/>
  <c r="E1112" i="10"/>
  <c r="E1111" i="10"/>
  <c r="E1110" i="10"/>
  <c r="E1109" i="10"/>
  <c r="E1108" i="10"/>
  <c r="E1107" i="10"/>
  <c r="E1106" i="10"/>
  <c r="E1105" i="10"/>
  <c r="E1104" i="10"/>
  <c r="E1103" i="10"/>
  <c r="E1102" i="10"/>
  <c r="E1101" i="10"/>
  <c r="E1100" i="10"/>
  <c r="E1099" i="10"/>
  <c r="E1098" i="10"/>
  <c r="E1097" i="10"/>
  <c r="E1096" i="10"/>
  <c r="E1095" i="10"/>
  <c r="E1094" i="10"/>
  <c r="E1093" i="10"/>
  <c r="E1092" i="10"/>
  <c r="E1091" i="10"/>
  <c r="E1090" i="10"/>
  <c r="E1089" i="10"/>
  <c r="E1088" i="10"/>
  <c r="E1087" i="10"/>
  <c r="E1086" i="10"/>
  <c r="E1085" i="10"/>
  <c r="E1084" i="10"/>
  <c r="E1083" i="10"/>
  <c r="E1082" i="10"/>
  <c r="E1081" i="10"/>
  <c r="E1080" i="10"/>
  <c r="E1079" i="10"/>
  <c r="E1078" i="10"/>
  <c r="E1077" i="10"/>
  <c r="E1076" i="10"/>
  <c r="E1075" i="10"/>
  <c r="E1074" i="10"/>
  <c r="E1073" i="10"/>
  <c r="E1072" i="10"/>
  <c r="E1071" i="10"/>
  <c r="E1070" i="10"/>
  <c r="E1069" i="10"/>
  <c r="E1068" i="10"/>
  <c r="E1067" i="10"/>
  <c r="E1066" i="10"/>
  <c r="E1065" i="10"/>
  <c r="E1064" i="10"/>
  <c r="E1063" i="10"/>
  <c r="E1062" i="10"/>
  <c r="E1061" i="10"/>
  <c r="E1060" i="10"/>
  <c r="E1059" i="10"/>
  <c r="E1058" i="10"/>
  <c r="E1057" i="10"/>
  <c r="E1056" i="10"/>
  <c r="E1055" i="10"/>
  <c r="E1054" i="10"/>
  <c r="E1053" i="10"/>
  <c r="E1052" i="10"/>
  <c r="E1051" i="10"/>
  <c r="E1050" i="10"/>
  <c r="E1049" i="10"/>
  <c r="E1048" i="10"/>
  <c r="E1047" i="10"/>
  <c r="E1046" i="10"/>
  <c r="E1045" i="10"/>
  <c r="E1044" i="10"/>
  <c r="E1043" i="10"/>
  <c r="E1042" i="10"/>
  <c r="E1041" i="10"/>
  <c r="E1040" i="10"/>
  <c r="E1039" i="10"/>
  <c r="E1038" i="10"/>
  <c r="E1037" i="10"/>
  <c r="E1036" i="10"/>
  <c r="E1035" i="10"/>
  <c r="E1034" i="10"/>
  <c r="E1033" i="10"/>
  <c r="E1032" i="10"/>
  <c r="E1031" i="10"/>
  <c r="E1030" i="10"/>
  <c r="E1029" i="10"/>
  <c r="E1028" i="10"/>
  <c r="E1027" i="10"/>
  <c r="E1026" i="10"/>
  <c r="E1025" i="10"/>
  <c r="E1024" i="10"/>
  <c r="E1023" i="10"/>
  <c r="E1022" i="10"/>
  <c r="E1021" i="10"/>
  <c r="E1020" i="10"/>
  <c r="E1019" i="10"/>
  <c r="E1018" i="10"/>
  <c r="E1017" i="10"/>
  <c r="E1016" i="10"/>
  <c r="E1015" i="10"/>
  <c r="E1014" i="10"/>
  <c r="E1013" i="10"/>
  <c r="E1012" i="10"/>
  <c r="E1011" i="10"/>
  <c r="E1010" i="10"/>
  <c r="E1009" i="10"/>
  <c r="E1008" i="10"/>
  <c r="E1007" i="10"/>
  <c r="E1006" i="10"/>
  <c r="E1005" i="10"/>
  <c r="E1004" i="10"/>
  <c r="E1003" i="10"/>
  <c r="E1002" i="10"/>
  <c r="E1001" i="10"/>
  <c r="E1000" i="10"/>
  <c r="E999" i="10"/>
  <c r="E998" i="10"/>
  <c r="E997" i="10"/>
  <c r="E996" i="10"/>
  <c r="E995" i="10"/>
  <c r="E994" i="10"/>
  <c r="E993" i="10"/>
  <c r="E992" i="10"/>
  <c r="E991" i="10"/>
  <c r="E990" i="10"/>
  <c r="E989" i="10"/>
  <c r="E988" i="10"/>
  <c r="E987" i="10"/>
  <c r="E986" i="10"/>
  <c r="E985" i="10"/>
  <c r="E984" i="10"/>
  <c r="E983" i="10"/>
  <c r="E982" i="10"/>
  <c r="E981" i="10"/>
  <c r="E980" i="10"/>
  <c r="E979" i="10"/>
  <c r="E978" i="10"/>
  <c r="E977" i="10"/>
  <c r="E976" i="10"/>
  <c r="E975" i="10"/>
  <c r="E974" i="10"/>
  <c r="E973" i="10"/>
  <c r="E972" i="10"/>
  <c r="E971" i="10"/>
  <c r="E970" i="10"/>
  <c r="E969" i="10"/>
  <c r="E968" i="10"/>
  <c r="E967" i="10"/>
  <c r="E966" i="10"/>
  <c r="E965" i="10"/>
  <c r="E964" i="10"/>
  <c r="E963" i="10"/>
  <c r="E962" i="10"/>
  <c r="E961" i="10"/>
  <c r="E960" i="10"/>
  <c r="E959" i="10"/>
  <c r="E958" i="10"/>
  <c r="E957" i="10"/>
  <c r="E956" i="10"/>
  <c r="E955" i="10"/>
  <c r="E954" i="10"/>
  <c r="E953" i="10"/>
  <c r="E952" i="10"/>
  <c r="E951" i="10"/>
  <c r="E950" i="10"/>
  <c r="E949" i="10"/>
  <c r="E948" i="10"/>
  <c r="E947" i="10"/>
  <c r="E946" i="10"/>
  <c r="E945" i="10"/>
  <c r="E944" i="10"/>
  <c r="E943" i="10"/>
  <c r="E942" i="10"/>
  <c r="E941" i="10"/>
  <c r="E940" i="10"/>
  <c r="E939" i="10"/>
  <c r="E938" i="10"/>
  <c r="E937" i="10"/>
  <c r="E936" i="10"/>
  <c r="E935" i="10"/>
  <c r="E934" i="10"/>
  <c r="E933" i="10"/>
  <c r="E932" i="10"/>
  <c r="E931" i="10"/>
  <c r="E930" i="10"/>
  <c r="E929" i="10"/>
  <c r="E928" i="10"/>
  <c r="E927" i="10"/>
  <c r="E926" i="10"/>
  <c r="E925" i="10"/>
  <c r="E924" i="10"/>
  <c r="E923" i="10"/>
  <c r="E922" i="10"/>
  <c r="E921" i="10"/>
  <c r="E920" i="10"/>
  <c r="E919" i="10"/>
  <c r="E918" i="10"/>
  <c r="E917" i="10"/>
  <c r="E916" i="10"/>
  <c r="E915" i="10"/>
  <c r="E914" i="10"/>
  <c r="E913" i="10"/>
  <c r="E912" i="10"/>
  <c r="E911" i="10"/>
  <c r="E910" i="10"/>
  <c r="E909" i="10"/>
  <c r="E908" i="10"/>
  <c r="E907" i="10"/>
  <c r="E906" i="10"/>
  <c r="E905" i="10"/>
  <c r="E904" i="10"/>
  <c r="E903" i="10"/>
  <c r="E902" i="10"/>
  <c r="E901" i="10"/>
  <c r="E900" i="10"/>
  <c r="E899" i="10"/>
  <c r="E898" i="10"/>
  <c r="E897" i="10"/>
  <c r="E896" i="10"/>
  <c r="E895" i="10"/>
  <c r="E894" i="10"/>
  <c r="E893" i="10"/>
  <c r="E892" i="10"/>
  <c r="E891" i="10"/>
  <c r="E890" i="10"/>
  <c r="E889" i="10"/>
  <c r="E888" i="10"/>
  <c r="E887" i="10"/>
  <c r="E886" i="10"/>
  <c r="E885" i="10"/>
  <c r="E884" i="10"/>
  <c r="E883" i="10"/>
  <c r="E882" i="10"/>
  <c r="E881" i="10"/>
  <c r="E880" i="10"/>
  <c r="E879" i="10"/>
  <c r="E878" i="10"/>
  <c r="E877" i="10"/>
  <c r="E876" i="10"/>
  <c r="E875" i="10"/>
  <c r="E874" i="10"/>
  <c r="E873" i="10"/>
  <c r="E872" i="10"/>
  <c r="E871" i="10"/>
  <c r="E870" i="10"/>
  <c r="E869" i="10"/>
  <c r="E868" i="10"/>
  <c r="E867" i="10"/>
  <c r="E866" i="10"/>
  <c r="E865" i="10"/>
  <c r="E864" i="10"/>
  <c r="E863" i="10"/>
  <c r="E862" i="10"/>
  <c r="E861" i="10"/>
  <c r="E860" i="10"/>
  <c r="E859" i="10"/>
  <c r="E858" i="10"/>
  <c r="E857" i="10"/>
  <c r="E856" i="10"/>
  <c r="E855" i="10"/>
  <c r="E854" i="10"/>
  <c r="E853" i="10"/>
  <c r="E852" i="10"/>
  <c r="E851" i="10"/>
  <c r="E850" i="10"/>
  <c r="E849" i="10"/>
  <c r="E848" i="10"/>
  <c r="E847" i="10"/>
  <c r="E846" i="10"/>
  <c r="E845" i="10"/>
  <c r="E844" i="10"/>
  <c r="E843" i="10"/>
  <c r="E842" i="10"/>
  <c r="E841" i="10"/>
  <c r="E840" i="10"/>
  <c r="E839" i="10"/>
  <c r="E838" i="10"/>
  <c r="E837" i="10"/>
  <c r="E836" i="10"/>
  <c r="E835" i="10"/>
  <c r="E834" i="10"/>
  <c r="E833" i="10"/>
  <c r="E832" i="10"/>
  <c r="E831" i="10"/>
  <c r="E830" i="10"/>
  <c r="E829" i="10"/>
  <c r="E828" i="10"/>
  <c r="E827" i="10"/>
  <c r="E826" i="10"/>
  <c r="E825" i="10"/>
  <c r="E824" i="10"/>
  <c r="E823" i="10"/>
  <c r="E822" i="10"/>
  <c r="E821" i="10"/>
  <c r="E820" i="10"/>
  <c r="E819" i="10"/>
  <c r="E818" i="10"/>
  <c r="E817" i="10"/>
  <c r="E816" i="10"/>
  <c r="E815" i="10"/>
  <c r="E814" i="10"/>
  <c r="E813" i="10"/>
  <c r="E812" i="10"/>
  <c r="E811" i="10"/>
  <c r="E810" i="10"/>
  <c r="E809" i="10"/>
  <c r="E808" i="10"/>
  <c r="E807" i="10"/>
  <c r="E806" i="10"/>
  <c r="E805" i="10"/>
  <c r="E804" i="10"/>
  <c r="E803" i="10"/>
  <c r="E802" i="10"/>
  <c r="E801" i="10"/>
  <c r="E800" i="10"/>
  <c r="E799" i="10"/>
  <c r="E798" i="10"/>
  <c r="E797" i="10"/>
  <c r="E796" i="10"/>
  <c r="E795" i="10"/>
  <c r="E794" i="10"/>
  <c r="E793" i="10"/>
  <c r="E792" i="10"/>
  <c r="E791" i="10"/>
  <c r="E790" i="10"/>
  <c r="E789" i="10"/>
  <c r="E788" i="10"/>
  <c r="E787" i="10"/>
  <c r="E786" i="10"/>
  <c r="E785" i="10"/>
  <c r="E784" i="10"/>
  <c r="E783" i="10"/>
  <c r="E782" i="10"/>
  <c r="E781" i="10"/>
  <c r="E780" i="10"/>
  <c r="E779" i="10"/>
  <c r="E778" i="10"/>
  <c r="E777" i="10"/>
  <c r="E776" i="10"/>
  <c r="E775" i="10"/>
  <c r="E774" i="10"/>
  <c r="E773" i="10"/>
  <c r="E772" i="10"/>
  <c r="E771" i="10"/>
  <c r="E770" i="10"/>
  <c r="E769" i="10"/>
  <c r="E768" i="10"/>
  <c r="E767" i="10"/>
  <c r="E766" i="10"/>
  <c r="E765" i="10"/>
  <c r="E764" i="10"/>
  <c r="E763" i="10"/>
  <c r="E762" i="10"/>
  <c r="E761" i="10"/>
  <c r="E760" i="10"/>
  <c r="E759" i="10"/>
  <c r="E758" i="10"/>
  <c r="E757" i="10"/>
  <c r="E756" i="10"/>
  <c r="E755" i="10"/>
  <c r="E754" i="10"/>
  <c r="E753" i="10"/>
  <c r="E752" i="10"/>
  <c r="E751" i="10"/>
  <c r="E750" i="10"/>
  <c r="E749" i="10"/>
  <c r="E748" i="10"/>
  <c r="E747" i="10"/>
  <c r="E746" i="10"/>
  <c r="E745" i="10"/>
  <c r="E744" i="10"/>
  <c r="E743" i="10"/>
  <c r="E742" i="10"/>
  <c r="E741" i="10"/>
  <c r="E740" i="10"/>
  <c r="E739" i="10"/>
  <c r="E738" i="10"/>
  <c r="E737" i="10"/>
  <c r="E736" i="10"/>
  <c r="E735" i="10"/>
  <c r="E734" i="10"/>
  <c r="E733" i="10"/>
  <c r="E732" i="10"/>
  <c r="E731" i="10"/>
  <c r="E730" i="10"/>
  <c r="E729" i="10"/>
  <c r="E728" i="10"/>
  <c r="E727" i="10"/>
  <c r="E726" i="10"/>
  <c r="E725" i="10"/>
  <c r="E724" i="10"/>
  <c r="E723" i="10"/>
  <c r="E722" i="10"/>
  <c r="E721" i="10"/>
  <c r="E720" i="10"/>
  <c r="E719" i="10"/>
  <c r="E718" i="10"/>
  <c r="E717" i="10"/>
  <c r="E716" i="10"/>
  <c r="E715" i="10"/>
  <c r="E714" i="10"/>
  <c r="E713" i="10"/>
  <c r="E712" i="10"/>
  <c r="E711" i="10"/>
  <c r="E710" i="10"/>
  <c r="E709" i="10"/>
  <c r="E708" i="10"/>
  <c r="E707" i="10"/>
  <c r="E706" i="10"/>
  <c r="E705" i="10"/>
  <c r="E704" i="10"/>
  <c r="E703" i="10"/>
  <c r="E702" i="10"/>
  <c r="E701" i="10"/>
  <c r="E700" i="10"/>
  <c r="E699" i="10"/>
  <c r="E698" i="10"/>
  <c r="E697" i="10"/>
  <c r="E696" i="10"/>
  <c r="E695" i="10"/>
  <c r="E694" i="10"/>
  <c r="E693" i="10"/>
  <c r="E692" i="10"/>
  <c r="E691" i="10"/>
  <c r="E690" i="10"/>
  <c r="E689" i="10"/>
  <c r="E688" i="10"/>
  <c r="E687" i="10"/>
  <c r="E686" i="10"/>
  <c r="E685" i="10"/>
  <c r="E684" i="10"/>
  <c r="E683" i="10"/>
  <c r="E682" i="10"/>
  <c r="E681" i="10"/>
  <c r="E680" i="10"/>
  <c r="E679" i="10"/>
  <c r="E678" i="10"/>
  <c r="E677" i="10"/>
  <c r="E676" i="10"/>
  <c r="E675" i="10"/>
  <c r="E674" i="10"/>
  <c r="E673" i="10"/>
  <c r="E672" i="10"/>
  <c r="E671" i="10"/>
  <c r="E670" i="10"/>
  <c r="E669" i="10"/>
  <c r="E668" i="10"/>
  <c r="E667" i="10"/>
  <c r="E666" i="10"/>
  <c r="E665" i="10"/>
  <c r="E664" i="10"/>
  <c r="E663" i="10"/>
  <c r="E662" i="10"/>
  <c r="E661" i="10"/>
  <c r="E660" i="10"/>
  <c r="E659" i="10"/>
  <c r="E658" i="10"/>
  <c r="E657" i="10"/>
  <c r="E656" i="10"/>
  <c r="E655" i="10"/>
  <c r="E654" i="10"/>
  <c r="E653" i="10"/>
  <c r="E652" i="10"/>
  <c r="E651" i="10"/>
  <c r="E650" i="10"/>
  <c r="E649" i="10"/>
  <c r="E648" i="10"/>
  <c r="E647" i="10"/>
  <c r="E646" i="10"/>
  <c r="E645" i="10"/>
  <c r="E644" i="10"/>
  <c r="E643" i="10"/>
  <c r="E642" i="10"/>
  <c r="E641" i="10"/>
  <c r="E640" i="10"/>
  <c r="E639" i="10"/>
  <c r="E638" i="10"/>
  <c r="E637" i="10"/>
  <c r="E636" i="10"/>
  <c r="E635" i="10"/>
  <c r="E634" i="10"/>
  <c r="E633" i="10"/>
  <c r="E632" i="10"/>
  <c r="E631" i="10"/>
  <c r="E630" i="10"/>
  <c r="E629" i="10"/>
  <c r="E628" i="10"/>
  <c r="E627" i="10"/>
  <c r="E626" i="10"/>
  <c r="E625" i="10"/>
  <c r="E624" i="10"/>
  <c r="E623" i="10"/>
  <c r="E622" i="10"/>
  <c r="E621" i="10"/>
  <c r="E620" i="10"/>
  <c r="E619" i="10"/>
  <c r="E618" i="10"/>
  <c r="E617" i="10"/>
  <c r="E616" i="10"/>
  <c r="E615" i="10"/>
  <c r="E614" i="10"/>
  <c r="E613" i="10"/>
  <c r="E612" i="10"/>
  <c r="E611" i="10"/>
  <c r="E610" i="10"/>
  <c r="E609" i="10"/>
  <c r="E608" i="10"/>
  <c r="E607" i="10"/>
  <c r="E606" i="10"/>
  <c r="E605" i="10"/>
  <c r="E604" i="10"/>
  <c r="E603" i="10"/>
  <c r="E602" i="10"/>
  <c r="E601" i="10"/>
  <c r="E600" i="10"/>
  <c r="E599" i="10"/>
  <c r="E598" i="10"/>
  <c r="E597" i="10"/>
  <c r="E596" i="10"/>
  <c r="E595" i="10"/>
  <c r="E594" i="10"/>
  <c r="E593" i="10"/>
  <c r="E592" i="10"/>
  <c r="E591" i="10"/>
  <c r="E590" i="10"/>
  <c r="E589" i="10"/>
  <c r="E588" i="10"/>
  <c r="E587" i="10"/>
  <c r="E586" i="10"/>
  <c r="E585" i="10"/>
  <c r="E584" i="10"/>
  <c r="E583" i="10"/>
  <c r="E582" i="10"/>
  <c r="E581" i="10"/>
  <c r="E580" i="10"/>
  <c r="E579" i="10"/>
  <c r="E578" i="10"/>
  <c r="E577" i="10"/>
  <c r="E576" i="10"/>
  <c r="E575" i="10"/>
  <c r="E574" i="10"/>
  <c r="E573" i="10"/>
  <c r="E572" i="10"/>
  <c r="E571" i="10"/>
  <c r="E570" i="10"/>
  <c r="E569" i="10"/>
  <c r="E568" i="10"/>
  <c r="E567" i="10"/>
  <c r="E566" i="10"/>
  <c r="E565" i="10"/>
  <c r="E564" i="10"/>
  <c r="E563" i="10"/>
  <c r="E562" i="10"/>
  <c r="E561" i="10"/>
  <c r="E560" i="10"/>
  <c r="E559" i="10"/>
  <c r="E558" i="10"/>
  <c r="E557" i="10"/>
  <c r="E556" i="10"/>
  <c r="E555" i="10"/>
  <c r="E554" i="10"/>
  <c r="E553" i="10"/>
  <c r="E552" i="10"/>
  <c r="E551" i="10"/>
  <c r="E550" i="10"/>
  <c r="E549" i="10"/>
  <c r="E548" i="10"/>
  <c r="E547" i="10"/>
  <c r="E546" i="10"/>
  <c r="E545" i="10"/>
  <c r="E544" i="10"/>
  <c r="E543" i="10"/>
  <c r="E542" i="10"/>
  <c r="E541" i="10"/>
  <c r="E540" i="10"/>
  <c r="E539" i="10"/>
  <c r="E538" i="10"/>
  <c r="E537" i="10"/>
  <c r="E536" i="10"/>
  <c r="E535" i="10"/>
  <c r="E534" i="10"/>
  <c r="E533" i="10"/>
  <c r="E532" i="10"/>
  <c r="E531" i="10"/>
  <c r="E530" i="10"/>
  <c r="E529" i="10"/>
  <c r="E528" i="10"/>
  <c r="E527" i="10"/>
  <c r="E526" i="10"/>
  <c r="E525" i="10"/>
  <c r="E524" i="10"/>
  <c r="E523" i="10"/>
  <c r="E522" i="10"/>
  <c r="E521" i="10"/>
  <c r="E520" i="10"/>
  <c r="E519" i="10"/>
  <c r="E518" i="10"/>
  <c r="E517" i="10"/>
  <c r="E516" i="10"/>
  <c r="E515" i="10"/>
  <c r="E514" i="10"/>
  <c r="E513" i="10"/>
  <c r="E512" i="10"/>
  <c r="E511" i="10"/>
  <c r="E510" i="10"/>
  <c r="E509" i="10"/>
  <c r="E508" i="10"/>
  <c r="E507" i="10"/>
  <c r="E506" i="10"/>
  <c r="E505" i="10"/>
  <c r="E504" i="10"/>
  <c r="E503" i="10"/>
  <c r="E502" i="10"/>
  <c r="E501" i="10"/>
  <c r="E500" i="10"/>
  <c r="E499" i="10"/>
  <c r="E498" i="10"/>
  <c r="E497" i="10"/>
  <c r="E496" i="10"/>
  <c r="E495" i="10"/>
  <c r="E494" i="10"/>
  <c r="E493" i="10"/>
  <c r="E492" i="10"/>
  <c r="E491" i="10"/>
  <c r="E490" i="10"/>
  <c r="E489" i="10"/>
  <c r="E488" i="10"/>
  <c r="E487" i="10"/>
  <c r="E486" i="10"/>
  <c r="E485" i="10"/>
  <c r="E484" i="10"/>
  <c r="E483" i="10"/>
  <c r="E482" i="10"/>
  <c r="E481" i="10"/>
  <c r="E480" i="10"/>
  <c r="E479" i="10"/>
  <c r="E478" i="10"/>
  <c r="E477" i="10"/>
  <c r="E476" i="10"/>
  <c r="E475" i="10"/>
  <c r="E474" i="10"/>
  <c r="E473" i="10"/>
  <c r="E472" i="10"/>
  <c r="E471" i="10"/>
  <c r="E470" i="10"/>
  <c r="E469" i="10"/>
  <c r="E468" i="10"/>
  <c r="E467" i="10"/>
  <c r="E466" i="10"/>
  <c r="E465" i="10"/>
  <c r="E464" i="10"/>
  <c r="E463" i="10"/>
  <c r="E462" i="10"/>
  <c r="E461" i="10"/>
  <c r="E460" i="10"/>
  <c r="E459" i="10"/>
  <c r="E458" i="10"/>
  <c r="E457" i="10"/>
  <c r="E456" i="10"/>
  <c r="E455" i="10"/>
  <c r="E454" i="10"/>
  <c r="E453" i="10"/>
  <c r="E452" i="10"/>
  <c r="E451" i="10"/>
  <c r="E450" i="10"/>
  <c r="E449" i="10"/>
  <c r="E448" i="10"/>
  <c r="E447" i="10"/>
  <c r="E446" i="10"/>
  <c r="E445" i="10"/>
  <c r="E444" i="10"/>
  <c r="E443" i="10"/>
  <c r="E442" i="10"/>
  <c r="E441" i="10"/>
  <c r="E440" i="10"/>
  <c r="E439" i="10"/>
  <c r="E438" i="10"/>
  <c r="E437" i="10"/>
  <c r="E436" i="10"/>
  <c r="E435" i="10"/>
  <c r="E434" i="10"/>
  <c r="E433" i="10"/>
  <c r="E432" i="10"/>
  <c r="E431" i="10"/>
  <c r="E430" i="10"/>
  <c r="E429" i="10"/>
  <c r="E428" i="10"/>
  <c r="E427" i="10"/>
  <c r="E426" i="10"/>
  <c r="E425" i="10"/>
  <c r="E424" i="10"/>
  <c r="E423" i="10"/>
  <c r="E422" i="10"/>
  <c r="E421" i="10"/>
  <c r="E420" i="10"/>
  <c r="E419" i="10"/>
  <c r="E418" i="10"/>
  <c r="E417" i="10"/>
  <c r="E416" i="10"/>
  <c r="E415" i="10"/>
  <c r="E414" i="10"/>
  <c r="E413" i="10"/>
  <c r="E412" i="10"/>
  <c r="E411" i="10"/>
  <c r="E410" i="10"/>
  <c r="E409" i="10"/>
  <c r="E408" i="10"/>
  <c r="E407" i="10"/>
  <c r="E406" i="10"/>
  <c r="E405" i="10"/>
  <c r="E404" i="10"/>
  <c r="E403" i="10"/>
  <c r="E402" i="10"/>
  <c r="E401" i="10"/>
  <c r="E400" i="10"/>
  <c r="E399" i="10"/>
  <c r="E398" i="10"/>
  <c r="E397" i="10"/>
  <c r="E396" i="10"/>
  <c r="E395" i="10"/>
  <c r="E394" i="10"/>
  <c r="E393" i="10"/>
  <c r="E392" i="10"/>
  <c r="E391" i="10"/>
  <c r="E390" i="10"/>
  <c r="E389" i="10"/>
  <c r="E388" i="10"/>
  <c r="E387" i="10"/>
  <c r="E386" i="10"/>
  <c r="E385" i="10"/>
  <c r="E384" i="10"/>
  <c r="E383" i="10"/>
  <c r="E382" i="10"/>
  <c r="E381" i="10"/>
  <c r="E380" i="10"/>
  <c r="E379" i="10"/>
  <c r="E378" i="10"/>
  <c r="E377" i="10"/>
  <c r="E376" i="10"/>
  <c r="E375" i="10"/>
  <c r="E374" i="10"/>
  <c r="E373" i="10"/>
  <c r="E372" i="10"/>
  <c r="E371" i="10"/>
  <c r="E370" i="10"/>
  <c r="E369" i="10"/>
  <c r="E368" i="10"/>
  <c r="E367" i="10"/>
  <c r="E366" i="10"/>
  <c r="E365" i="10"/>
  <c r="E364" i="10"/>
  <c r="E363" i="10"/>
  <c r="E362" i="10"/>
  <c r="E361" i="10"/>
  <c r="E360" i="10"/>
  <c r="E359" i="10"/>
  <c r="E358" i="10"/>
  <c r="E357" i="10"/>
  <c r="E356" i="10"/>
  <c r="E355" i="10"/>
  <c r="E354" i="10"/>
  <c r="E353" i="10"/>
  <c r="E352" i="10"/>
  <c r="E351" i="10"/>
  <c r="E350" i="10"/>
  <c r="E349" i="10"/>
  <c r="E348" i="10"/>
  <c r="E347" i="10"/>
  <c r="E346" i="10"/>
  <c r="E345" i="10"/>
  <c r="E344" i="10"/>
  <c r="E343" i="10"/>
  <c r="E342" i="10"/>
  <c r="E341" i="10"/>
  <c r="E340" i="10"/>
  <c r="E339" i="10"/>
  <c r="E338" i="10"/>
  <c r="E337" i="10"/>
  <c r="E336" i="10"/>
  <c r="E335" i="10"/>
  <c r="E334" i="10"/>
  <c r="E333" i="10"/>
  <c r="E332" i="10"/>
  <c r="E331" i="10"/>
  <c r="E330" i="10"/>
  <c r="E329" i="10"/>
  <c r="E328" i="10"/>
  <c r="E327" i="10"/>
  <c r="E326" i="10"/>
  <c r="E325" i="10"/>
  <c r="E324" i="10"/>
  <c r="E323" i="10"/>
  <c r="E322" i="10"/>
  <c r="E321" i="10"/>
  <c r="E320" i="10"/>
  <c r="E319" i="10"/>
  <c r="E318" i="10"/>
  <c r="E317" i="10"/>
  <c r="E316" i="10"/>
  <c r="E315" i="10"/>
  <c r="E314" i="10"/>
  <c r="E313" i="10"/>
  <c r="E312" i="10"/>
  <c r="E311" i="10"/>
  <c r="E310" i="10"/>
  <c r="E309" i="10"/>
  <c r="E308" i="10"/>
  <c r="E307" i="10"/>
  <c r="E306" i="10"/>
  <c r="E305" i="10"/>
  <c r="E304" i="10"/>
  <c r="E303" i="10"/>
  <c r="E302" i="10"/>
  <c r="E301" i="10"/>
  <c r="E300" i="10"/>
  <c r="E299" i="10"/>
  <c r="E298" i="10"/>
  <c r="E297" i="10"/>
  <c r="E296" i="10"/>
  <c r="E295" i="10"/>
  <c r="E294" i="10"/>
  <c r="E293" i="10"/>
  <c r="E292" i="10"/>
  <c r="E291" i="10"/>
  <c r="E290" i="10"/>
  <c r="E289" i="10"/>
  <c r="E288" i="10"/>
  <c r="E287" i="10"/>
  <c r="E286" i="10"/>
  <c r="E285" i="10"/>
  <c r="E284" i="10"/>
  <c r="E283" i="10"/>
  <c r="E282" i="10"/>
  <c r="E281" i="10"/>
  <c r="E280" i="10"/>
  <c r="E279" i="10"/>
  <c r="E278" i="10"/>
  <c r="E277" i="10"/>
  <c r="E276" i="10"/>
  <c r="E275" i="10"/>
  <c r="E274" i="10"/>
  <c r="E273" i="10"/>
  <c r="E272" i="10"/>
  <c r="E271" i="10"/>
  <c r="E270" i="10"/>
  <c r="E269" i="10"/>
  <c r="E268" i="10"/>
  <c r="E267" i="10"/>
  <c r="E266" i="10"/>
  <c r="E265" i="10"/>
  <c r="E264" i="10"/>
  <c r="E263" i="10"/>
  <c r="E262" i="10"/>
  <c r="E261" i="10"/>
  <c r="E260" i="10"/>
  <c r="E259" i="10"/>
  <c r="E258" i="10"/>
  <c r="E257" i="10"/>
  <c r="E256" i="10"/>
  <c r="E255" i="10"/>
  <c r="E254" i="10"/>
  <c r="E253" i="10"/>
  <c r="E252" i="10"/>
  <c r="E251" i="10"/>
  <c r="E250" i="10"/>
  <c r="E249" i="10"/>
  <c r="E248" i="10"/>
  <c r="E247" i="10"/>
  <c r="E246" i="10"/>
  <c r="E245" i="10"/>
  <c r="E244" i="10"/>
  <c r="E243" i="10"/>
  <c r="E242" i="10"/>
  <c r="E241" i="10"/>
  <c r="E240" i="10"/>
  <c r="E239" i="10"/>
  <c r="E238" i="10"/>
  <c r="E237" i="10"/>
  <c r="E236" i="10"/>
  <c r="E235" i="10"/>
  <c r="E234" i="10"/>
  <c r="E233" i="10"/>
  <c r="E232" i="10"/>
  <c r="E231" i="10"/>
  <c r="E230" i="10"/>
  <c r="E229" i="10"/>
  <c r="E228" i="10"/>
  <c r="E227" i="10"/>
  <c r="E226" i="10"/>
  <c r="E225" i="10"/>
  <c r="E224" i="10"/>
  <c r="E223" i="10"/>
  <c r="E222" i="10"/>
  <c r="E221" i="10"/>
  <c r="E220" i="10"/>
  <c r="E219" i="10"/>
  <c r="E218" i="10"/>
  <c r="E217" i="10"/>
  <c r="E216" i="10"/>
  <c r="E215" i="10"/>
  <c r="E214" i="10"/>
  <c r="E213" i="10"/>
  <c r="E212" i="10"/>
  <c r="E211" i="10"/>
  <c r="E210" i="10"/>
  <c r="E209" i="10"/>
  <c r="E208" i="10"/>
  <c r="E207" i="10"/>
  <c r="E206" i="10"/>
  <c r="E205" i="10"/>
  <c r="E204" i="10"/>
  <c r="E203" i="10"/>
  <c r="E202" i="10"/>
  <c r="E201" i="10"/>
  <c r="E200" i="10"/>
  <c r="E199" i="10"/>
  <c r="E198" i="10"/>
  <c r="E197" i="10"/>
  <c r="E196" i="10"/>
  <c r="E195" i="10"/>
  <c r="E194" i="10"/>
  <c r="E193" i="10"/>
  <c r="E192" i="10"/>
  <c r="E191" i="10"/>
  <c r="E190" i="10"/>
  <c r="E189" i="10"/>
  <c r="E188" i="10"/>
  <c r="E187" i="10"/>
  <c r="E186" i="10"/>
  <c r="E185" i="10"/>
  <c r="E184" i="10"/>
  <c r="E183" i="10"/>
  <c r="E182" i="10"/>
  <c r="E181" i="10"/>
  <c r="E180" i="10"/>
  <c r="E179" i="10"/>
  <c r="E178" i="10"/>
  <c r="E177" i="10"/>
  <c r="E176" i="10"/>
  <c r="E175" i="10"/>
  <c r="E174" i="10"/>
  <c r="E173" i="10"/>
  <c r="E172" i="10"/>
  <c r="E171" i="10"/>
  <c r="E170" i="10"/>
  <c r="E169" i="10"/>
  <c r="E168" i="10"/>
  <c r="E167" i="10"/>
  <c r="E166" i="10"/>
  <c r="E165" i="10"/>
  <c r="E164" i="10"/>
  <c r="E163" i="10"/>
  <c r="E162" i="10"/>
  <c r="E161" i="10"/>
  <c r="E160" i="10"/>
  <c r="E159" i="10"/>
  <c r="E158" i="10"/>
  <c r="E157" i="10"/>
  <c r="E156" i="10"/>
  <c r="E155" i="10"/>
  <c r="E154" i="10"/>
  <c r="E153" i="10"/>
  <c r="E152" i="10"/>
  <c r="E151" i="10"/>
  <c r="E150" i="10"/>
  <c r="E149" i="10"/>
  <c r="E148" i="10"/>
  <c r="E147" i="10"/>
  <c r="E146" i="10"/>
  <c r="E145" i="10"/>
  <c r="E144" i="10"/>
  <c r="E143" i="10"/>
  <c r="E142" i="10"/>
  <c r="E141" i="10"/>
  <c r="E140" i="10"/>
  <c r="E139" i="10"/>
  <c r="E138" i="10"/>
  <c r="E137" i="10"/>
  <c r="E136" i="10"/>
  <c r="E135" i="10"/>
  <c r="E134" i="10"/>
  <c r="E133" i="10"/>
  <c r="E132" i="10"/>
  <c r="E131" i="10"/>
  <c r="E130" i="10"/>
  <c r="E129" i="10"/>
  <c r="E128" i="10"/>
  <c r="E127" i="10"/>
  <c r="E126" i="10"/>
  <c r="E125" i="10"/>
  <c r="E124" i="10"/>
  <c r="E123" i="10"/>
  <c r="E122" i="10"/>
  <c r="E121" i="10"/>
  <c r="E120" i="10"/>
  <c r="E119" i="10"/>
  <c r="E118" i="10"/>
  <c r="E117" i="10"/>
  <c r="E116" i="10"/>
  <c r="E115" i="10"/>
  <c r="E114" i="10"/>
  <c r="E113" i="10"/>
  <c r="E112" i="10"/>
  <c r="E111" i="10"/>
  <c r="E110" i="10"/>
  <c r="E109" i="10"/>
  <c r="E108" i="10"/>
  <c r="E107" i="10"/>
  <c r="E106" i="10"/>
  <c r="E105" i="10"/>
  <c r="E104" i="10"/>
  <c r="E103" i="10"/>
  <c r="E102" i="10"/>
  <c r="E101" i="10"/>
  <c r="E100" i="10"/>
  <c r="E99" i="10"/>
  <c r="E98" i="10"/>
  <c r="E97" i="10"/>
  <c r="E96" i="10"/>
  <c r="E95" i="10"/>
  <c r="E94" i="10"/>
  <c r="E93" i="10"/>
  <c r="E92" i="10"/>
  <c r="E91" i="10"/>
  <c r="E90" i="10"/>
  <c r="E89" i="10"/>
  <c r="E88" i="10"/>
  <c r="E87" i="10"/>
  <c r="E86" i="10"/>
  <c r="E85" i="10"/>
  <c r="E84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A176" i="9"/>
  <c r="A175" i="9"/>
  <c r="A174" i="9"/>
  <c r="A173" i="9"/>
  <c r="A172" i="9"/>
  <c r="A171" i="9"/>
  <c r="A170" i="9"/>
  <c r="A169" i="9"/>
  <c r="A168" i="9"/>
  <c r="A167" i="9"/>
  <c r="A166" i="9"/>
  <c r="A165" i="9"/>
  <c r="A164" i="9"/>
  <c r="A163" i="9"/>
  <c r="A162" i="9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A121" i="9"/>
  <c r="A120" i="9"/>
  <c r="A119" i="9"/>
  <c r="A118" i="9"/>
  <c r="A117" i="9"/>
  <c r="A116" i="9"/>
  <c r="A115" i="9"/>
  <c r="A114" i="9"/>
  <c r="A113" i="9"/>
  <c r="A112" i="9"/>
  <c r="A111" i="9"/>
  <c r="A110" i="9"/>
  <c r="A109" i="9"/>
  <c r="A108" i="9"/>
  <c r="A107" i="9"/>
  <c r="A106" i="9"/>
  <c r="A105" i="9"/>
  <c r="A104" i="9"/>
  <c r="A103" i="9"/>
  <c r="A102" i="9"/>
  <c r="A101" i="9"/>
  <c r="A100" i="9"/>
  <c r="A99" i="9"/>
  <c r="A98" i="9"/>
  <c r="A97" i="9"/>
  <c r="A96" i="9"/>
  <c r="A95" i="9"/>
  <c r="A94" i="9"/>
  <c r="A93" i="9"/>
  <c r="A92" i="9"/>
  <c r="A91" i="9"/>
  <c r="A90" i="9"/>
  <c r="A89" i="9"/>
  <c r="A88" i="9"/>
  <c r="A87" i="9"/>
  <c r="A86" i="9"/>
  <c r="A85" i="9"/>
  <c r="A84" i="9"/>
  <c r="A83" i="9"/>
  <c r="A82" i="9"/>
  <c r="A81" i="9"/>
  <c r="A80" i="9"/>
  <c r="A79" i="9"/>
  <c r="A78" i="9"/>
  <c r="A77" i="9"/>
  <c r="A76" i="9"/>
  <c r="A75" i="9"/>
  <c r="A74" i="9"/>
  <c r="A73" i="9"/>
  <c r="A72" i="9"/>
  <c r="A71" i="9"/>
  <c r="A70" i="9"/>
  <c r="A69" i="9"/>
  <c r="A68" i="9"/>
  <c r="A67" i="9"/>
  <c r="A66" i="9"/>
  <c r="A65" i="9"/>
  <c r="A64" i="9"/>
  <c r="A63" i="9"/>
  <c r="A62" i="9"/>
  <c r="A61" i="9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I16" i="10" l="1"/>
  <c r="I15" i="10"/>
  <c r="I14" i="10"/>
  <c r="I13" i="10"/>
  <c r="I12" i="10"/>
  <c r="I11" i="10"/>
  <c r="J11" i="10" s="1"/>
  <c r="I10" i="10"/>
  <c r="I9" i="10"/>
  <c r="I8" i="10"/>
  <c r="J8" i="10" s="1"/>
  <c r="I7" i="10"/>
  <c r="I6" i="10"/>
  <c r="I5" i="10"/>
  <c r="I4" i="10"/>
  <c r="J4" i="10" s="1"/>
  <c r="L2000" i="7" l="1"/>
  <c r="L1999" i="7"/>
  <c r="L1998" i="7"/>
  <c r="L1997" i="7"/>
  <c r="L1996" i="7"/>
  <c r="L1995" i="7"/>
  <c r="L1994" i="7"/>
  <c r="L1993" i="7"/>
  <c r="L1992" i="7"/>
  <c r="L1991" i="7"/>
  <c r="L1990" i="7"/>
  <c r="L1989" i="7"/>
  <c r="L1988" i="7"/>
  <c r="L1987" i="7"/>
  <c r="L1986" i="7"/>
  <c r="L1985" i="7"/>
  <c r="L1984" i="7"/>
  <c r="L1983" i="7"/>
  <c r="L1982" i="7"/>
  <c r="L1981" i="7"/>
  <c r="L1980" i="7"/>
  <c r="L1979" i="7"/>
  <c r="L1978" i="7"/>
  <c r="L1977" i="7"/>
  <c r="L1976" i="7"/>
  <c r="L1975" i="7"/>
  <c r="L1974" i="7"/>
  <c r="L1973" i="7"/>
  <c r="L1972" i="7"/>
  <c r="L1971" i="7"/>
  <c r="L1970" i="7"/>
  <c r="L1969" i="7"/>
  <c r="L1968" i="7"/>
  <c r="L1967" i="7"/>
  <c r="L1966" i="7"/>
  <c r="L1965" i="7"/>
  <c r="L1964" i="7"/>
  <c r="L1963" i="7"/>
  <c r="L1962" i="7"/>
  <c r="L1961" i="7"/>
  <c r="L1960" i="7"/>
  <c r="L1959" i="7"/>
  <c r="L1958" i="7"/>
  <c r="L1957" i="7"/>
  <c r="L1956" i="7"/>
  <c r="L1955" i="7"/>
  <c r="L1954" i="7"/>
  <c r="L1953" i="7"/>
  <c r="L1952" i="7"/>
  <c r="L1951" i="7"/>
  <c r="L1950" i="7"/>
  <c r="L1949" i="7"/>
  <c r="L1948" i="7"/>
  <c r="L1947" i="7"/>
  <c r="L1946" i="7"/>
  <c r="L1945" i="7"/>
  <c r="L1944" i="7"/>
  <c r="L1943" i="7"/>
  <c r="L1942" i="7"/>
  <c r="L1941" i="7"/>
  <c r="L1940" i="7"/>
  <c r="L1939" i="7"/>
  <c r="L1938" i="7"/>
  <c r="L1937" i="7"/>
  <c r="L1936" i="7"/>
  <c r="L1935" i="7"/>
  <c r="L1934" i="7"/>
  <c r="L1933" i="7"/>
  <c r="L1932" i="7"/>
  <c r="L1931" i="7"/>
  <c r="L1930" i="7"/>
  <c r="L1929" i="7"/>
  <c r="L1928" i="7"/>
  <c r="L1927" i="7"/>
  <c r="L1926" i="7"/>
  <c r="L1925" i="7"/>
  <c r="L1924" i="7"/>
  <c r="L1923" i="7"/>
  <c r="L1922" i="7"/>
  <c r="L1921" i="7"/>
  <c r="L1920" i="7"/>
  <c r="L1919" i="7"/>
  <c r="L1918" i="7"/>
  <c r="L1917" i="7"/>
  <c r="L1916" i="7"/>
  <c r="L1915" i="7"/>
  <c r="L1914" i="7"/>
  <c r="L1913" i="7"/>
  <c r="L1912" i="7"/>
  <c r="L1911" i="7"/>
  <c r="L1910" i="7"/>
  <c r="L1909" i="7"/>
  <c r="L1908" i="7"/>
  <c r="L1907" i="7"/>
  <c r="L1906" i="7"/>
  <c r="L1905" i="7"/>
  <c r="L1904" i="7"/>
  <c r="L1903" i="7"/>
  <c r="L1902" i="7"/>
  <c r="L1901" i="7"/>
  <c r="L1900" i="7"/>
  <c r="L1899" i="7"/>
  <c r="L1898" i="7"/>
  <c r="L1897" i="7"/>
  <c r="L1896" i="7"/>
  <c r="L1895" i="7"/>
  <c r="L1894" i="7"/>
  <c r="L1893" i="7"/>
  <c r="L1892" i="7"/>
  <c r="L1891" i="7"/>
  <c r="L1890" i="7"/>
  <c r="L1889" i="7"/>
  <c r="L1888" i="7"/>
  <c r="L1887" i="7"/>
  <c r="L1886" i="7"/>
  <c r="L1885" i="7"/>
  <c r="L1884" i="7"/>
  <c r="L1883" i="7"/>
  <c r="L1882" i="7"/>
  <c r="L1881" i="7"/>
  <c r="L1880" i="7"/>
  <c r="L1879" i="7"/>
  <c r="L1878" i="7"/>
  <c r="L1877" i="7"/>
  <c r="L1876" i="7"/>
  <c r="L1875" i="7"/>
  <c r="L1874" i="7"/>
  <c r="L1873" i="7"/>
  <c r="L1872" i="7"/>
  <c r="L1871" i="7"/>
  <c r="L1870" i="7"/>
  <c r="L1869" i="7"/>
  <c r="L1868" i="7"/>
  <c r="L1867" i="7"/>
  <c r="L1866" i="7"/>
  <c r="L1865" i="7"/>
  <c r="L1864" i="7"/>
  <c r="L1863" i="7"/>
  <c r="L1862" i="7"/>
  <c r="L1861" i="7"/>
  <c r="L1860" i="7"/>
  <c r="L1859" i="7"/>
  <c r="L1858" i="7"/>
  <c r="L1857" i="7"/>
  <c r="L1856" i="7"/>
  <c r="L1855" i="7"/>
  <c r="L1854" i="7"/>
  <c r="L1853" i="7"/>
  <c r="L1852" i="7"/>
  <c r="L1851" i="7"/>
  <c r="L1850" i="7"/>
  <c r="L1849" i="7"/>
  <c r="L1848" i="7"/>
  <c r="L1847" i="7"/>
  <c r="L1846" i="7"/>
  <c r="L1845" i="7"/>
  <c r="L1844" i="7"/>
  <c r="L1843" i="7"/>
  <c r="L1842" i="7"/>
  <c r="L1841" i="7"/>
  <c r="L1840" i="7"/>
  <c r="L1839" i="7"/>
  <c r="L1838" i="7"/>
  <c r="L1837" i="7"/>
  <c r="L1836" i="7"/>
  <c r="L1835" i="7"/>
  <c r="L1834" i="7"/>
  <c r="L1833" i="7"/>
  <c r="L1832" i="7"/>
  <c r="L1831" i="7"/>
  <c r="L1830" i="7"/>
  <c r="L1829" i="7"/>
  <c r="L1828" i="7"/>
  <c r="L1827" i="7"/>
  <c r="L1826" i="7"/>
  <c r="L1825" i="7"/>
  <c r="L1824" i="7"/>
  <c r="L1823" i="7"/>
  <c r="L1822" i="7"/>
  <c r="L1821" i="7"/>
  <c r="L1820" i="7"/>
  <c r="L1819" i="7"/>
  <c r="L1818" i="7"/>
  <c r="L1817" i="7"/>
  <c r="L1816" i="7"/>
  <c r="L1815" i="7"/>
  <c r="L1814" i="7"/>
  <c r="L1813" i="7"/>
  <c r="L1812" i="7"/>
  <c r="L1811" i="7"/>
  <c r="L1810" i="7"/>
  <c r="L1809" i="7"/>
  <c r="L1808" i="7"/>
  <c r="L1807" i="7"/>
  <c r="L1806" i="7"/>
  <c r="L1805" i="7"/>
  <c r="L1804" i="7"/>
  <c r="L1803" i="7"/>
  <c r="L1802" i="7"/>
  <c r="L1801" i="7"/>
  <c r="L1800" i="7"/>
  <c r="L1799" i="7"/>
  <c r="L1798" i="7"/>
  <c r="L1797" i="7"/>
  <c r="L1796" i="7"/>
  <c r="L1795" i="7"/>
  <c r="L1794" i="7"/>
  <c r="L1793" i="7"/>
  <c r="L1792" i="7"/>
  <c r="L1791" i="7"/>
  <c r="L1790" i="7"/>
  <c r="L1789" i="7"/>
  <c r="L1788" i="7"/>
  <c r="L1787" i="7"/>
  <c r="L1786" i="7"/>
  <c r="L1785" i="7"/>
  <c r="L1784" i="7"/>
  <c r="L1783" i="7"/>
  <c r="L1782" i="7"/>
  <c r="L1781" i="7"/>
  <c r="L1780" i="7"/>
  <c r="L1779" i="7"/>
  <c r="L1778" i="7"/>
  <c r="L1777" i="7"/>
  <c r="L1776" i="7"/>
  <c r="L1775" i="7"/>
  <c r="L1774" i="7"/>
  <c r="L1773" i="7"/>
  <c r="L1772" i="7"/>
  <c r="L1771" i="7"/>
  <c r="L1770" i="7"/>
  <c r="L1769" i="7"/>
  <c r="L1768" i="7"/>
  <c r="L1767" i="7"/>
  <c r="L1766" i="7"/>
  <c r="L1765" i="7"/>
  <c r="L1764" i="7"/>
  <c r="L1763" i="7"/>
  <c r="L1762" i="7"/>
  <c r="L1761" i="7"/>
  <c r="L1760" i="7"/>
  <c r="L1759" i="7"/>
  <c r="L1758" i="7"/>
  <c r="L1757" i="7"/>
  <c r="L1756" i="7"/>
  <c r="L1755" i="7"/>
  <c r="L1754" i="7"/>
  <c r="L1753" i="7"/>
  <c r="L1752" i="7"/>
  <c r="L1751" i="7"/>
  <c r="L1750" i="7"/>
  <c r="L1749" i="7"/>
  <c r="L1748" i="7"/>
  <c r="L1747" i="7"/>
  <c r="L1746" i="7"/>
  <c r="L1745" i="7"/>
  <c r="L1744" i="7"/>
  <c r="L1743" i="7"/>
  <c r="L1742" i="7"/>
  <c r="L1741" i="7"/>
  <c r="L1740" i="7"/>
  <c r="L1739" i="7"/>
  <c r="L1738" i="7"/>
  <c r="L1737" i="7"/>
  <c r="L1736" i="7"/>
  <c r="L1735" i="7"/>
  <c r="L1734" i="7"/>
  <c r="L1733" i="7"/>
  <c r="L1732" i="7"/>
  <c r="L1731" i="7"/>
  <c r="L1730" i="7"/>
  <c r="L1729" i="7"/>
  <c r="L1728" i="7"/>
  <c r="L1727" i="7"/>
  <c r="L1726" i="7"/>
  <c r="L1725" i="7"/>
  <c r="L1724" i="7"/>
  <c r="L1723" i="7"/>
  <c r="L1722" i="7"/>
  <c r="L1721" i="7"/>
  <c r="L1720" i="7"/>
  <c r="L1719" i="7"/>
  <c r="L1718" i="7"/>
  <c r="L1717" i="7"/>
  <c r="L1716" i="7"/>
  <c r="L1715" i="7"/>
  <c r="L1714" i="7"/>
  <c r="L1713" i="7"/>
  <c r="L1712" i="7"/>
  <c r="L1711" i="7"/>
  <c r="L1710" i="7"/>
  <c r="L1709" i="7"/>
  <c r="L1708" i="7"/>
  <c r="L1707" i="7"/>
  <c r="L1706" i="7"/>
  <c r="L1705" i="7"/>
  <c r="L1704" i="7"/>
  <c r="L1703" i="7"/>
  <c r="L1702" i="7"/>
  <c r="L1701" i="7"/>
  <c r="L1700" i="7"/>
  <c r="L1699" i="7"/>
  <c r="L1698" i="7"/>
  <c r="L1697" i="7"/>
  <c r="L1696" i="7"/>
  <c r="L1695" i="7"/>
  <c r="L1694" i="7"/>
  <c r="L1693" i="7"/>
  <c r="L1692" i="7"/>
  <c r="L1691" i="7"/>
  <c r="L1690" i="7"/>
  <c r="L1689" i="7"/>
  <c r="L1688" i="7"/>
  <c r="L1687" i="7"/>
  <c r="L1686" i="7"/>
  <c r="L1685" i="7"/>
  <c r="L1684" i="7"/>
  <c r="L1683" i="7"/>
  <c r="L1682" i="7"/>
  <c r="L1681" i="7"/>
  <c r="L1680" i="7"/>
  <c r="L1679" i="7"/>
  <c r="L1678" i="7"/>
  <c r="L1677" i="7"/>
  <c r="L1676" i="7"/>
  <c r="L1675" i="7"/>
  <c r="L1674" i="7"/>
  <c r="L1673" i="7"/>
  <c r="L1672" i="7"/>
  <c r="L1671" i="7"/>
  <c r="L1670" i="7"/>
  <c r="L1669" i="7"/>
  <c r="L1668" i="7"/>
  <c r="L1667" i="7"/>
  <c r="L1666" i="7"/>
  <c r="L1665" i="7"/>
  <c r="L1664" i="7"/>
  <c r="L1663" i="7"/>
  <c r="L1662" i="7"/>
  <c r="L1661" i="7"/>
  <c r="L1660" i="7"/>
  <c r="L1659" i="7"/>
  <c r="L1658" i="7"/>
  <c r="L1657" i="7"/>
  <c r="L1656" i="7"/>
  <c r="L1655" i="7"/>
  <c r="L1654" i="7"/>
  <c r="L1653" i="7"/>
  <c r="L1652" i="7"/>
  <c r="L1651" i="7"/>
  <c r="L1650" i="7"/>
  <c r="L1649" i="7"/>
  <c r="L1648" i="7"/>
  <c r="L1647" i="7"/>
  <c r="L1646" i="7"/>
  <c r="L1645" i="7"/>
  <c r="L1644" i="7"/>
  <c r="L1643" i="7"/>
  <c r="L1642" i="7"/>
  <c r="L1641" i="7"/>
  <c r="L1640" i="7"/>
  <c r="L1639" i="7"/>
  <c r="L1638" i="7"/>
  <c r="L1637" i="7"/>
  <c r="L1636" i="7"/>
  <c r="L1635" i="7"/>
  <c r="L1634" i="7"/>
  <c r="L1633" i="7"/>
  <c r="L1632" i="7"/>
  <c r="L1631" i="7"/>
  <c r="L1630" i="7"/>
  <c r="L1629" i="7"/>
  <c r="L1628" i="7"/>
  <c r="L1627" i="7"/>
  <c r="L1626" i="7"/>
  <c r="L1625" i="7"/>
  <c r="L1624" i="7"/>
  <c r="L1623" i="7"/>
  <c r="L1622" i="7"/>
  <c r="L1621" i="7"/>
  <c r="L1620" i="7"/>
  <c r="L1619" i="7"/>
  <c r="L1618" i="7"/>
  <c r="L1617" i="7"/>
  <c r="L1616" i="7"/>
  <c r="L1615" i="7"/>
  <c r="L1614" i="7"/>
  <c r="L1613" i="7"/>
  <c r="L1612" i="7"/>
  <c r="L1611" i="7"/>
  <c r="L1610" i="7"/>
  <c r="L1609" i="7"/>
  <c r="L1608" i="7"/>
  <c r="L1607" i="7"/>
  <c r="L1606" i="7"/>
  <c r="L1605" i="7"/>
  <c r="L1604" i="7"/>
  <c r="L1603" i="7"/>
  <c r="L1602" i="7"/>
  <c r="L1601" i="7"/>
  <c r="L1600" i="7"/>
  <c r="L1599" i="7"/>
  <c r="L1598" i="7"/>
  <c r="L1597" i="7"/>
  <c r="L1596" i="7"/>
  <c r="L1595" i="7"/>
  <c r="L1594" i="7"/>
  <c r="L1593" i="7"/>
  <c r="L1592" i="7"/>
  <c r="L1591" i="7"/>
  <c r="L1590" i="7"/>
  <c r="L1589" i="7"/>
  <c r="L1588" i="7"/>
  <c r="L1587" i="7"/>
  <c r="L1586" i="7"/>
  <c r="L1585" i="7"/>
  <c r="L1584" i="7"/>
  <c r="L1583" i="7"/>
  <c r="L1582" i="7"/>
  <c r="L1581" i="7"/>
  <c r="L1580" i="7"/>
  <c r="L1579" i="7"/>
  <c r="L1578" i="7"/>
  <c r="L1577" i="7"/>
  <c r="L1576" i="7"/>
  <c r="L1575" i="7"/>
  <c r="L1574" i="7"/>
  <c r="L1573" i="7"/>
  <c r="L1572" i="7"/>
  <c r="L1571" i="7"/>
  <c r="L1570" i="7"/>
  <c r="L1569" i="7"/>
  <c r="L1568" i="7"/>
  <c r="L1567" i="7"/>
  <c r="L1566" i="7"/>
  <c r="L1565" i="7"/>
  <c r="L1564" i="7"/>
  <c r="L1563" i="7"/>
  <c r="L1562" i="7"/>
  <c r="L1561" i="7"/>
  <c r="L1560" i="7"/>
  <c r="L1559" i="7"/>
  <c r="L1558" i="7"/>
  <c r="L1557" i="7"/>
  <c r="L1556" i="7"/>
  <c r="L1555" i="7"/>
  <c r="L1554" i="7"/>
  <c r="L1553" i="7"/>
  <c r="L1552" i="7"/>
  <c r="L1551" i="7"/>
  <c r="L1550" i="7"/>
  <c r="L1549" i="7"/>
  <c r="L1548" i="7"/>
  <c r="L1547" i="7"/>
  <c r="L1546" i="7"/>
  <c r="L1545" i="7"/>
  <c r="L1544" i="7"/>
  <c r="L1543" i="7"/>
  <c r="L1542" i="7"/>
  <c r="L1541" i="7"/>
  <c r="L1540" i="7"/>
  <c r="L1539" i="7"/>
  <c r="L1538" i="7"/>
  <c r="L1537" i="7"/>
  <c r="L1536" i="7"/>
  <c r="L1535" i="7"/>
  <c r="L1534" i="7"/>
  <c r="L1533" i="7"/>
  <c r="L1532" i="7"/>
  <c r="L1531" i="7"/>
  <c r="L1530" i="7"/>
  <c r="L1529" i="7"/>
  <c r="L1528" i="7"/>
  <c r="L1527" i="7"/>
  <c r="L1526" i="7"/>
  <c r="L1525" i="7"/>
  <c r="L1524" i="7"/>
  <c r="L1523" i="7"/>
  <c r="L1522" i="7"/>
  <c r="L1521" i="7"/>
  <c r="L1520" i="7"/>
  <c r="L1519" i="7"/>
  <c r="L1518" i="7"/>
  <c r="L1517" i="7"/>
  <c r="L1516" i="7"/>
  <c r="L1515" i="7"/>
  <c r="L1514" i="7"/>
  <c r="L1513" i="7"/>
  <c r="L1512" i="7"/>
  <c r="L1511" i="7"/>
  <c r="L1510" i="7"/>
  <c r="L1509" i="7"/>
  <c r="L1508" i="7"/>
  <c r="L1507" i="7"/>
  <c r="L1506" i="7"/>
  <c r="L1505" i="7"/>
  <c r="L1504" i="7"/>
  <c r="L1503" i="7"/>
  <c r="L1502" i="7"/>
  <c r="L1501" i="7"/>
  <c r="L1500" i="7"/>
  <c r="L1499" i="7"/>
  <c r="L1498" i="7"/>
  <c r="L1497" i="7"/>
  <c r="L1496" i="7"/>
  <c r="L1495" i="7"/>
  <c r="L1494" i="7"/>
  <c r="L1493" i="7"/>
  <c r="L1492" i="7"/>
  <c r="L1491" i="7"/>
  <c r="L1490" i="7"/>
  <c r="L1489" i="7"/>
  <c r="L1488" i="7"/>
  <c r="L1487" i="7"/>
  <c r="L1486" i="7"/>
  <c r="L1485" i="7"/>
  <c r="L1484" i="7"/>
  <c r="L1483" i="7"/>
  <c r="L1482" i="7"/>
  <c r="L1481" i="7"/>
  <c r="L1480" i="7"/>
  <c r="L1479" i="7"/>
  <c r="L1478" i="7"/>
  <c r="L1477" i="7"/>
  <c r="L1476" i="7"/>
  <c r="L1475" i="7"/>
  <c r="L1474" i="7"/>
  <c r="L1473" i="7"/>
  <c r="L1472" i="7"/>
  <c r="L1471" i="7"/>
  <c r="L1470" i="7"/>
  <c r="L1469" i="7"/>
  <c r="L1468" i="7"/>
  <c r="L1467" i="7"/>
  <c r="L1466" i="7"/>
  <c r="L1465" i="7"/>
  <c r="L1464" i="7"/>
  <c r="L1463" i="7"/>
  <c r="L1462" i="7"/>
  <c r="L1461" i="7"/>
  <c r="L1460" i="7"/>
  <c r="L1459" i="7"/>
  <c r="L1458" i="7"/>
  <c r="L1457" i="7"/>
  <c r="L1456" i="7"/>
  <c r="L1455" i="7"/>
  <c r="L1454" i="7"/>
  <c r="L1453" i="7"/>
  <c r="L1452" i="7"/>
  <c r="L1451" i="7"/>
  <c r="L1450" i="7"/>
  <c r="L1449" i="7"/>
  <c r="L1448" i="7"/>
  <c r="L1447" i="7"/>
  <c r="L1446" i="7"/>
  <c r="L1445" i="7"/>
  <c r="L1444" i="7"/>
  <c r="L1443" i="7"/>
  <c r="L1442" i="7"/>
  <c r="L1441" i="7"/>
  <c r="L1440" i="7"/>
  <c r="L1439" i="7"/>
  <c r="L1438" i="7"/>
  <c r="L1437" i="7"/>
  <c r="L1436" i="7"/>
  <c r="L1435" i="7"/>
  <c r="L1434" i="7"/>
  <c r="L1433" i="7"/>
  <c r="L1432" i="7"/>
  <c r="L1431" i="7"/>
  <c r="L1430" i="7"/>
  <c r="L1429" i="7"/>
  <c r="L1428" i="7"/>
  <c r="L1427" i="7"/>
  <c r="L1426" i="7"/>
  <c r="L1425" i="7"/>
  <c r="L1424" i="7"/>
  <c r="L1423" i="7"/>
  <c r="L1422" i="7"/>
  <c r="L1421" i="7"/>
  <c r="L1420" i="7"/>
  <c r="L1419" i="7"/>
  <c r="L1418" i="7"/>
  <c r="L1417" i="7"/>
  <c r="L1416" i="7"/>
  <c r="L1415" i="7"/>
  <c r="L1414" i="7"/>
  <c r="L1413" i="7"/>
  <c r="L1412" i="7"/>
  <c r="L1411" i="7"/>
  <c r="L1410" i="7"/>
  <c r="L1409" i="7"/>
  <c r="L1408" i="7"/>
  <c r="L1407" i="7"/>
  <c r="L1406" i="7"/>
  <c r="L1405" i="7"/>
  <c r="L1404" i="7"/>
  <c r="L1403" i="7"/>
  <c r="L1402" i="7"/>
  <c r="L1401" i="7"/>
  <c r="L1400" i="7"/>
  <c r="L1399" i="7"/>
  <c r="L1398" i="7"/>
  <c r="L1397" i="7"/>
  <c r="L1396" i="7"/>
  <c r="L1395" i="7"/>
  <c r="L1394" i="7"/>
  <c r="L1393" i="7"/>
  <c r="L1392" i="7"/>
  <c r="L1391" i="7"/>
  <c r="L1390" i="7"/>
  <c r="L1389" i="7"/>
  <c r="L1388" i="7"/>
  <c r="L1387" i="7"/>
  <c r="L1386" i="7"/>
  <c r="L1385" i="7"/>
  <c r="L1384" i="7"/>
  <c r="L1383" i="7"/>
  <c r="L1382" i="7"/>
  <c r="L1381" i="7"/>
  <c r="L1380" i="7"/>
  <c r="L1379" i="7"/>
  <c r="L1378" i="7"/>
  <c r="L1377" i="7"/>
  <c r="L1376" i="7"/>
  <c r="L1375" i="7"/>
  <c r="L1374" i="7"/>
  <c r="L1373" i="7"/>
  <c r="L1372" i="7"/>
  <c r="L1371" i="7"/>
  <c r="L1370" i="7"/>
  <c r="L1369" i="7"/>
  <c r="L1368" i="7"/>
  <c r="L1367" i="7"/>
  <c r="L1366" i="7"/>
  <c r="L1365" i="7"/>
  <c r="L1364" i="7"/>
  <c r="L1363" i="7"/>
  <c r="L1362" i="7"/>
  <c r="L1361" i="7"/>
  <c r="L1360" i="7"/>
  <c r="L1359" i="7"/>
  <c r="L1358" i="7"/>
  <c r="L1357" i="7"/>
  <c r="L1356" i="7"/>
  <c r="L1355" i="7"/>
  <c r="L1354" i="7"/>
  <c r="L1353" i="7"/>
  <c r="L1352" i="7"/>
  <c r="L1351" i="7"/>
  <c r="L1350" i="7"/>
  <c r="L1349" i="7"/>
  <c r="L1348" i="7"/>
  <c r="L1347" i="7"/>
  <c r="L1346" i="7"/>
  <c r="L1345" i="7"/>
  <c r="L1344" i="7"/>
  <c r="L1343" i="7"/>
  <c r="L1342" i="7"/>
  <c r="L1341" i="7"/>
  <c r="L1340" i="7"/>
  <c r="L1339" i="7"/>
  <c r="L1338" i="7"/>
  <c r="L1337" i="7"/>
  <c r="L1336" i="7"/>
  <c r="L1335" i="7"/>
  <c r="L1334" i="7"/>
  <c r="L1333" i="7"/>
  <c r="L1332" i="7"/>
  <c r="L1331" i="7"/>
  <c r="L1330" i="7"/>
  <c r="L1329" i="7"/>
  <c r="L1328" i="7"/>
  <c r="L1327" i="7"/>
  <c r="L1326" i="7"/>
  <c r="L1325" i="7"/>
  <c r="L1324" i="7"/>
  <c r="L1323" i="7"/>
  <c r="L1322" i="7"/>
  <c r="L1321" i="7"/>
  <c r="L1320" i="7"/>
  <c r="L1319" i="7"/>
  <c r="L1318" i="7"/>
  <c r="L1317" i="7"/>
  <c r="L1316" i="7"/>
  <c r="L1315" i="7"/>
  <c r="L1314" i="7"/>
  <c r="L1313" i="7"/>
  <c r="L1312" i="7"/>
  <c r="L1311" i="7"/>
  <c r="L1310" i="7"/>
  <c r="L1309" i="7"/>
  <c r="L1308" i="7"/>
  <c r="L1307" i="7"/>
  <c r="L1306" i="7"/>
  <c r="L1305" i="7"/>
  <c r="L1304" i="7"/>
  <c r="L1303" i="7"/>
  <c r="L1302" i="7"/>
  <c r="L1301" i="7"/>
  <c r="L1300" i="7"/>
  <c r="L1299" i="7"/>
  <c r="L1298" i="7"/>
  <c r="L1297" i="7"/>
  <c r="L1296" i="7"/>
  <c r="L1295" i="7"/>
  <c r="L1294" i="7"/>
  <c r="L1293" i="7"/>
  <c r="L1292" i="7"/>
  <c r="L1291" i="7"/>
  <c r="L1290" i="7"/>
  <c r="L1289" i="7"/>
  <c r="L1288" i="7"/>
  <c r="L1287" i="7"/>
  <c r="L1286" i="7"/>
  <c r="L1285" i="7"/>
  <c r="L1284" i="7"/>
  <c r="L1283" i="7"/>
  <c r="L1282" i="7"/>
  <c r="L1281" i="7"/>
  <c r="L1280" i="7"/>
  <c r="L1279" i="7"/>
  <c r="L1278" i="7"/>
  <c r="L1277" i="7"/>
  <c r="L1276" i="7"/>
  <c r="L1275" i="7"/>
  <c r="L1274" i="7"/>
  <c r="L1273" i="7"/>
  <c r="L1272" i="7"/>
  <c r="L1271" i="7"/>
  <c r="L1270" i="7"/>
  <c r="L1269" i="7"/>
  <c r="L1268" i="7"/>
  <c r="L1267" i="7"/>
  <c r="L1266" i="7"/>
  <c r="L1265" i="7"/>
  <c r="L1264" i="7"/>
  <c r="L1263" i="7"/>
  <c r="L1262" i="7"/>
  <c r="L1261" i="7"/>
  <c r="L1260" i="7"/>
  <c r="L1259" i="7"/>
  <c r="L1258" i="7"/>
  <c r="L1257" i="7"/>
  <c r="L1256" i="7"/>
  <c r="L1255" i="7"/>
  <c r="L1254" i="7"/>
  <c r="L1253" i="7"/>
  <c r="L1252" i="7"/>
  <c r="L1251" i="7"/>
  <c r="L1250" i="7"/>
  <c r="L1249" i="7"/>
  <c r="L1248" i="7"/>
  <c r="L1247" i="7"/>
  <c r="L1246" i="7"/>
  <c r="L1245" i="7"/>
  <c r="L1244" i="7"/>
  <c r="L1243" i="7"/>
  <c r="L1242" i="7"/>
  <c r="L1241" i="7"/>
  <c r="L1240" i="7"/>
  <c r="L1239" i="7"/>
  <c r="L1238" i="7"/>
  <c r="L1237" i="7"/>
  <c r="L1236" i="7"/>
  <c r="L1235" i="7"/>
  <c r="L1234" i="7"/>
  <c r="L1233" i="7"/>
  <c r="L1232" i="7"/>
  <c r="L1231" i="7"/>
  <c r="L1230" i="7"/>
  <c r="L1229" i="7"/>
  <c r="L1228" i="7"/>
  <c r="L1227" i="7"/>
  <c r="L1226" i="7"/>
  <c r="L1225" i="7"/>
  <c r="L1224" i="7"/>
  <c r="L1223" i="7"/>
  <c r="L1222" i="7"/>
  <c r="L1221" i="7"/>
  <c r="L1220" i="7"/>
  <c r="L1219" i="7"/>
  <c r="L1218" i="7"/>
  <c r="L1217" i="7"/>
  <c r="L1216" i="7"/>
  <c r="L1215" i="7"/>
  <c r="L1214" i="7"/>
  <c r="L1213" i="7"/>
  <c r="L1212" i="7"/>
  <c r="L1211" i="7"/>
  <c r="L1210" i="7"/>
  <c r="L1209" i="7"/>
  <c r="L1208" i="7"/>
  <c r="L1207" i="7"/>
  <c r="L1206" i="7"/>
  <c r="L1205" i="7"/>
  <c r="L1204" i="7"/>
  <c r="L1203" i="7"/>
  <c r="L1202" i="7"/>
  <c r="L1201" i="7"/>
  <c r="L1200" i="7"/>
  <c r="L1199" i="7"/>
  <c r="L1198" i="7"/>
  <c r="L1197" i="7"/>
  <c r="L1196" i="7"/>
  <c r="L1195" i="7"/>
  <c r="L1194" i="7"/>
  <c r="L1193" i="7"/>
  <c r="L1192" i="7"/>
  <c r="L1191" i="7"/>
  <c r="L1190" i="7"/>
  <c r="L1189" i="7"/>
  <c r="L1188" i="7"/>
  <c r="L1187" i="7"/>
  <c r="L1186" i="7"/>
  <c r="L1185" i="7"/>
  <c r="L1184" i="7"/>
  <c r="L1183" i="7"/>
  <c r="L1182" i="7"/>
  <c r="L1181" i="7"/>
  <c r="L1180" i="7"/>
  <c r="L1179" i="7"/>
  <c r="L1178" i="7"/>
  <c r="L1177" i="7"/>
  <c r="L1176" i="7"/>
  <c r="L1175" i="7"/>
  <c r="L1174" i="7"/>
  <c r="L1173" i="7"/>
  <c r="L1172" i="7"/>
  <c r="L1171" i="7"/>
  <c r="L1170" i="7"/>
  <c r="L1169" i="7"/>
  <c r="L1168" i="7"/>
  <c r="L1167" i="7"/>
  <c r="L1166" i="7"/>
  <c r="L1165" i="7"/>
  <c r="L1164" i="7"/>
  <c r="L1163" i="7"/>
  <c r="L1162" i="7"/>
  <c r="L1161" i="7"/>
  <c r="L1160" i="7"/>
  <c r="L1159" i="7"/>
  <c r="L1158" i="7"/>
  <c r="L1157" i="7"/>
  <c r="L1156" i="7"/>
  <c r="L1155" i="7"/>
  <c r="L1154" i="7"/>
  <c r="L1153" i="7"/>
  <c r="L1152" i="7"/>
  <c r="L1151" i="7"/>
  <c r="L1150" i="7"/>
  <c r="L1149" i="7"/>
  <c r="L1148" i="7"/>
  <c r="L1147" i="7"/>
  <c r="L1146" i="7"/>
  <c r="L1145" i="7"/>
  <c r="L1144" i="7"/>
  <c r="L1143" i="7"/>
  <c r="L1142" i="7"/>
  <c r="L1141" i="7"/>
  <c r="L1140" i="7"/>
  <c r="L1139" i="7"/>
  <c r="L1138" i="7"/>
  <c r="L1137" i="7"/>
  <c r="L1136" i="7"/>
  <c r="L1135" i="7"/>
  <c r="L1134" i="7"/>
  <c r="L1133" i="7"/>
  <c r="L1132" i="7"/>
  <c r="L1131" i="7"/>
  <c r="L1130" i="7"/>
  <c r="L1129" i="7"/>
  <c r="L1128" i="7"/>
  <c r="L1127" i="7"/>
  <c r="L1126" i="7"/>
  <c r="L1125" i="7"/>
  <c r="L1124" i="7"/>
  <c r="L1123" i="7"/>
  <c r="L1122" i="7"/>
  <c r="L1121" i="7"/>
  <c r="L1120" i="7"/>
  <c r="L1119" i="7"/>
  <c r="L1118" i="7"/>
  <c r="L1117" i="7"/>
  <c r="L1116" i="7"/>
  <c r="L1115" i="7"/>
  <c r="L1114" i="7"/>
  <c r="L1113" i="7"/>
  <c r="L1112" i="7"/>
  <c r="L1111" i="7"/>
  <c r="L1110" i="7"/>
  <c r="L1109" i="7"/>
  <c r="L1108" i="7"/>
  <c r="L1107" i="7"/>
  <c r="L1106" i="7"/>
  <c r="L1105" i="7"/>
  <c r="L1104" i="7"/>
  <c r="L1103" i="7"/>
  <c r="L1102" i="7"/>
  <c r="L1101" i="7"/>
  <c r="L1100" i="7"/>
  <c r="L1099" i="7"/>
  <c r="L1098" i="7"/>
  <c r="L1097" i="7"/>
  <c r="L1096" i="7"/>
  <c r="L1095" i="7"/>
  <c r="L1094" i="7"/>
  <c r="L1093" i="7"/>
  <c r="L1092" i="7"/>
  <c r="L1091" i="7"/>
  <c r="L1090" i="7"/>
  <c r="L1089" i="7"/>
  <c r="L1088" i="7"/>
  <c r="L1087" i="7"/>
  <c r="L1086" i="7"/>
  <c r="L1085" i="7"/>
  <c r="L1084" i="7"/>
  <c r="L1083" i="7"/>
  <c r="L1082" i="7"/>
  <c r="L1081" i="7"/>
  <c r="L1080" i="7"/>
  <c r="L1079" i="7"/>
  <c r="L1078" i="7"/>
  <c r="L1077" i="7"/>
  <c r="L1076" i="7"/>
  <c r="L1075" i="7"/>
  <c r="L1074" i="7"/>
  <c r="L1073" i="7"/>
  <c r="L1072" i="7"/>
  <c r="L1071" i="7"/>
  <c r="L1070" i="7"/>
  <c r="L1069" i="7"/>
  <c r="L1068" i="7"/>
  <c r="L1067" i="7"/>
  <c r="L1066" i="7"/>
  <c r="L1065" i="7"/>
  <c r="L1064" i="7"/>
  <c r="L1063" i="7"/>
  <c r="L1062" i="7"/>
  <c r="L1061" i="7"/>
  <c r="L1060" i="7"/>
  <c r="L1059" i="7"/>
  <c r="L1058" i="7"/>
  <c r="L1057" i="7"/>
  <c r="L1056" i="7"/>
  <c r="L1055" i="7"/>
  <c r="L1054" i="7"/>
  <c r="L1053" i="7"/>
  <c r="L1052" i="7"/>
  <c r="L1051" i="7"/>
  <c r="L1050" i="7"/>
  <c r="L1049" i="7"/>
  <c r="L1048" i="7"/>
  <c r="L1047" i="7"/>
  <c r="L1046" i="7"/>
  <c r="L1045" i="7"/>
  <c r="L1044" i="7"/>
  <c r="L1043" i="7"/>
  <c r="L1042" i="7"/>
  <c r="L1041" i="7"/>
  <c r="L1040" i="7"/>
  <c r="L1039" i="7"/>
  <c r="L1038" i="7"/>
  <c r="L1037" i="7"/>
  <c r="L1036" i="7"/>
  <c r="L1035" i="7"/>
  <c r="L1034" i="7"/>
  <c r="L1033" i="7"/>
  <c r="L1032" i="7"/>
  <c r="L1031" i="7"/>
  <c r="L1030" i="7"/>
  <c r="L1029" i="7"/>
  <c r="L1028" i="7"/>
  <c r="L1027" i="7"/>
  <c r="L1026" i="7"/>
  <c r="L1025" i="7"/>
  <c r="L1024" i="7"/>
  <c r="L1023" i="7"/>
  <c r="L1022" i="7"/>
  <c r="L1021" i="7"/>
  <c r="L1020" i="7"/>
  <c r="L1019" i="7"/>
  <c r="L1018" i="7"/>
  <c r="L1017" i="7"/>
  <c r="L1016" i="7"/>
  <c r="L1015" i="7"/>
  <c r="L1014" i="7"/>
  <c r="L1013" i="7"/>
  <c r="L1012" i="7"/>
  <c r="L1011" i="7"/>
  <c r="L1010" i="7"/>
  <c r="L1009" i="7"/>
  <c r="L1008" i="7"/>
  <c r="L1007" i="7"/>
  <c r="L1006" i="7"/>
  <c r="L1005" i="7"/>
  <c r="L1004" i="7"/>
  <c r="L1003" i="7"/>
  <c r="L1002" i="7"/>
  <c r="L1001" i="7"/>
  <c r="L1000" i="7"/>
  <c r="L999" i="7"/>
  <c r="L998" i="7"/>
  <c r="L997" i="7"/>
  <c r="L996" i="7"/>
  <c r="L995" i="7"/>
  <c r="L994" i="7"/>
  <c r="L993" i="7"/>
  <c r="L992" i="7"/>
  <c r="L991" i="7"/>
  <c r="L990" i="7"/>
  <c r="L989" i="7"/>
  <c r="L988" i="7"/>
  <c r="L987" i="7"/>
  <c r="L986" i="7"/>
  <c r="L985" i="7"/>
  <c r="L984" i="7"/>
  <c r="L983" i="7"/>
  <c r="L982" i="7"/>
  <c r="L981" i="7"/>
  <c r="L980" i="7"/>
  <c r="L979" i="7"/>
  <c r="L978" i="7"/>
  <c r="L977" i="7"/>
  <c r="L976" i="7"/>
  <c r="L975" i="7"/>
  <c r="L974" i="7"/>
  <c r="L973" i="7"/>
  <c r="L972" i="7"/>
  <c r="L971" i="7"/>
  <c r="L970" i="7"/>
  <c r="L969" i="7"/>
  <c r="L968" i="7"/>
  <c r="L967" i="7"/>
  <c r="L966" i="7"/>
  <c r="L965" i="7"/>
  <c r="L964" i="7"/>
  <c r="L963" i="7"/>
  <c r="L962" i="7"/>
  <c r="L961" i="7"/>
  <c r="L960" i="7"/>
  <c r="L959" i="7"/>
  <c r="L958" i="7"/>
  <c r="L957" i="7"/>
  <c r="L956" i="7"/>
  <c r="L955" i="7"/>
  <c r="L954" i="7"/>
  <c r="L953" i="7"/>
  <c r="L952" i="7"/>
  <c r="L951" i="7"/>
  <c r="L950" i="7"/>
  <c r="L949" i="7"/>
  <c r="L948" i="7"/>
  <c r="L947" i="7"/>
  <c r="L946" i="7"/>
  <c r="L945" i="7"/>
  <c r="L944" i="7"/>
  <c r="L943" i="7"/>
  <c r="L942" i="7"/>
  <c r="L941" i="7"/>
  <c r="L940" i="7"/>
  <c r="L939" i="7"/>
  <c r="L938" i="7"/>
  <c r="L937" i="7"/>
  <c r="L936" i="7"/>
  <c r="L935" i="7"/>
  <c r="L934" i="7"/>
  <c r="L933" i="7"/>
  <c r="L932" i="7"/>
  <c r="L931" i="7"/>
  <c r="L930" i="7"/>
  <c r="L929" i="7"/>
  <c r="L928" i="7"/>
  <c r="L927" i="7"/>
  <c r="L926" i="7"/>
  <c r="L925" i="7"/>
  <c r="L924" i="7"/>
  <c r="L923" i="7"/>
  <c r="L922" i="7"/>
  <c r="L921" i="7"/>
  <c r="L920" i="7"/>
  <c r="L919" i="7"/>
  <c r="L918" i="7"/>
  <c r="L917" i="7"/>
  <c r="L916" i="7"/>
  <c r="L915" i="7"/>
  <c r="L914" i="7"/>
  <c r="L913" i="7"/>
  <c r="L912" i="7"/>
  <c r="L911" i="7"/>
  <c r="L910" i="7"/>
  <c r="L909" i="7"/>
  <c r="L908" i="7"/>
  <c r="L907" i="7"/>
  <c r="L906" i="7"/>
  <c r="L905" i="7"/>
  <c r="L904" i="7"/>
  <c r="L903" i="7"/>
  <c r="L902" i="7"/>
  <c r="L901" i="7"/>
  <c r="L900" i="7"/>
  <c r="L899" i="7"/>
  <c r="L898" i="7"/>
  <c r="L897" i="7"/>
  <c r="L896" i="7"/>
  <c r="L895" i="7"/>
  <c r="L894" i="7"/>
  <c r="L893" i="7"/>
  <c r="L892" i="7"/>
  <c r="L891" i="7"/>
  <c r="L890" i="7"/>
  <c r="L889" i="7"/>
  <c r="L888" i="7"/>
  <c r="L887" i="7"/>
  <c r="L886" i="7"/>
  <c r="L885" i="7"/>
  <c r="L884" i="7"/>
  <c r="L883" i="7"/>
  <c r="L882" i="7"/>
  <c r="L881" i="7"/>
  <c r="L880" i="7"/>
  <c r="L879" i="7"/>
  <c r="L878" i="7"/>
  <c r="L877" i="7"/>
  <c r="L876" i="7"/>
  <c r="L875" i="7"/>
  <c r="L874" i="7"/>
  <c r="L873" i="7"/>
  <c r="L872" i="7"/>
  <c r="L871" i="7"/>
  <c r="L870" i="7"/>
  <c r="L869" i="7"/>
  <c r="L868" i="7"/>
  <c r="L867" i="7"/>
  <c r="L866" i="7"/>
  <c r="L865" i="7"/>
  <c r="L864" i="7"/>
  <c r="L863" i="7"/>
  <c r="L862" i="7"/>
  <c r="L861" i="7"/>
  <c r="L860" i="7"/>
  <c r="L859" i="7"/>
  <c r="L858" i="7"/>
  <c r="L857" i="7"/>
  <c r="L856" i="7"/>
  <c r="L855" i="7"/>
  <c r="L854" i="7"/>
  <c r="L853" i="7"/>
  <c r="L852" i="7"/>
  <c r="L851" i="7"/>
  <c r="L850" i="7"/>
  <c r="L849" i="7"/>
  <c r="L848" i="7"/>
  <c r="L847" i="7"/>
  <c r="L846" i="7"/>
  <c r="L845" i="7"/>
  <c r="L844" i="7"/>
  <c r="L843" i="7"/>
  <c r="L842" i="7"/>
  <c r="L841" i="7"/>
  <c r="L840" i="7"/>
  <c r="L839" i="7"/>
  <c r="L838" i="7"/>
  <c r="L837" i="7"/>
  <c r="L836" i="7"/>
  <c r="L835" i="7"/>
  <c r="L834" i="7"/>
  <c r="L833" i="7"/>
  <c r="L832" i="7"/>
  <c r="L831" i="7"/>
  <c r="L830" i="7"/>
  <c r="L829" i="7"/>
  <c r="L828" i="7"/>
  <c r="L827" i="7"/>
  <c r="L826" i="7"/>
  <c r="L825" i="7"/>
  <c r="L824" i="7"/>
  <c r="L823" i="7"/>
  <c r="L822" i="7"/>
  <c r="L821" i="7"/>
  <c r="L820" i="7"/>
  <c r="L819" i="7"/>
  <c r="L818" i="7"/>
  <c r="L817" i="7"/>
  <c r="L816" i="7"/>
  <c r="L815" i="7"/>
  <c r="L814" i="7"/>
  <c r="L813" i="7"/>
  <c r="L812" i="7"/>
  <c r="L811" i="7"/>
  <c r="L810" i="7"/>
  <c r="L809" i="7"/>
  <c r="L808" i="7"/>
  <c r="L807" i="7"/>
  <c r="L806" i="7"/>
  <c r="L805" i="7"/>
  <c r="L804" i="7"/>
  <c r="L803" i="7"/>
  <c r="L802" i="7"/>
  <c r="L801" i="7"/>
  <c r="L800" i="7"/>
  <c r="L799" i="7"/>
  <c r="L798" i="7"/>
  <c r="L797" i="7"/>
  <c r="L796" i="7"/>
  <c r="L795" i="7"/>
  <c r="L794" i="7"/>
  <c r="L793" i="7"/>
  <c r="L792" i="7"/>
  <c r="L791" i="7"/>
  <c r="L790" i="7"/>
  <c r="L789" i="7"/>
  <c r="L788" i="7"/>
  <c r="L787" i="7"/>
  <c r="L786" i="7"/>
  <c r="L785" i="7"/>
  <c r="L784" i="7"/>
  <c r="L783" i="7"/>
  <c r="L782" i="7"/>
  <c r="L781" i="7"/>
  <c r="L780" i="7"/>
  <c r="L779" i="7"/>
  <c r="L778" i="7"/>
  <c r="L777" i="7"/>
  <c r="L776" i="7"/>
  <c r="L775" i="7"/>
  <c r="L774" i="7"/>
  <c r="L773" i="7"/>
  <c r="L772" i="7"/>
  <c r="L771" i="7"/>
  <c r="L770" i="7"/>
  <c r="L769" i="7"/>
  <c r="L768" i="7"/>
  <c r="L767" i="7"/>
  <c r="L766" i="7"/>
  <c r="L765" i="7"/>
  <c r="L764" i="7"/>
  <c r="L763" i="7"/>
  <c r="L762" i="7"/>
  <c r="L761" i="7"/>
  <c r="L760" i="7"/>
  <c r="L759" i="7"/>
  <c r="L758" i="7"/>
  <c r="L757" i="7"/>
  <c r="L756" i="7"/>
  <c r="L755" i="7"/>
  <c r="L754" i="7"/>
  <c r="L753" i="7"/>
  <c r="L752" i="7"/>
  <c r="L751" i="7"/>
  <c r="L750" i="7"/>
  <c r="L749" i="7"/>
  <c r="L748" i="7"/>
  <c r="L747" i="7"/>
  <c r="L746" i="7"/>
  <c r="L745" i="7"/>
  <c r="L744" i="7"/>
  <c r="L743" i="7"/>
  <c r="L742" i="7"/>
  <c r="L741" i="7"/>
  <c r="L740" i="7"/>
  <c r="L739" i="7"/>
  <c r="L738" i="7"/>
  <c r="L737" i="7"/>
  <c r="L736" i="7"/>
  <c r="L735" i="7"/>
  <c r="L734" i="7"/>
  <c r="L733" i="7"/>
  <c r="L732" i="7"/>
  <c r="L731" i="7"/>
  <c r="L730" i="7"/>
  <c r="L729" i="7"/>
  <c r="L728" i="7"/>
  <c r="L727" i="7"/>
  <c r="L726" i="7"/>
  <c r="L725" i="7"/>
  <c r="L724" i="7"/>
  <c r="L723" i="7"/>
  <c r="L722" i="7"/>
  <c r="L721" i="7"/>
  <c r="L720" i="7"/>
  <c r="L719" i="7"/>
  <c r="L718" i="7"/>
  <c r="L717" i="7"/>
  <c r="L716" i="7"/>
  <c r="L715" i="7"/>
  <c r="L714" i="7"/>
  <c r="L713" i="7"/>
  <c r="L712" i="7"/>
  <c r="L711" i="7"/>
  <c r="L710" i="7"/>
  <c r="L709" i="7"/>
  <c r="L708" i="7"/>
  <c r="L707" i="7"/>
  <c r="L706" i="7"/>
  <c r="L705" i="7"/>
  <c r="L704" i="7"/>
  <c r="L703" i="7"/>
  <c r="L702" i="7"/>
  <c r="L701" i="7"/>
  <c r="L700" i="7"/>
  <c r="L699" i="7"/>
  <c r="L698" i="7"/>
  <c r="L697" i="7"/>
  <c r="L696" i="7"/>
  <c r="L695" i="7"/>
  <c r="L694" i="7"/>
  <c r="L693" i="7"/>
  <c r="L692" i="7"/>
  <c r="L691" i="7"/>
  <c r="L690" i="7"/>
  <c r="L689" i="7"/>
  <c r="L688" i="7"/>
  <c r="L687" i="7"/>
  <c r="L686" i="7"/>
  <c r="L685" i="7"/>
  <c r="L684" i="7"/>
  <c r="L683" i="7"/>
  <c r="L682" i="7"/>
  <c r="L681" i="7"/>
  <c r="L680" i="7"/>
  <c r="L679" i="7"/>
  <c r="L678" i="7"/>
  <c r="L677" i="7"/>
  <c r="L676" i="7"/>
  <c r="L675" i="7"/>
  <c r="L674" i="7"/>
  <c r="L673" i="7"/>
  <c r="L672" i="7"/>
  <c r="L671" i="7"/>
  <c r="L670" i="7"/>
  <c r="L669" i="7"/>
  <c r="L668" i="7"/>
  <c r="L667" i="7"/>
  <c r="L666" i="7"/>
  <c r="L665" i="7"/>
  <c r="L664" i="7"/>
  <c r="L663" i="7"/>
  <c r="L662" i="7"/>
  <c r="L661" i="7"/>
  <c r="L660" i="7"/>
  <c r="L659" i="7"/>
  <c r="L658" i="7"/>
  <c r="L657" i="7"/>
  <c r="L656" i="7"/>
  <c r="L655" i="7"/>
  <c r="L654" i="7"/>
  <c r="L653" i="7"/>
  <c r="L652" i="7"/>
  <c r="L651" i="7"/>
  <c r="L650" i="7"/>
  <c r="L649" i="7"/>
  <c r="L648" i="7"/>
  <c r="L647" i="7"/>
  <c r="L646" i="7"/>
  <c r="L645" i="7"/>
  <c r="L644" i="7"/>
  <c r="L643" i="7"/>
  <c r="L642" i="7"/>
  <c r="L641" i="7"/>
  <c r="L640" i="7"/>
  <c r="L639" i="7"/>
  <c r="L638" i="7"/>
  <c r="L637" i="7"/>
  <c r="L636" i="7"/>
  <c r="L635" i="7"/>
  <c r="L634" i="7"/>
  <c r="L633" i="7"/>
  <c r="L632" i="7"/>
  <c r="L631" i="7"/>
  <c r="L630" i="7"/>
  <c r="L629" i="7"/>
  <c r="L628" i="7"/>
  <c r="L627" i="7"/>
  <c r="L626" i="7"/>
  <c r="L625" i="7"/>
  <c r="L624" i="7"/>
  <c r="L623" i="7"/>
  <c r="L622" i="7"/>
  <c r="L621" i="7"/>
  <c r="L620" i="7"/>
  <c r="L619" i="7"/>
  <c r="L618" i="7"/>
  <c r="L617" i="7"/>
  <c r="L616" i="7"/>
  <c r="L615" i="7"/>
  <c r="L614" i="7"/>
  <c r="L613" i="7"/>
  <c r="L612" i="7"/>
  <c r="L611" i="7"/>
  <c r="L610" i="7"/>
  <c r="L609" i="7"/>
  <c r="L608" i="7"/>
  <c r="L607" i="7"/>
  <c r="L606" i="7"/>
  <c r="L605" i="7"/>
  <c r="L604" i="7"/>
  <c r="L603" i="7"/>
  <c r="L602" i="7"/>
  <c r="L601" i="7"/>
  <c r="L600" i="7"/>
  <c r="L599" i="7"/>
  <c r="L598" i="7"/>
  <c r="L597" i="7"/>
  <c r="L596" i="7"/>
  <c r="L595" i="7"/>
  <c r="L594" i="7"/>
  <c r="L593" i="7"/>
  <c r="L592" i="7"/>
  <c r="L591" i="7"/>
  <c r="L590" i="7"/>
  <c r="L589" i="7"/>
  <c r="L588" i="7"/>
  <c r="L587" i="7"/>
  <c r="L586" i="7"/>
  <c r="L585" i="7"/>
  <c r="L584" i="7"/>
  <c r="L583" i="7"/>
  <c r="L582" i="7"/>
  <c r="L581" i="7"/>
  <c r="L580" i="7"/>
  <c r="L579" i="7"/>
  <c r="L578" i="7"/>
  <c r="L577" i="7"/>
  <c r="L576" i="7"/>
  <c r="L575" i="7"/>
  <c r="L574" i="7"/>
  <c r="L573" i="7"/>
  <c r="L572" i="7"/>
  <c r="L571" i="7"/>
  <c r="L570" i="7"/>
  <c r="L569" i="7"/>
  <c r="L568" i="7"/>
  <c r="L567" i="7"/>
  <c r="L566" i="7"/>
  <c r="L565" i="7"/>
  <c r="L564" i="7"/>
  <c r="L563" i="7"/>
  <c r="L562" i="7"/>
  <c r="L561" i="7"/>
  <c r="L560" i="7"/>
  <c r="L559" i="7"/>
  <c r="L558" i="7"/>
  <c r="L557" i="7"/>
  <c r="L556" i="7"/>
  <c r="L555" i="7"/>
  <c r="L554" i="7"/>
  <c r="L553" i="7"/>
  <c r="L552" i="7"/>
  <c r="L551" i="7"/>
  <c r="L550" i="7"/>
  <c r="L549" i="7"/>
  <c r="L548" i="7"/>
  <c r="L547" i="7"/>
  <c r="L546" i="7"/>
  <c r="L545" i="7"/>
  <c r="L544" i="7"/>
  <c r="L543" i="7"/>
  <c r="L542" i="7"/>
  <c r="L541" i="7"/>
  <c r="L540" i="7"/>
  <c r="L539" i="7"/>
  <c r="L538" i="7"/>
  <c r="L537" i="7"/>
  <c r="L536" i="7"/>
  <c r="L535" i="7"/>
  <c r="L534" i="7"/>
  <c r="L533" i="7"/>
  <c r="L532" i="7"/>
  <c r="L531" i="7"/>
  <c r="L530" i="7"/>
  <c r="L529" i="7"/>
  <c r="L528" i="7"/>
  <c r="L527" i="7"/>
  <c r="L526" i="7"/>
  <c r="L525" i="7"/>
  <c r="L524" i="7"/>
  <c r="L523" i="7"/>
  <c r="L522" i="7"/>
  <c r="L521" i="7"/>
  <c r="L520" i="7"/>
  <c r="L519" i="7"/>
  <c r="L518" i="7"/>
  <c r="L517" i="7"/>
  <c r="L516" i="7"/>
  <c r="L515" i="7"/>
  <c r="L514" i="7"/>
  <c r="L513" i="7"/>
  <c r="L512" i="7"/>
  <c r="L511" i="7"/>
  <c r="L510" i="7"/>
  <c r="L509" i="7"/>
  <c r="L508" i="7"/>
  <c r="L507" i="7"/>
  <c r="L506" i="7"/>
  <c r="L505" i="7"/>
  <c r="L504" i="7"/>
  <c r="L503" i="7"/>
  <c r="L502" i="7"/>
  <c r="L501" i="7"/>
  <c r="L500" i="7"/>
  <c r="L499" i="7"/>
  <c r="L498" i="7"/>
  <c r="L497" i="7"/>
  <c r="L496" i="7"/>
  <c r="L495" i="7"/>
  <c r="L494" i="7"/>
  <c r="L493" i="7"/>
  <c r="L492" i="7"/>
  <c r="L491" i="7"/>
  <c r="L490" i="7"/>
  <c r="L489" i="7"/>
  <c r="L488" i="7"/>
  <c r="L487" i="7"/>
  <c r="L486" i="7"/>
  <c r="L485" i="7"/>
  <c r="L484" i="7"/>
  <c r="L483" i="7"/>
  <c r="L482" i="7"/>
  <c r="L481" i="7"/>
  <c r="L480" i="7"/>
  <c r="L479" i="7"/>
  <c r="L478" i="7"/>
  <c r="L477" i="7"/>
  <c r="L476" i="7"/>
  <c r="L475" i="7"/>
  <c r="L474" i="7"/>
  <c r="L473" i="7"/>
  <c r="L472" i="7"/>
  <c r="L471" i="7"/>
  <c r="L470" i="7"/>
  <c r="L469" i="7"/>
  <c r="L468" i="7"/>
  <c r="L467" i="7"/>
  <c r="L466" i="7"/>
  <c r="L465" i="7"/>
  <c r="L464" i="7"/>
  <c r="L463" i="7"/>
  <c r="L462" i="7"/>
  <c r="L461" i="7"/>
  <c r="L460" i="7"/>
  <c r="L459" i="7"/>
  <c r="L458" i="7"/>
  <c r="L457" i="7"/>
  <c r="L456" i="7"/>
  <c r="L455" i="7"/>
  <c r="L454" i="7"/>
  <c r="L453" i="7"/>
  <c r="L452" i="7"/>
  <c r="L451" i="7"/>
  <c r="L450" i="7"/>
  <c r="L449" i="7"/>
  <c r="L448" i="7"/>
  <c r="L447" i="7"/>
  <c r="L446" i="7"/>
  <c r="L445" i="7"/>
  <c r="L444" i="7"/>
  <c r="L443" i="7"/>
  <c r="L442" i="7"/>
  <c r="L441" i="7"/>
  <c r="L440" i="7"/>
  <c r="L439" i="7"/>
  <c r="L438" i="7"/>
  <c r="L437" i="7"/>
  <c r="L436" i="7"/>
  <c r="L435" i="7"/>
  <c r="L434" i="7"/>
  <c r="L433" i="7"/>
  <c r="L432" i="7"/>
  <c r="L431" i="7"/>
  <c r="L430" i="7"/>
  <c r="L429" i="7"/>
  <c r="L428" i="7"/>
  <c r="L427" i="7"/>
  <c r="L426" i="7"/>
  <c r="L425" i="7"/>
  <c r="L424" i="7"/>
  <c r="L423" i="7"/>
  <c r="L422" i="7"/>
  <c r="L421" i="7"/>
  <c r="L420" i="7"/>
  <c r="L419" i="7"/>
  <c r="L418" i="7"/>
  <c r="L417" i="7"/>
  <c r="L416" i="7"/>
  <c r="L415" i="7"/>
  <c r="L414" i="7"/>
  <c r="L413" i="7"/>
  <c r="L412" i="7"/>
  <c r="L411" i="7"/>
  <c r="L410" i="7"/>
  <c r="L409" i="7"/>
  <c r="L408" i="7"/>
  <c r="L407" i="7"/>
  <c r="L406" i="7"/>
  <c r="L405" i="7"/>
  <c r="L404" i="7"/>
  <c r="L403" i="7"/>
  <c r="L402" i="7"/>
  <c r="L401" i="7"/>
  <c r="L400" i="7"/>
  <c r="L399" i="7"/>
  <c r="L398" i="7"/>
  <c r="L397" i="7"/>
  <c r="L396" i="7"/>
  <c r="L395" i="7"/>
  <c r="L394" i="7"/>
  <c r="L393" i="7"/>
  <c r="L392" i="7"/>
  <c r="L391" i="7"/>
  <c r="L390" i="7"/>
  <c r="L389" i="7"/>
  <c r="L388" i="7"/>
  <c r="L387" i="7"/>
  <c r="L386" i="7"/>
  <c r="L385" i="7"/>
  <c r="L384" i="7"/>
  <c r="L383" i="7"/>
  <c r="L382" i="7"/>
  <c r="L381" i="7"/>
  <c r="L380" i="7"/>
  <c r="L379" i="7"/>
  <c r="L378" i="7"/>
  <c r="L377" i="7"/>
  <c r="L376" i="7"/>
  <c r="L375" i="7"/>
  <c r="L374" i="7"/>
  <c r="L373" i="7"/>
  <c r="L372" i="7"/>
  <c r="L371" i="7"/>
  <c r="L370" i="7"/>
  <c r="L369" i="7"/>
  <c r="L368" i="7"/>
  <c r="L367" i="7"/>
  <c r="L366" i="7"/>
  <c r="L365" i="7"/>
  <c r="L364" i="7"/>
  <c r="L363" i="7"/>
  <c r="L362" i="7"/>
  <c r="L361" i="7"/>
  <c r="L360" i="7"/>
  <c r="L359" i="7"/>
  <c r="L358" i="7"/>
  <c r="L357" i="7"/>
  <c r="L356" i="7"/>
  <c r="L355" i="7"/>
  <c r="L354" i="7"/>
  <c r="L353" i="7"/>
  <c r="L352" i="7"/>
  <c r="L351" i="7"/>
  <c r="L350" i="7"/>
  <c r="L349" i="7"/>
  <c r="L348" i="7"/>
  <c r="L347" i="7"/>
  <c r="L346" i="7"/>
  <c r="L345" i="7"/>
  <c r="L344" i="7"/>
  <c r="L343" i="7"/>
  <c r="L342" i="7"/>
  <c r="L341" i="7"/>
  <c r="L340" i="7"/>
  <c r="L339" i="7"/>
  <c r="L338" i="7"/>
  <c r="L337" i="7"/>
  <c r="L336" i="7"/>
  <c r="L335" i="7"/>
  <c r="L334" i="7"/>
  <c r="L333" i="7"/>
  <c r="L332" i="7"/>
  <c r="L331" i="7"/>
  <c r="L330" i="7"/>
  <c r="L329" i="7"/>
  <c r="L328" i="7"/>
  <c r="L327" i="7"/>
  <c r="L326" i="7"/>
  <c r="L325" i="7"/>
  <c r="L324" i="7"/>
  <c r="L323" i="7"/>
  <c r="L322" i="7"/>
  <c r="L321" i="7"/>
  <c r="L320" i="7"/>
  <c r="L319" i="7"/>
  <c r="L318" i="7"/>
  <c r="L317" i="7"/>
  <c r="L316" i="7"/>
  <c r="L315" i="7"/>
  <c r="L314" i="7"/>
  <c r="L313" i="7"/>
  <c r="L312" i="7"/>
  <c r="L311" i="7"/>
  <c r="L310" i="7"/>
  <c r="L309" i="7"/>
  <c r="L308" i="7"/>
  <c r="L307" i="7"/>
  <c r="L306" i="7"/>
  <c r="L305" i="7"/>
  <c r="L304" i="7"/>
  <c r="L303" i="7"/>
  <c r="L302" i="7"/>
  <c r="L301" i="7"/>
  <c r="L300" i="7"/>
  <c r="L299" i="7"/>
  <c r="L298" i="7"/>
  <c r="L297" i="7"/>
  <c r="L296" i="7"/>
  <c r="L295" i="7"/>
  <c r="L294" i="7"/>
  <c r="L293" i="7"/>
  <c r="L292" i="7"/>
  <c r="L291" i="7"/>
  <c r="L290" i="7"/>
  <c r="L289" i="7"/>
  <c r="L288" i="7"/>
  <c r="L287" i="7"/>
  <c r="L286" i="7"/>
  <c r="L285" i="7"/>
  <c r="L284" i="7"/>
  <c r="L283" i="7"/>
  <c r="L282" i="7"/>
  <c r="L281" i="7"/>
  <c r="L280" i="7"/>
  <c r="L279" i="7"/>
  <c r="L278" i="7"/>
  <c r="L277" i="7"/>
  <c r="L276" i="7"/>
  <c r="L275" i="7"/>
  <c r="L274" i="7"/>
  <c r="L273" i="7"/>
  <c r="L272" i="7"/>
  <c r="L271" i="7"/>
  <c r="L270" i="7"/>
  <c r="L269" i="7"/>
  <c r="L268" i="7"/>
  <c r="L267" i="7"/>
  <c r="L266" i="7"/>
  <c r="L265" i="7"/>
  <c r="L264" i="7"/>
  <c r="L263" i="7"/>
  <c r="L262" i="7"/>
  <c r="L261" i="7"/>
  <c r="L260" i="7"/>
  <c r="L259" i="7"/>
  <c r="L258" i="7"/>
  <c r="L257" i="7"/>
  <c r="L256" i="7"/>
  <c r="L255" i="7"/>
  <c r="L254" i="7"/>
  <c r="L253" i="7"/>
  <c r="L252" i="7"/>
  <c r="L251" i="7"/>
  <c r="L250" i="7"/>
  <c r="L249" i="7"/>
  <c r="L248" i="7"/>
  <c r="L247" i="7"/>
  <c r="L246" i="7"/>
  <c r="L245" i="7"/>
  <c r="L244" i="7"/>
  <c r="L243" i="7"/>
  <c r="L242" i="7"/>
  <c r="L241" i="7"/>
  <c r="L240" i="7"/>
  <c r="L239" i="7"/>
  <c r="L238" i="7"/>
  <c r="L237" i="7"/>
  <c r="L236" i="7"/>
  <c r="L235" i="7"/>
  <c r="L234" i="7"/>
  <c r="L233" i="7"/>
  <c r="L232" i="7"/>
  <c r="L231" i="7"/>
  <c r="L230" i="7"/>
  <c r="L229" i="7"/>
  <c r="L228" i="7"/>
  <c r="L227" i="7"/>
  <c r="L226" i="7"/>
  <c r="L225" i="7"/>
  <c r="L224" i="7"/>
  <c r="L223" i="7"/>
  <c r="L222" i="7"/>
  <c r="L221" i="7"/>
  <c r="L220" i="7"/>
  <c r="L219" i="7"/>
  <c r="L218" i="7"/>
  <c r="L217" i="7"/>
  <c r="L216" i="7"/>
  <c r="L215" i="7"/>
  <c r="L214" i="7"/>
  <c r="L213" i="7"/>
  <c r="L212" i="7"/>
  <c r="L211" i="7"/>
  <c r="L210" i="7"/>
  <c r="L209" i="7"/>
  <c r="L208" i="7"/>
  <c r="L207" i="7"/>
  <c r="L206" i="7"/>
  <c r="L205" i="7"/>
  <c r="L204" i="7"/>
  <c r="L203" i="7"/>
  <c r="L202" i="7"/>
  <c r="L201" i="7"/>
  <c r="L200" i="7"/>
  <c r="L199" i="7"/>
  <c r="L198" i="7"/>
  <c r="L197" i="7"/>
  <c r="L196" i="7"/>
  <c r="L195" i="7"/>
  <c r="L194" i="7"/>
  <c r="L193" i="7"/>
  <c r="L192" i="7"/>
  <c r="L191" i="7"/>
  <c r="L190" i="7"/>
  <c r="L189" i="7"/>
  <c r="L188" i="7"/>
  <c r="L187" i="7"/>
  <c r="L186" i="7"/>
  <c r="L185" i="7"/>
  <c r="L184" i="7"/>
  <c r="L183" i="7"/>
  <c r="L182" i="7"/>
  <c r="L181" i="7"/>
  <c r="L180" i="7"/>
  <c r="L179" i="7"/>
  <c r="L178" i="7"/>
  <c r="L177" i="7"/>
  <c r="L176" i="7"/>
  <c r="L175" i="7"/>
  <c r="L174" i="7"/>
  <c r="L173" i="7"/>
  <c r="L172" i="7"/>
  <c r="L171" i="7"/>
  <c r="L170" i="7"/>
  <c r="L169" i="7"/>
  <c r="L168" i="7"/>
  <c r="L167" i="7"/>
  <c r="L166" i="7"/>
  <c r="L165" i="7"/>
  <c r="L164" i="7"/>
  <c r="L163" i="7"/>
  <c r="L162" i="7"/>
  <c r="L161" i="7"/>
  <c r="L160" i="7"/>
  <c r="L159" i="7"/>
  <c r="L158" i="7"/>
  <c r="L157" i="7"/>
  <c r="L156" i="7"/>
  <c r="L155" i="7"/>
  <c r="L154" i="7"/>
  <c r="L153" i="7"/>
  <c r="L152" i="7"/>
  <c r="L151" i="7"/>
  <c r="L150" i="7"/>
  <c r="L149" i="7"/>
  <c r="L148" i="7"/>
  <c r="L147" i="7"/>
  <c r="L146" i="7"/>
  <c r="L145" i="7"/>
  <c r="L144" i="7"/>
  <c r="L143" i="7"/>
  <c r="L142" i="7"/>
  <c r="L141" i="7"/>
  <c r="L140" i="7"/>
  <c r="L139" i="7"/>
  <c r="L138" i="7"/>
  <c r="L137" i="7"/>
  <c r="L136" i="7"/>
  <c r="L135" i="7"/>
  <c r="L134" i="7"/>
  <c r="L133" i="7"/>
  <c r="L132" i="7"/>
  <c r="L131" i="7"/>
  <c r="L130" i="7"/>
  <c r="L129" i="7"/>
  <c r="L128" i="7"/>
  <c r="L127" i="7"/>
  <c r="L126" i="7"/>
  <c r="L125" i="7"/>
  <c r="L124" i="7"/>
  <c r="L123" i="7"/>
  <c r="L122" i="7"/>
  <c r="L121" i="7"/>
  <c r="L120" i="7"/>
  <c r="L119" i="7"/>
  <c r="L118" i="7"/>
  <c r="L117" i="7"/>
  <c r="L116" i="7"/>
  <c r="L115" i="7"/>
  <c r="L114" i="7"/>
  <c r="L113" i="7"/>
  <c r="L112" i="7"/>
  <c r="L111" i="7"/>
  <c r="L110" i="7"/>
  <c r="L109" i="7"/>
  <c r="L108" i="7"/>
  <c r="L107" i="7"/>
  <c r="L106" i="7"/>
  <c r="L105" i="7"/>
  <c r="L104" i="7"/>
  <c r="L103" i="7"/>
  <c r="L102" i="7"/>
  <c r="L101" i="7"/>
  <c r="L100" i="7"/>
  <c r="L99" i="7"/>
  <c r="L98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F78" i="10" l="1"/>
  <c r="F77" i="10"/>
  <c r="F76" i="10"/>
  <c r="F75" i="10"/>
  <c r="F74" i="10"/>
  <c r="F73" i="10"/>
  <c r="F71" i="10"/>
  <c r="F70" i="10"/>
  <c r="F69" i="10"/>
  <c r="F68" i="10"/>
  <c r="F67" i="10"/>
  <c r="F53" i="10" l="1"/>
  <c r="F52" i="10"/>
  <c r="F51" i="10"/>
  <c r="F50" i="10"/>
  <c r="F49" i="10"/>
  <c r="F48" i="10"/>
  <c r="F39" i="10" l="1"/>
  <c r="F40" i="10"/>
  <c r="F2000" i="10" l="1"/>
  <c r="F1999" i="10"/>
  <c r="F1998" i="10"/>
  <c r="F1997" i="10"/>
  <c r="F1996" i="10"/>
  <c r="F1995" i="10"/>
  <c r="F1994" i="10"/>
  <c r="F1993" i="10"/>
  <c r="F1992" i="10"/>
  <c r="F1991" i="10"/>
  <c r="F1990" i="10"/>
  <c r="F1989" i="10"/>
  <c r="F1988" i="10"/>
  <c r="F1987" i="10"/>
  <c r="F1986" i="10"/>
  <c r="F1985" i="10"/>
  <c r="F1984" i="10"/>
  <c r="F1983" i="10"/>
  <c r="F1982" i="10"/>
  <c r="F1981" i="10"/>
  <c r="F1980" i="10"/>
  <c r="F1979" i="10"/>
  <c r="F1978" i="10"/>
  <c r="F1977" i="10"/>
  <c r="F1976" i="10"/>
  <c r="F1975" i="10"/>
  <c r="F1974" i="10"/>
  <c r="F1973" i="10"/>
  <c r="F1972" i="10"/>
  <c r="F1971" i="10"/>
  <c r="F1970" i="10"/>
  <c r="F1969" i="10"/>
  <c r="F1968" i="10"/>
  <c r="F1967" i="10"/>
  <c r="F1966" i="10"/>
  <c r="F1965" i="10"/>
  <c r="F1964" i="10"/>
  <c r="F1963" i="10"/>
  <c r="F1962" i="10"/>
  <c r="F1961" i="10"/>
  <c r="F1960" i="10"/>
  <c r="F1959" i="10"/>
  <c r="F1958" i="10"/>
  <c r="F1957" i="10"/>
  <c r="F1956" i="10"/>
  <c r="F1955" i="10"/>
  <c r="F1954" i="10"/>
  <c r="F1953" i="10"/>
  <c r="F1952" i="10"/>
  <c r="F1951" i="10"/>
  <c r="F1950" i="10"/>
  <c r="F1949" i="10"/>
  <c r="F1948" i="10"/>
  <c r="F1947" i="10"/>
  <c r="F1946" i="10"/>
  <c r="F1945" i="10"/>
  <c r="F1944" i="10"/>
  <c r="F1943" i="10"/>
  <c r="F1942" i="10"/>
  <c r="F1941" i="10"/>
  <c r="F1940" i="10"/>
  <c r="F1939" i="10"/>
  <c r="F1938" i="10"/>
  <c r="F1937" i="10"/>
  <c r="F1936" i="10"/>
  <c r="F1935" i="10"/>
  <c r="F1934" i="10"/>
  <c r="F1933" i="10"/>
  <c r="F1932" i="10"/>
  <c r="F1931" i="10"/>
  <c r="F1930" i="10"/>
  <c r="F1929" i="10"/>
  <c r="F1928" i="10"/>
  <c r="F1927" i="10"/>
  <c r="F1926" i="10"/>
  <c r="F1925" i="10"/>
  <c r="F1924" i="10"/>
  <c r="F1923" i="10"/>
  <c r="F1922" i="10"/>
  <c r="F1921" i="10"/>
  <c r="F1920" i="10"/>
  <c r="F1919" i="10"/>
  <c r="F1918" i="10"/>
  <c r="F1917" i="10"/>
  <c r="F1916" i="10"/>
  <c r="F1915" i="10"/>
  <c r="F1914" i="10"/>
  <c r="F1913" i="10"/>
  <c r="F1912" i="10"/>
  <c r="F1911" i="10"/>
  <c r="F1910" i="10"/>
  <c r="F1909" i="10"/>
  <c r="F1908" i="10"/>
  <c r="F1907" i="10"/>
  <c r="F1906" i="10"/>
  <c r="F1905" i="10"/>
  <c r="F1904" i="10"/>
  <c r="F1903" i="10"/>
  <c r="F1902" i="10"/>
  <c r="F1901" i="10"/>
  <c r="F1900" i="10"/>
  <c r="F1899" i="10"/>
  <c r="F1898" i="10"/>
  <c r="F1897" i="10"/>
  <c r="F1896" i="10"/>
  <c r="F1895" i="10"/>
  <c r="F1894" i="10"/>
  <c r="F1893" i="10"/>
  <c r="F1892" i="10"/>
  <c r="F1891" i="10"/>
  <c r="F1890" i="10"/>
  <c r="F1889" i="10"/>
  <c r="F1888" i="10"/>
  <c r="F1887" i="10"/>
  <c r="F1886" i="10"/>
  <c r="F1885" i="10"/>
  <c r="F1884" i="10"/>
  <c r="F1883" i="10"/>
  <c r="F1882" i="10"/>
  <c r="F1881" i="10"/>
  <c r="F1880" i="10"/>
  <c r="F1879" i="10"/>
  <c r="F1878" i="10"/>
  <c r="F1877" i="10"/>
  <c r="F1876" i="10"/>
  <c r="F1875" i="10"/>
  <c r="F1874" i="10"/>
  <c r="F1873" i="10"/>
  <c r="F1872" i="10"/>
  <c r="F1871" i="10"/>
  <c r="F1870" i="10"/>
  <c r="F1869" i="10"/>
  <c r="F1868" i="10"/>
  <c r="F1867" i="10"/>
  <c r="F1866" i="10"/>
  <c r="F1865" i="10"/>
  <c r="F1864" i="10"/>
  <c r="F1863" i="10"/>
  <c r="F1862" i="10"/>
  <c r="F1861" i="10"/>
  <c r="F1860" i="10"/>
  <c r="F1859" i="10"/>
  <c r="F1858" i="10"/>
  <c r="F1857" i="10"/>
  <c r="F1856" i="10"/>
  <c r="F1855" i="10"/>
  <c r="F1854" i="10"/>
  <c r="F1853" i="10"/>
  <c r="F1852" i="10"/>
  <c r="F1851" i="10"/>
  <c r="F1850" i="10"/>
  <c r="F1849" i="10"/>
  <c r="F1848" i="10"/>
  <c r="F1847" i="10"/>
  <c r="F1846" i="10"/>
  <c r="F1845" i="10"/>
  <c r="F1844" i="10"/>
  <c r="F1843" i="10"/>
  <c r="F1842" i="10"/>
  <c r="F1841" i="10"/>
  <c r="F1840" i="10"/>
  <c r="F1839" i="10"/>
  <c r="F1838" i="10"/>
  <c r="F1837" i="10"/>
  <c r="F1836" i="10"/>
  <c r="F1835" i="10"/>
  <c r="F1834" i="10"/>
  <c r="F1833" i="10"/>
  <c r="F1832" i="10"/>
  <c r="F1831" i="10"/>
  <c r="F1830" i="10"/>
  <c r="F1829" i="10"/>
  <c r="F1828" i="10"/>
  <c r="F1827" i="10"/>
  <c r="F1826" i="10"/>
  <c r="F1825" i="10"/>
  <c r="F1824" i="10"/>
  <c r="F1823" i="10"/>
  <c r="F1822" i="10"/>
  <c r="F1821" i="10"/>
  <c r="F1820" i="10"/>
  <c r="F1819" i="10"/>
  <c r="F1818" i="10"/>
  <c r="F1817" i="10"/>
  <c r="F1816" i="10"/>
  <c r="F1815" i="10"/>
  <c r="F1814" i="10"/>
  <c r="F1813" i="10"/>
  <c r="F1812" i="10"/>
  <c r="F1811" i="10"/>
  <c r="F1810" i="10"/>
  <c r="F1809" i="10"/>
  <c r="F1808" i="10"/>
  <c r="F1807" i="10"/>
  <c r="F1806" i="10"/>
  <c r="F1805" i="10"/>
  <c r="F1804" i="10"/>
  <c r="F1803" i="10"/>
  <c r="F1802" i="10"/>
  <c r="F1801" i="10"/>
  <c r="F1800" i="10"/>
  <c r="F1799" i="10"/>
  <c r="F1798" i="10"/>
  <c r="F1797" i="10"/>
  <c r="F1796" i="10"/>
  <c r="F1795" i="10"/>
  <c r="F1794" i="10"/>
  <c r="F1793" i="10"/>
  <c r="F1792" i="10"/>
  <c r="F1791" i="10"/>
  <c r="F1790" i="10"/>
  <c r="F1789" i="10"/>
  <c r="F1788" i="10"/>
  <c r="F1787" i="10"/>
  <c r="F1786" i="10"/>
  <c r="F1785" i="10"/>
  <c r="F1784" i="10"/>
  <c r="F1783" i="10"/>
  <c r="F1782" i="10"/>
  <c r="F1781" i="10"/>
  <c r="F1780" i="10"/>
  <c r="F1779" i="10"/>
  <c r="F1778" i="10"/>
  <c r="F1777" i="10"/>
  <c r="F1776" i="10"/>
  <c r="F1775" i="10"/>
  <c r="F1774" i="10"/>
  <c r="F1773" i="10"/>
  <c r="F1772" i="10"/>
  <c r="F1771" i="10"/>
  <c r="F1770" i="10"/>
  <c r="F1769" i="10"/>
  <c r="F1768" i="10"/>
  <c r="F1767" i="10"/>
  <c r="F1766" i="10"/>
  <c r="F1765" i="10"/>
  <c r="F1764" i="10"/>
  <c r="F1763" i="10"/>
  <c r="F1762" i="10"/>
  <c r="F1761" i="10"/>
  <c r="F1760" i="10"/>
  <c r="F1759" i="10"/>
  <c r="F1758" i="10"/>
  <c r="F1757" i="10"/>
  <c r="F1756" i="10"/>
  <c r="F1755" i="10"/>
  <c r="F1754" i="10"/>
  <c r="F1753" i="10"/>
  <c r="F1752" i="10"/>
  <c r="F1751" i="10"/>
  <c r="F1750" i="10"/>
  <c r="F1749" i="10"/>
  <c r="F1748" i="10"/>
  <c r="F1747" i="10"/>
  <c r="F1746" i="10"/>
  <c r="F1745" i="10"/>
  <c r="F1744" i="10"/>
  <c r="F1743" i="10"/>
  <c r="F1742" i="10"/>
  <c r="F1741" i="10"/>
  <c r="F1740" i="10"/>
  <c r="F1739" i="10"/>
  <c r="F1738" i="10"/>
  <c r="F1737" i="10"/>
  <c r="F1736" i="10"/>
  <c r="F1735" i="10"/>
  <c r="F1734" i="10"/>
  <c r="F1733" i="10"/>
  <c r="F1732" i="10"/>
  <c r="F1731" i="10"/>
  <c r="F1730" i="10"/>
  <c r="F1729" i="10"/>
  <c r="F1728" i="10"/>
  <c r="F1727" i="10"/>
  <c r="F1726" i="10"/>
  <c r="F1725" i="10"/>
  <c r="F1724" i="10"/>
  <c r="F1723" i="10"/>
  <c r="F1722" i="10"/>
  <c r="F1721" i="10"/>
  <c r="F1720" i="10"/>
  <c r="F1719" i="10"/>
  <c r="F1718" i="10"/>
  <c r="F1717" i="10"/>
  <c r="F1716" i="10"/>
  <c r="F1715" i="10"/>
  <c r="F1714" i="10"/>
  <c r="F1713" i="10"/>
  <c r="F1712" i="10"/>
  <c r="F1711" i="10"/>
  <c r="F1710" i="10"/>
  <c r="F1709" i="10"/>
  <c r="F1708" i="10"/>
  <c r="F1707" i="10"/>
  <c r="F1706" i="10"/>
  <c r="F1705" i="10"/>
  <c r="F1704" i="10"/>
  <c r="F1703" i="10"/>
  <c r="F1702" i="10"/>
  <c r="F1701" i="10"/>
  <c r="F1700" i="10"/>
  <c r="F1699" i="10"/>
  <c r="F1698" i="10"/>
  <c r="F1697" i="10"/>
  <c r="F1696" i="10"/>
  <c r="F1695" i="10"/>
  <c r="F1694" i="10"/>
  <c r="F1693" i="10"/>
  <c r="F1692" i="10"/>
  <c r="F1691" i="10"/>
  <c r="F1690" i="10"/>
  <c r="F1689" i="10"/>
  <c r="F1688" i="10"/>
  <c r="F1687" i="10"/>
  <c r="F1686" i="10"/>
  <c r="F1685" i="10"/>
  <c r="F1684" i="10"/>
  <c r="F1683" i="10"/>
  <c r="F1682" i="10"/>
  <c r="F1681" i="10"/>
  <c r="F1680" i="10"/>
  <c r="F1679" i="10"/>
  <c r="F1678" i="10"/>
  <c r="F1677" i="10"/>
  <c r="F1676" i="10"/>
  <c r="F1675" i="10"/>
  <c r="F1674" i="10"/>
  <c r="F1673" i="10"/>
  <c r="F1672" i="10"/>
  <c r="F1671" i="10"/>
  <c r="F1670" i="10"/>
  <c r="F1669" i="10"/>
  <c r="F1668" i="10"/>
  <c r="F1667" i="10"/>
  <c r="F1666" i="10"/>
  <c r="F1665" i="10"/>
  <c r="F1664" i="10"/>
  <c r="F1663" i="10"/>
  <c r="F1662" i="10"/>
  <c r="F1661" i="10"/>
  <c r="F1660" i="10"/>
  <c r="F1659" i="10"/>
  <c r="F1658" i="10"/>
  <c r="F1657" i="10"/>
  <c r="F1656" i="10"/>
  <c r="F1655" i="10"/>
  <c r="F1654" i="10"/>
  <c r="F1653" i="10"/>
  <c r="F1652" i="10"/>
  <c r="F1651" i="10"/>
  <c r="F1650" i="10"/>
  <c r="F1649" i="10"/>
  <c r="F1648" i="10"/>
  <c r="F1647" i="10"/>
  <c r="F1646" i="10"/>
  <c r="F1645" i="10"/>
  <c r="F1644" i="10"/>
  <c r="F1643" i="10"/>
  <c r="F1642" i="10"/>
  <c r="F1641" i="10"/>
  <c r="F1640" i="10"/>
  <c r="F1639" i="10"/>
  <c r="F1638" i="10"/>
  <c r="F1637" i="10"/>
  <c r="F1636" i="10"/>
  <c r="F1635" i="10"/>
  <c r="F1634" i="10"/>
  <c r="F1633" i="10"/>
  <c r="F1632" i="10"/>
  <c r="F1631" i="10"/>
  <c r="F1630" i="10"/>
  <c r="F1629" i="10"/>
  <c r="F1628" i="10"/>
  <c r="F1627" i="10"/>
  <c r="F1626" i="10"/>
  <c r="F1625" i="10"/>
  <c r="F1624" i="10"/>
  <c r="F1623" i="10"/>
  <c r="F1622" i="10"/>
  <c r="F1621" i="10"/>
  <c r="F1620" i="10"/>
  <c r="F1619" i="10"/>
  <c r="F1618" i="10"/>
  <c r="F1617" i="10"/>
  <c r="F1616" i="10"/>
  <c r="F1615" i="10"/>
  <c r="F1614" i="10"/>
  <c r="F1613" i="10"/>
  <c r="F1612" i="10"/>
  <c r="F1611" i="10"/>
  <c r="F1610" i="10"/>
  <c r="F1609" i="10"/>
  <c r="F1608" i="10"/>
  <c r="F1607" i="10"/>
  <c r="F1606" i="10"/>
  <c r="F1605" i="10"/>
  <c r="F1604" i="10"/>
  <c r="F1603" i="10"/>
  <c r="F1602" i="10"/>
  <c r="F1601" i="10"/>
  <c r="F1600" i="10"/>
  <c r="F1599" i="10"/>
  <c r="F1598" i="10"/>
  <c r="F1597" i="10"/>
  <c r="F1596" i="10"/>
  <c r="F1595" i="10"/>
  <c r="F1594" i="10"/>
  <c r="F1593" i="10"/>
  <c r="F1592" i="10"/>
  <c r="F1591" i="10"/>
  <c r="F1590" i="10"/>
  <c r="F1589" i="10"/>
  <c r="F1588" i="10"/>
  <c r="F1587" i="10"/>
  <c r="F1586" i="10"/>
  <c r="F1585" i="10"/>
  <c r="F1584" i="10"/>
  <c r="F1583" i="10"/>
  <c r="F1582" i="10"/>
  <c r="F1581" i="10"/>
  <c r="F1580" i="10"/>
  <c r="F1579" i="10"/>
  <c r="F1578" i="10"/>
  <c r="F1577" i="10"/>
  <c r="F1576" i="10"/>
  <c r="F1575" i="10"/>
  <c r="F1574" i="10"/>
  <c r="F1573" i="10"/>
  <c r="F1572" i="10"/>
  <c r="F1571" i="10"/>
  <c r="F1570" i="10"/>
  <c r="F1569" i="10"/>
  <c r="F1568" i="10"/>
  <c r="F1567" i="10"/>
  <c r="F1566" i="10"/>
  <c r="F1565" i="10"/>
  <c r="F1564" i="10"/>
  <c r="F1563" i="10"/>
  <c r="F1562" i="10"/>
  <c r="F1561" i="10"/>
  <c r="F1560" i="10"/>
  <c r="F1559" i="10"/>
  <c r="F1558" i="10"/>
  <c r="F1557" i="10"/>
  <c r="F1556" i="10"/>
  <c r="F1555" i="10"/>
  <c r="F1554" i="10"/>
  <c r="F1553" i="10"/>
  <c r="F1552" i="10"/>
  <c r="F1551" i="10"/>
  <c r="F1550" i="10"/>
  <c r="F1549" i="10"/>
  <c r="F1548" i="10"/>
  <c r="F1547" i="10"/>
  <c r="F1546" i="10"/>
  <c r="F1545" i="10"/>
  <c r="F1544" i="10"/>
  <c r="F1543" i="10"/>
  <c r="F1542" i="10"/>
  <c r="F1541" i="10"/>
  <c r="F1540" i="10"/>
  <c r="F1539" i="10"/>
  <c r="F1538" i="10"/>
  <c r="F1537" i="10"/>
  <c r="F1536" i="10"/>
  <c r="F1535" i="10"/>
  <c r="F1534" i="10"/>
  <c r="F1533" i="10"/>
  <c r="F1532" i="10"/>
  <c r="F1531" i="10"/>
  <c r="F1530" i="10"/>
  <c r="F1529" i="10"/>
  <c r="F1528" i="10"/>
  <c r="F1527" i="10"/>
  <c r="F1526" i="10"/>
  <c r="F1525" i="10"/>
  <c r="F1524" i="10"/>
  <c r="F1523" i="10"/>
  <c r="F1522" i="10"/>
  <c r="F1521" i="10"/>
  <c r="F1520" i="10"/>
  <c r="F1519" i="10"/>
  <c r="F1518" i="10"/>
  <c r="F1517" i="10"/>
  <c r="F1516" i="10"/>
  <c r="F1515" i="10"/>
  <c r="F1514" i="10"/>
  <c r="F1513" i="10"/>
  <c r="F1512" i="10"/>
  <c r="F1511" i="10"/>
  <c r="F1510" i="10"/>
  <c r="F1509" i="10"/>
  <c r="F1508" i="10"/>
  <c r="F1507" i="10"/>
  <c r="F1506" i="10"/>
  <c r="F1505" i="10"/>
  <c r="F1504" i="10"/>
  <c r="F1503" i="10"/>
  <c r="F1502" i="10"/>
  <c r="F1501" i="10"/>
  <c r="F1500" i="10"/>
  <c r="F1499" i="10"/>
  <c r="F1498" i="10"/>
  <c r="F1497" i="10"/>
  <c r="F1496" i="10"/>
  <c r="F1495" i="10"/>
  <c r="F1494" i="10"/>
  <c r="F1493" i="10"/>
  <c r="F1492" i="10"/>
  <c r="F1491" i="10"/>
  <c r="F1490" i="10"/>
  <c r="F1489" i="10"/>
  <c r="F1488" i="10"/>
  <c r="F1487" i="10"/>
  <c r="F1486" i="10"/>
  <c r="F1485" i="10"/>
  <c r="F1484" i="10"/>
  <c r="F1483" i="10"/>
  <c r="F1482" i="10"/>
  <c r="F1481" i="10"/>
  <c r="F1480" i="10"/>
  <c r="F1479" i="10"/>
  <c r="F1478" i="10"/>
  <c r="F1477" i="10"/>
  <c r="F1476" i="10"/>
  <c r="F1475" i="10"/>
  <c r="F1474" i="10"/>
  <c r="F1473" i="10"/>
  <c r="F1472" i="10"/>
  <c r="F1471" i="10"/>
  <c r="F1470" i="10"/>
  <c r="F1469" i="10"/>
  <c r="F1468" i="10"/>
  <c r="F1467" i="10"/>
  <c r="F1466" i="10"/>
  <c r="F1465" i="10"/>
  <c r="F1464" i="10"/>
  <c r="F1463" i="10"/>
  <c r="F1462" i="10"/>
  <c r="F1461" i="10"/>
  <c r="F1460" i="10"/>
  <c r="F1459" i="10"/>
  <c r="F1458" i="10"/>
  <c r="F1457" i="10"/>
  <c r="F1456" i="10"/>
  <c r="F1455" i="10"/>
  <c r="F1454" i="10"/>
  <c r="F1453" i="10"/>
  <c r="F1452" i="10"/>
  <c r="F1451" i="10"/>
  <c r="F1450" i="10"/>
  <c r="F1449" i="10"/>
  <c r="F1448" i="10"/>
  <c r="F1447" i="10"/>
  <c r="F1446" i="10"/>
  <c r="F1445" i="10"/>
  <c r="F1444" i="10"/>
  <c r="F1443" i="10"/>
  <c r="F1442" i="10"/>
  <c r="F1441" i="10"/>
  <c r="F1440" i="10"/>
  <c r="F1439" i="10"/>
  <c r="F1438" i="10"/>
  <c r="F1437" i="10"/>
  <c r="F1436" i="10"/>
  <c r="F1435" i="10"/>
  <c r="F1434" i="10"/>
  <c r="F1433" i="10"/>
  <c r="F1432" i="10"/>
  <c r="F1431" i="10"/>
  <c r="F1430" i="10"/>
  <c r="F1429" i="10"/>
  <c r="F1428" i="10"/>
  <c r="F1427" i="10"/>
  <c r="F1426" i="10"/>
  <c r="F1425" i="10"/>
  <c r="F1424" i="10"/>
  <c r="F1423" i="10"/>
  <c r="F1422" i="10"/>
  <c r="F1421" i="10"/>
  <c r="F1420" i="10"/>
  <c r="F1419" i="10"/>
  <c r="F1418" i="10"/>
  <c r="F1417" i="10"/>
  <c r="F1416" i="10"/>
  <c r="F1415" i="10"/>
  <c r="F1414" i="10"/>
  <c r="F1413" i="10"/>
  <c r="F1412" i="10"/>
  <c r="F1411" i="10"/>
  <c r="F1410" i="10"/>
  <c r="F1409" i="10"/>
  <c r="F1408" i="10"/>
  <c r="F1407" i="10"/>
  <c r="F1406" i="10"/>
  <c r="F1405" i="10"/>
  <c r="F1404" i="10"/>
  <c r="F1403" i="10"/>
  <c r="F1402" i="10"/>
  <c r="F1401" i="10"/>
  <c r="F1400" i="10"/>
  <c r="F1399" i="10"/>
  <c r="F1398" i="10"/>
  <c r="F1397" i="10"/>
  <c r="F1396" i="10"/>
  <c r="F1395" i="10"/>
  <c r="F1394" i="10"/>
  <c r="F1393" i="10"/>
  <c r="F1392" i="10"/>
  <c r="F1391" i="10"/>
  <c r="F1390" i="10"/>
  <c r="F1389" i="10"/>
  <c r="F1388" i="10"/>
  <c r="F1387" i="10"/>
  <c r="F1386" i="10"/>
  <c r="F1385" i="10"/>
  <c r="F1384" i="10"/>
  <c r="F1383" i="10"/>
  <c r="F1382" i="10"/>
  <c r="F1381" i="10"/>
  <c r="F1380" i="10"/>
  <c r="F1379" i="10"/>
  <c r="F1378" i="10"/>
  <c r="F1377" i="10"/>
  <c r="F1376" i="10"/>
  <c r="F1375" i="10"/>
  <c r="F1374" i="10"/>
  <c r="F1373" i="10"/>
  <c r="F1372" i="10"/>
  <c r="F1371" i="10"/>
  <c r="F1370" i="10"/>
  <c r="F1369" i="10"/>
  <c r="F1368" i="10"/>
  <c r="F1367" i="10"/>
  <c r="F1366" i="10"/>
  <c r="F1365" i="10"/>
  <c r="F1364" i="10"/>
  <c r="F1363" i="10"/>
  <c r="F1362" i="10"/>
  <c r="F1361" i="10"/>
  <c r="F1360" i="10"/>
  <c r="F1359" i="10"/>
  <c r="F1358" i="10"/>
  <c r="F1357" i="10"/>
  <c r="F1356" i="10"/>
  <c r="F1355" i="10"/>
  <c r="F1354" i="10"/>
  <c r="F1353" i="10"/>
  <c r="F1352" i="10"/>
  <c r="F1351" i="10"/>
  <c r="F1350" i="10"/>
  <c r="F1349" i="10"/>
  <c r="F1348" i="10"/>
  <c r="F1347" i="10"/>
  <c r="F1346" i="10"/>
  <c r="F1345" i="10"/>
  <c r="F1344" i="10"/>
  <c r="F1343" i="10"/>
  <c r="F1342" i="10"/>
  <c r="F1341" i="10"/>
  <c r="F1340" i="10"/>
  <c r="F1339" i="10"/>
  <c r="F1338" i="10"/>
  <c r="F1337" i="10"/>
  <c r="F1336" i="10"/>
  <c r="F1335" i="10"/>
  <c r="F1334" i="10"/>
  <c r="F1333" i="10"/>
  <c r="F1332" i="10"/>
  <c r="F1331" i="10"/>
  <c r="F1330" i="10"/>
  <c r="F1329" i="10"/>
  <c r="F1328" i="10"/>
  <c r="F1327" i="10"/>
  <c r="F1326" i="10"/>
  <c r="F1325" i="10"/>
  <c r="F1324" i="10"/>
  <c r="F1323" i="10"/>
  <c r="F1322" i="10"/>
  <c r="F1321" i="10"/>
  <c r="F1320" i="10"/>
  <c r="F1319" i="10"/>
  <c r="F1318" i="10"/>
  <c r="F1317" i="10"/>
  <c r="F1316" i="10"/>
  <c r="F1315" i="10"/>
  <c r="F1314" i="10"/>
  <c r="F1313" i="10"/>
  <c r="F1312" i="10"/>
  <c r="F1311" i="10"/>
  <c r="F1310" i="10"/>
  <c r="F1309" i="10"/>
  <c r="F1308" i="10"/>
  <c r="F1307" i="10"/>
  <c r="F1306" i="10"/>
  <c r="F1305" i="10"/>
  <c r="F1304" i="10"/>
  <c r="F1303" i="10"/>
  <c r="F1302" i="10"/>
  <c r="F1301" i="10"/>
  <c r="F1300" i="10"/>
  <c r="F1299" i="10"/>
  <c r="F1298" i="10"/>
  <c r="F1297" i="10"/>
  <c r="F1296" i="10"/>
  <c r="F1295" i="10"/>
  <c r="F1294" i="10"/>
  <c r="F1293" i="10"/>
  <c r="F1292" i="10"/>
  <c r="F1291" i="10"/>
  <c r="F1290" i="10"/>
  <c r="F1289" i="10"/>
  <c r="F1288" i="10"/>
  <c r="F1287" i="10"/>
  <c r="F1286" i="10"/>
  <c r="F1285" i="10"/>
  <c r="F1284" i="10"/>
  <c r="F1283" i="10"/>
  <c r="F1282" i="10"/>
  <c r="F1281" i="10"/>
  <c r="F1280" i="10"/>
  <c r="F1279" i="10"/>
  <c r="F1278" i="10"/>
  <c r="F1277" i="10"/>
  <c r="F1276" i="10"/>
  <c r="F1275" i="10"/>
  <c r="F1274" i="10"/>
  <c r="F1273" i="10"/>
  <c r="F1272" i="10"/>
  <c r="F1271" i="10"/>
  <c r="F1270" i="10"/>
  <c r="F1269" i="10"/>
  <c r="F1268" i="10"/>
  <c r="F1267" i="10"/>
  <c r="F1266" i="10"/>
  <c r="F1265" i="10"/>
  <c r="F1264" i="10"/>
  <c r="F1263" i="10"/>
  <c r="F1262" i="10"/>
  <c r="F1261" i="10"/>
  <c r="F1260" i="10"/>
  <c r="F1259" i="10"/>
  <c r="F1258" i="10"/>
  <c r="F1257" i="10"/>
  <c r="F1256" i="10"/>
  <c r="F1255" i="10"/>
  <c r="F1254" i="10"/>
  <c r="F1253" i="10"/>
  <c r="F1252" i="10"/>
  <c r="F1251" i="10"/>
  <c r="F1250" i="10"/>
  <c r="F1249" i="10"/>
  <c r="F1248" i="10"/>
  <c r="F1247" i="10"/>
  <c r="F1246" i="10"/>
  <c r="F1245" i="10"/>
  <c r="F1244" i="10"/>
  <c r="F1243" i="10"/>
  <c r="F1242" i="10"/>
  <c r="F1241" i="10"/>
  <c r="F1240" i="10"/>
  <c r="F1239" i="10"/>
  <c r="F1238" i="10"/>
  <c r="F1237" i="10"/>
  <c r="F1236" i="10"/>
  <c r="F1235" i="10"/>
  <c r="F1234" i="10"/>
  <c r="F1233" i="10"/>
  <c r="F1232" i="10"/>
  <c r="F1231" i="10"/>
  <c r="F1230" i="10"/>
  <c r="F1229" i="10"/>
  <c r="F1228" i="10"/>
  <c r="F1227" i="10"/>
  <c r="F1226" i="10"/>
  <c r="F1225" i="10"/>
  <c r="F1224" i="10"/>
  <c r="F1223" i="10"/>
  <c r="F1222" i="10"/>
  <c r="F1221" i="10"/>
  <c r="F1220" i="10"/>
  <c r="F1219" i="10"/>
  <c r="F1218" i="10"/>
  <c r="F1217" i="10"/>
  <c r="F1216" i="10"/>
  <c r="F1215" i="10"/>
  <c r="F1214" i="10"/>
  <c r="F1213" i="10"/>
  <c r="F1212" i="10"/>
  <c r="F1211" i="10"/>
  <c r="F1210" i="10"/>
  <c r="F1209" i="10"/>
  <c r="F1208" i="10"/>
  <c r="F1207" i="10"/>
  <c r="F1206" i="10"/>
  <c r="F1205" i="10"/>
  <c r="F1204" i="10"/>
  <c r="F1203" i="10"/>
  <c r="F1202" i="10"/>
  <c r="F1201" i="10"/>
  <c r="F1200" i="10"/>
  <c r="F1199" i="10"/>
  <c r="F1198" i="10"/>
  <c r="F1197" i="10"/>
  <c r="F1196" i="10"/>
  <c r="F1195" i="10"/>
  <c r="F1194" i="10"/>
  <c r="F1193" i="10"/>
  <c r="F1192" i="10"/>
  <c r="F1191" i="10"/>
  <c r="F1190" i="10"/>
  <c r="F1189" i="10"/>
  <c r="F1188" i="10"/>
  <c r="F1187" i="10"/>
  <c r="F1186" i="10"/>
  <c r="F1185" i="10"/>
  <c r="F1184" i="10"/>
  <c r="F1183" i="10"/>
  <c r="F1182" i="10"/>
  <c r="F1181" i="10"/>
  <c r="F1180" i="10"/>
  <c r="F1179" i="10"/>
  <c r="F1178" i="10"/>
  <c r="F1177" i="10"/>
  <c r="F1176" i="10"/>
  <c r="F1175" i="10"/>
  <c r="F1174" i="10"/>
  <c r="F1173" i="10"/>
  <c r="F1172" i="10"/>
  <c r="F1171" i="10"/>
  <c r="F1170" i="10"/>
  <c r="F1169" i="10"/>
  <c r="F1168" i="10"/>
  <c r="F1167" i="10"/>
  <c r="F1166" i="10"/>
  <c r="F1165" i="10"/>
  <c r="F1164" i="10"/>
  <c r="F1163" i="10"/>
  <c r="F1162" i="10"/>
  <c r="F1161" i="10"/>
  <c r="F1160" i="10"/>
  <c r="F1159" i="10"/>
  <c r="F1158" i="10"/>
  <c r="F1157" i="10"/>
  <c r="F1156" i="10"/>
  <c r="F1155" i="10"/>
  <c r="F1154" i="10"/>
  <c r="F1153" i="10"/>
  <c r="F1152" i="10"/>
  <c r="F1151" i="10"/>
  <c r="F1150" i="10"/>
  <c r="F1149" i="10"/>
  <c r="F1148" i="10"/>
  <c r="F1147" i="10"/>
  <c r="F1146" i="10"/>
  <c r="F1145" i="10"/>
  <c r="F1144" i="10"/>
  <c r="F1143" i="10"/>
  <c r="F1142" i="10"/>
  <c r="F1141" i="10"/>
  <c r="F1140" i="10"/>
  <c r="F1139" i="10"/>
  <c r="F1138" i="10"/>
  <c r="F1137" i="10"/>
  <c r="F1136" i="10"/>
  <c r="F1135" i="10"/>
  <c r="F1134" i="10"/>
  <c r="F1133" i="10"/>
  <c r="F1132" i="10"/>
  <c r="F1131" i="10"/>
  <c r="F1130" i="10"/>
  <c r="F1129" i="10"/>
  <c r="F1128" i="10"/>
  <c r="F1127" i="10"/>
  <c r="F1126" i="10"/>
  <c r="F1125" i="10"/>
  <c r="F1124" i="10"/>
  <c r="F1123" i="10"/>
  <c r="F1122" i="10"/>
  <c r="F1121" i="10"/>
  <c r="F1120" i="10"/>
  <c r="F1119" i="10"/>
  <c r="F1118" i="10"/>
  <c r="F1117" i="10"/>
  <c r="F1116" i="10"/>
  <c r="F1115" i="10"/>
  <c r="F1114" i="10"/>
  <c r="F1113" i="10"/>
  <c r="F1112" i="10"/>
  <c r="F1111" i="10"/>
  <c r="F1110" i="10"/>
  <c r="F1109" i="10"/>
  <c r="F1108" i="10"/>
  <c r="F1107" i="10"/>
  <c r="F1106" i="10"/>
  <c r="F1105" i="10"/>
  <c r="F1104" i="10"/>
  <c r="F1103" i="10"/>
  <c r="F1102" i="10"/>
  <c r="F1101" i="10"/>
  <c r="F1100" i="10"/>
  <c r="F1099" i="10"/>
  <c r="F1098" i="10"/>
  <c r="F1097" i="10"/>
  <c r="F1096" i="10"/>
  <c r="F1095" i="10"/>
  <c r="F1094" i="10"/>
  <c r="F1093" i="10"/>
  <c r="F1092" i="10"/>
  <c r="F1091" i="10"/>
  <c r="F1090" i="10"/>
  <c r="F1089" i="10"/>
  <c r="F1088" i="10"/>
  <c r="F1087" i="10"/>
  <c r="F1086" i="10"/>
  <c r="F1085" i="10"/>
  <c r="F1084" i="10"/>
  <c r="F1083" i="10"/>
  <c r="F1082" i="10"/>
  <c r="F1081" i="10"/>
  <c r="F1080" i="10"/>
  <c r="F1079" i="10"/>
  <c r="F1078" i="10"/>
  <c r="F1077" i="10"/>
  <c r="F1076" i="10"/>
  <c r="F1075" i="10"/>
  <c r="F1074" i="10"/>
  <c r="F1073" i="10"/>
  <c r="F1072" i="10"/>
  <c r="F1071" i="10"/>
  <c r="F1070" i="10"/>
  <c r="F1069" i="10"/>
  <c r="F1068" i="10"/>
  <c r="F1067" i="10"/>
  <c r="F1066" i="10"/>
  <c r="F1065" i="10"/>
  <c r="F1064" i="10"/>
  <c r="F1063" i="10"/>
  <c r="F1062" i="10"/>
  <c r="F1061" i="10"/>
  <c r="F1060" i="10"/>
  <c r="F1059" i="10"/>
  <c r="F1058" i="10"/>
  <c r="F1057" i="10"/>
  <c r="F1056" i="10"/>
  <c r="F1055" i="10"/>
  <c r="F1054" i="10"/>
  <c r="F1053" i="10"/>
  <c r="F1052" i="10"/>
  <c r="F1051" i="10"/>
  <c r="F1050" i="10"/>
  <c r="F1049" i="10"/>
  <c r="F1048" i="10"/>
  <c r="F1047" i="10"/>
  <c r="F1046" i="10"/>
  <c r="F1045" i="10"/>
  <c r="F1044" i="10"/>
  <c r="F1043" i="10"/>
  <c r="F1042" i="10"/>
  <c r="F1041" i="10"/>
  <c r="F1040" i="10"/>
  <c r="F1039" i="10"/>
  <c r="F1038" i="10"/>
  <c r="F1037" i="10"/>
  <c r="F1036" i="10"/>
  <c r="F1035" i="10"/>
  <c r="F1034" i="10"/>
  <c r="F1033" i="10"/>
  <c r="F1032" i="10"/>
  <c r="F1031" i="10"/>
  <c r="F1030" i="10"/>
  <c r="F1029" i="10"/>
  <c r="F1028" i="10"/>
  <c r="F1027" i="10"/>
  <c r="F1026" i="10"/>
  <c r="F1025" i="10"/>
  <c r="F1024" i="10"/>
  <c r="F1023" i="10"/>
  <c r="F1022" i="10"/>
  <c r="F1021" i="10"/>
  <c r="F1020" i="10"/>
  <c r="F1019" i="10"/>
  <c r="F1018" i="10"/>
  <c r="F1017" i="10"/>
  <c r="F1016" i="10"/>
  <c r="F1015" i="10"/>
  <c r="F1014" i="10"/>
  <c r="F1013" i="10"/>
  <c r="F1012" i="10"/>
  <c r="F1011" i="10"/>
  <c r="F1010" i="10"/>
  <c r="F1009" i="10"/>
  <c r="F1008" i="10"/>
  <c r="F1007" i="10"/>
  <c r="F1006" i="10"/>
  <c r="F1005" i="10"/>
  <c r="F1004" i="10"/>
  <c r="F1003" i="10"/>
  <c r="F1002" i="10"/>
  <c r="F1001" i="10"/>
  <c r="F1000" i="10"/>
  <c r="F999" i="10"/>
  <c r="F998" i="10"/>
  <c r="F997" i="10"/>
  <c r="F996" i="10"/>
  <c r="F995" i="10"/>
  <c r="F994" i="10"/>
  <c r="F993" i="10"/>
  <c r="F992" i="10"/>
  <c r="F991" i="10"/>
  <c r="F990" i="10"/>
  <c r="F989" i="10"/>
  <c r="F988" i="10"/>
  <c r="F987" i="10"/>
  <c r="F986" i="10"/>
  <c r="F985" i="10"/>
  <c r="F984" i="10"/>
  <c r="F983" i="10"/>
  <c r="F982" i="10"/>
  <c r="F981" i="10"/>
  <c r="F980" i="10"/>
  <c r="F979" i="10"/>
  <c r="F978" i="10"/>
  <c r="F977" i="10"/>
  <c r="F976" i="10"/>
  <c r="F975" i="10"/>
  <c r="F974" i="10"/>
  <c r="F973" i="10"/>
  <c r="F972" i="10"/>
  <c r="F971" i="10"/>
  <c r="F970" i="10"/>
  <c r="F969" i="10"/>
  <c r="F968" i="10"/>
  <c r="F967" i="10"/>
  <c r="F966" i="10"/>
  <c r="F965" i="10"/>
  <c r="F964" i="10"/>
  <c r="F963" i="10"/>
  <c r="F962" i="10"/>
  <c r="F961" i="10"/>
  <c r="F960" i="10"/>
  <c r="F959" i="10"/>
  <c r="F958" i="10"/>
  <c r="F957" i="10"/>
  <c r="F956" i="10"/>
  <c r="F955" i="10"/>
  <c r="F954" i="10"/>
  <c r="F953" i="10"/>
  <c r="F952" i="10"/>
  <c r="F951" i="10"/>
  <c r="F950" i="10"/>
  <c r="F949" i="10"/>
  <c r="F948" i="10"/>
  <c r="F947" i="10"/>
  <c r="F946" i="10"/>
  <c r="F945" i="10"/>
  <c r="F944" i="10"/>
  <c r="F943" i="10"/>
  <c r="F942" i="10"/>
  <c r="F941" i="10"/>
  <c r="F940" i="10"/>
  <c r="F939" i="10"/>
  <c r="F938" i="10"/>
  <c r="F937" i="10"/>
  <c r="F936" i="10"/>
  <c r="F935" i="10"/>
  <c r="F934" i="10"/>
  <c r="F933" i="10"/>
  <c r="F932" i="10"/>
  <c r="F931" i="10"/>
  <c r="F930" i="10"/>
  <c r="F929" i="10"/>
  <c r="F928" i="10"/>
  <c r="F927" i="10"/>
  <c r="F926" i="10"/>
  <c r="F925" i="10"/>
  <c r="F924" i="10"/>
  <c r="F923" i="10"/>
  <c r="F922" i="10"/>
  <c r="F921" i="10"/>
  <c r="F920" i="10"/>
  <c r="F919" i="10"/>
  <c r="F918" i="10"/>
  <c r="F917" i="10"/>
  <c r="F916" i="10"/>
  <c r="F915" i="10"/>
  <c r="F914" i="10"/>
  <c r="F913" i="10"/>
  <c r="F912" i="10"/>
  <c r="F911" i="10"/>
  <c r="F910" i="10"/>
  <c r="F909" i="10"/>
  <c r="F908" i="10"/>
  <c r="F907" i="10"/>
  <c r="F906" i="10"/>
  <c r="F905" i="10"/>
  <c r="F904" i="10"/>
  <c r="F903" i="10"/>
  <c r="F902" i="10"/>
  <c r="F901" i="10"/>
  <c r="F900" i="10"/>
  <c r="F899" i="10"/>
  <c r="F898" i="10"/>
  <c r="F897" i="10"/>
  <c r="F896" i="10"/>
  <c r="F895" i="10"/>
  <c r="F894" i="10"/>
  <c r="F893" i="10"/>
  <c r="F892" i="10"/>
  <c r="F891" i="10"/>
  <c r="F890" i="10"/>
  <c r="F889" i="10"/>
  <c r="F888" i="10"/>
  <c r="F887" i="10"/>
  <c r="F886" i="10"/>
  <c r="F885" i="10"/>
  <c r="F884" i="10"/>
  <c r="F883" i="10"/>
  <c r="F882" i="10"/>
  <c r="F881" i="10"/>
  <c r="F880" i="10"/>
  <c r="F879" i="10"/>
  <c r="F878" i="10"/>
  <c r="F877" i="10"/>
  <c r="F876" i="10"/>
  <c r="F875" i="10"/>
  <c r="F874" i="10"/>
  <c r="F873" i="10"/>
  <c r="F872" i="10"/>
  <c r="F871" i="10"/>
  <c r="F870" i="10"/>
  <c r="F869" i="10"/>
  <c r="F868" i="10"/>
  <c r="F867" i="10"/>
  <c r="F866" i="10"/>
  <c r="F865" i="10"/>
  <c r="F864" i="10"/>
  <c r="F863" i="10"/>
  <c r="F862" i="10"/>
  <c r="F861" i="10"/>
  <c r="F860" i="10"/>
  <c r="F859" i="10"/>
  <c r="F858" i="10"/>
  <c r="F857" i="10"/>
  <c r="F856" i="10"/>
  <c r="F855" i="10"/>
  <c r="F854" i="10"/>
  <c r="F853" i="10"/>
  <c r="F852" i="10"/>
  <c r="F851" i="10"/>
  <c r="F850" i="10"/>
  <c r="F849" i="10"/>
  <c r="F848" i="10"/>
  <c r="F847" i="10"/>
  <c r="F846" i="10"/>
  <c r="F845" i="10"/>
  <c r="F844" i="10"/>
  <c r="F843" i="10"/>
  <c r="F842" i="10"/>
  <c r="F841" i="10"/>
  <c r="F840" i="10"/>
  <c r="F839" i="10"/>
  <c r="F838" i="10"/>
  <c r="F837" i="10"/>
  <c r="F836" i="10"/>
  <c r="F835" i="10"/>
  <c r="F834" i="10"/>
  <c r="F833" i="10"/>
  <c r="F832" i="10"/>
  <c r="F831" i="10"/>
  <c r="F830" i="10"/>
  <c r="F829" i="10"/>
  <c r="F828" i="10"/>
  <c r="F827" i="10"/>
  <c r="F826" i="10"/>
  <c r="F825" i="10"/>
  <c r="F824" i="10"/>
  <c r="F823" i="10"/>
  <c r="F822" i="10"/>
  <c r="F821" i="10"/>
  <c r="F820" i="10"/>
  <c r="F819" i="10"/>
  <c r="F818" i="10"/>
  <c r="F817" i="10"/>
  <c r="F816" i="10"/>
  <c r="F815" i="10"/>
  <c r="F814" i="10"/>
  <c r="F813" i="10"/>
  <c r="F812" i="10"/>
  <c r="F811" i="10"/>
  <c r="F810" i="10"/>
  <c r="F809" i="10"/>
  <c r="F808" i="10"/>
  <c r="F807" i="10"/>
  <c r="F806" i="10"/>
  <c r="F805" i="10"/>
  <c r="F804" i="10"/>
  <c r="F803" i="10"/>
  <c r="F802" i="10"/>
  <c r="F801" i="10"/>
  <c r="F800" i="10"/>
  <c r="F799" i="10"/>
  <c r="F798" i="10"/>
  <c r="F797" i="10"/>
  <c r="F796" i="10"/>
  <c r="F795" i="10"/>
  <c r="F794" i="10"/>
  <c r="F793" i="10"/>
  <c r="F792" i="10"/>
  <c r="F791" i="10"/>
  <c r="F790" i="10"/>
  <c r="F789" i="10"/>
  <c r="F788" i="10"/>
  <c r="F787" i="10"/>
  <c r="F786" i="10"/>
  <c r="F785" i="10"/>
  <c r="F784" i="10"/>
  <c r="F783" i="10"/>
  <c r="F782" i="10"/>
  <c r="F781" i="10"/>
  <c r="F780" i="10"/>
  <c r="F779" i="10"/>
  <c r="F778" i="10"/>
  <c r="F777" i="10"/>
  <c r="F776" i="10"/>
  <c r="F775" i="10"/>
  <c r="F774" i="10"/>
  <c r="F773" i="10"/>
  <c r="F772" i="10"/>
  <c r="F771" i="10"/>
  <c r="F770" i="10"/>
  <c r="F769" i="10"/>
  <c r="F768" i="10"/>
  <c r="F767" i="10"/>
  <c r="F766" i="10"/>
  <c r="F765" i="10"/>
  <c r="F764" i="10"/>
  <c r="F763" i="10"/>
  <c r="F762" i="10"/>
  <c r="F761" i="10"/>
  <c r="F760" i="10"/>
  <c r="F759" i="10"/>
  <c r="F758" i="10"/>
  <c r="F757" i="10"/>
  <c r="F756" i="10"/>
  <c r="F755" i="10"/>
  <c r="F754" i="10"/>
  <c r="F753" i="10"/>
  <c r="F752" i="10"/>
  <c r="F751" i="10"/>
  <c r="F750" i="10"/>
  <c r="F749" i="10"/>
  <c r="F748" i="10"/>
  <c r="F747" i="10"/>
  <c r="F746" i="10"/>
  <c r="F745" i="10"/>
  <c r="F744" i="10"/>
  <c r="F743" i="10"/>
  <c r="F742" i="10"/>
  <c r="F741" i="10"/>
  <c r="F740" i="10"/>
  <c r="F739" i="10"/>
  <c r="F738" i="10"/>
  <c r="F737" i="10"/>
  <c r="F736" i="10"/>
  <c r="F735" i="10"/>
  <c r="F734" i="10"/>
  <c r="F733" i="10"/>
  <c r="F732" i="10"/>
  <c r="F731" i="10"/>
  <c r="F730" i="10"/>
  <c r="F729" i="10"/>
  <c r="F728" i="10"/>
  <c r="F727" i="10"/>
  <c r="F726" i="10"/>
  <c r="F725" i="10"/>
  <c r="F724" i="10"/>
  <c r="F723" i="10"/>
  <c r="F722" i="10"/>
  <c r="F721" i="10"/>
  <c r="F720" i="10"/>
  <c r="F719" i="10"/>
  <c r="F718" i="10"/>
  <c r="F717" i="10"/>
  <c r="F716" i="10"/>
  <c r="F715" i="10"/>
  <c r="F714" i="10"/>
  <c r="F713" i="10"/>
  <c r="F712" i="10"/>
  <c r="F711" i="10"/>
  <c r="F710" i="10"/>
  <c r="F709" i="10"/>
  <c r="F708" i="10"/>
  <c r="F707" i="10"/>
  <c r="F706" i="10"/>
  <c r="F705" i="10"/>
  <c r="F704" i="10"/>
  <c r="F703" i="10"/>
  <c r="F702" i="10"/>
  <c r="F701" i="10"/>
  <c r="F700" i="10"/>
  <c r="F699" i="10"/>
  <c r="F698" i="10"/>
  <c r="F697" i="10"/>
  <c r="F696" i="10"/>
  <c r="F695" i="10"/>
  <c r="F694" i="10"/>
  <c r="F693" i="10"/>
  <c r="F692" i="10"/>
  <c r="F691" i="10"/>
  <c r="F690" i="10"/>
  <c r="F689" i="10"/>
  <c r="F688" i="10"/>
  <c r="F687" i="10"/>
  <c r="F686" i="10"/>
  <c r="F685" i="10"/>
  <c r="F684" i="10"/>
  <c r="F683" i="10"/>
  <c r="F682" i="10"/>
  <c r="F681" i="10"/>
  <c r="F680" i="10"/>
  <c r="F679" i="10"/>
  <c r="F678" i="10"/>
  <c r="F677" i="10"/>
  <c r="F676" i="10"/>
  <c r="F675" i="10"/>
  <c r="F674" i="10"/>
  <c r="F673" i="10"/>
  <c r="F672" i="10"/>
  <c r="F671" i="10"/>
  <c r="F670" i="10"/>
  <c r="F669" i="10"/>
  <c r="F668" i="10"/>
  <c r="F667" i="10"/>
  <c r="F666" i="10"/>
  <c r="F665" i="10"/>
  <c r="F664" i="10"/>
  <c r="F663" i="10"/>
  <c r="F662" i="10"/>
  <c r="F661" i="10"/>
  <c r="F660" i="10"/>
  <c r="F659" i="10"/>
  <c r="F658" i="10"/>
  <c r="F657" i="10"/>
  <c r="F656" i="10"/>
  <c r="F655" i="10"/>
  <c r="F654" i="10"/>
  <c r="F653" i="10"/>
  <c r="F652" i="10"/>
  <c r="F651" i="10"/>
  <c r="F650" i="10"/>
  <c r="F649" i="10"/>
  <c r="F648" i="10"/>
  <c r="F647" i="10"/>
  <c r="F646" i="10"/>
  <c r="F645" i="10"/>
  <c r="F644" i="10"/>
  <c r="F643" i="10"/>
  <c r="F642" i="10"/>
  <c r="F641" i="10"/>
  <c r="F640" i="10"/>
  <c r="F639" i="10"/>
  <c r="F638" i="10"/>
  <c r="F637" i="10"/>
  <c r="F636" i="10"/>
  <c r="F635" i="10"/>
  <c r="F634" i="10"/>
  <c r="F633" i="10"/>
  <c r="F632" i="10"/>
  <c r="F631" i="10"/>
  <c r="F630" i="10"/>
  <c r="F629" i="10"/>
  <c r="F628" i="10"/>
  <c r="F627" i="10"/>
  <c r="F626" i="10"/>
  <c r="F625" i="10"/>
  <c r="F624" i="10"/>
  <c r="F623" i="10"/>
  <c r="F622" i="10"/>
  <c r="F621" i="10"/>
  <c r="F620" i="10"/>
  <c r="F619" i="10"/>
  <c r="F618" i="10"/>
  <c r="F617" i="10"/>
  <c r="F616" i="10"/>
  <c r="F615" i="10"/>
  <c r="F614" i="10"/>
  <c r="F613" i="10"/>
  <c r="F612" i="10"/>
  <c r="F611" i="10"/>
  <c r="F610" i="10"/>
  <c r="F609" i="10"/>
  <c r="F608" i="10"/>
  <c r="F607" i="10"/>
  <c r="F606" i="10"/>
  <c r="F605" i="10"/>
  <c r="F604" i="10"/>
  <c r="F603" i="10"/>
  <c r="F602" i="10"/>
  <c r="F601" i="10"/>
  <c r="F600" i="10"/>
  <c r="F599" i="10"/>
  <c r="F598" i="10"/>
  <c r="F597" i="10"/>
  <c r="F596" i="10"/>
  <c r="F595" i="10"/>
  <c r="F594" i="10"/>
  <c r="F593" i="10"/>
  <c r="F592" i="10"/>
  <c r="F591" i="10"/>
  <c r="F590" i="10"/>
  <c r="F589" i="10"/>
  <c r="F588" i="10"/>
  <c r="F587" i="10"/>
  <c r="F586" i="10"/>
  <c r="F585" i="10"/>
  <c r="F584" i="10"/>
  <c r="F583" i="10"/>
  <c r="F582" i="10"/>
  <c r="F581" i="10"/>
  <c r="F580" i="10"/>
  <c r="F579" i="10"/>
  <c r="F578" i="10"/>
  <c r="F577" i="10"/>
  <c r="F576" i="10"/>
  <c r="F575" i="10"/>
  <c r="F574" i="10"/>
  <c r="F573" i="10"/>
  <c r="F572" i="10"/>
  <c r="F571" i="10"/>
  <c r="F570" i="10"/>
  <c r="F569" i="10"/>
  <c r="F568" i="10"/>
  <c r="F567" i="10"/>
  <c r="F566" i="10"/>
  <c r="F565" i="10"/>
  <c r="F564" i="10"/>
  <c r="F563" i="10"/>
  <c r="F562" i="10"/>
  <c r="F561" i="10"/>
  <c r="F560" i="10"/>
  <c r="F559" i="10"/>
  <c r="F558" i="10"/>
  <c r="F557" i="10"/>
  <c r="F556" i="10"/>
  <c r="F555" i="10"/>
  <c r="F554" i="10"/>
  <c r="F553" i="10"/>
  <c r="F552" i="10"/>
  <c r="F551" i="10"/>
  <c r="F550" i="10"/>
  <c r="F549" i="10"/>
  <c r="F548" i="10"/>
  <c r="F547" i="10"/>
  <c r="F546" i="10"/>
  <c r="F545" i="10"/>
  <c r="F544" i="10"/>
  <c r="F543" i="10"/>
  <c r="F542" i="10"/>
  <c r="F541" i="10"/>
  <c r="F540" i="10"/>
  <c r="F539" i="10"/>
  <c r="F538" i="10"/>
  <c r="F537" i="10"/>
  <c r="F536" i="10"/>
  <c r="F535" i="10"/>
  <c r="F534" i="10"/>
  <c r="F533" i="10"/>
  <c r="F532" i="10"/>
  <c r="F531" i="10"/>
  <c r="F530" i="10"/>
  <c r="F529" i="10"/>
  <c r="F528" i="10"/>
  <c r="F527" i="10"/>
  <c r="F526" i="10"/>
  <c r="F525" i="10"/>
  <c r="F524" i="10"/>
  <c r="F523" i="10"/>
  <c r="F522" i="10"/>
  <c r="F521" i="10"/>
  <c r="F520" i="10"/>
  <c r="F519" i="10"/>
  <c r="F518" i="10"/>
  <c r="F517" i="10"/>
  <c r="F516" i="10"/>
  <c r="F515" i="10"/>
  <c r="F514" i="10"/>
  <c r="F513" i="10"/>
  <c r="F512" i="10"/>
  <c r="F511" i="10"/>
  <c r="F510" i="10"/>
  <c r="F509" i="10"/>
  <c r="F508" i="10"/>
  <c r="F507" i="10"/>
  <c r="F506" i="10"/>
  <c r="F505" i="10"/>
  <c r="F504" i="10"/>
  <c r="F503" i="10"/>
  <c r="F502" i="10"/>
  <c r="F501" i="10"/>
  <c r="F500" i="10"/>
  <c r="F499" i="10"/>
  <c r="F498" i="10"/>
  <c r="F497" i="10"/>
  <c r="F496" i="10"/>
  <c r="F495" i="10"/>
  <c r="F494" i="10"/>
  <c r="F493" i="10"/>
  <c r="F492" i="10"/>
  <c r="F491" i="10"/>
  <c r="F490" i="10"/>
  <c r="F489" i="10"/>
  <c r="F488" i="10"/>
  <c r="F487" i="10"/>
  <c r="F486" i="10"/>
  <c r="F485" i="10"/>
  <c r="F484" i="10"/>
  <c r="F483" i="10"/>
  <c r="F482" i="10"/>
  <c r="F481" i="10"/>
  <c r="F480" i="10"/>
  <c r="F479" i="10"/>
  <c r="F478" i="10"/>
  <c r="F477" i="10"/>
  <c r="F476" i="10"/>
  <c r="F475" i="10"/>
  <c r="F474" i="10"/>
  <c r="F473" i="10"/>
  <c r="F472" i="10"/>
  <c r="F471" i="10"/>
  <c r="F470" i="10"/>
  <c r="F469" i="10"/>
  <c r="F468" i="10"/>
  <c r="F467" i="10"/>
  <c r="F466" i="10"/>
  <c r="F465" i="10"/>
  <c r="F464" i="10"/>
  <c r="F463" i="10"/>
  <c r="F462" i="10"/>
  <c r="F461" i="10"/>
  <c r="F460" i="10"/>
  <c r="F459" i="10"/>
  <c r="F458" i="10"/>
  <c r="F457" i="10"/>
  <c r="F456" i="10"/>
  <c r="F455" i="10"/>
  <c r="F454" i="10"/>
  <c r="F453" i="10"/>
  <c r="F452" i="10"/>
  <c r="F451" i="10"/>
  <c r="F450" i="10"/>
  <c r="F449" i="10"/>
  <c r="F448" i="10"/>
  <c r="F447" i="10"/>
  <c r="F446" i="10"/>
  <c r="F445" i="10"/>
  <c r="F444" i="10"/>
  <c r="F443" i="10"/>
  <c r="F442" i="10"/>
  <c r="F441" i="10"/>
  <c r="F440" i="10"/>
  <c r="F439" i="10"/>
  <c r="F438" i="10"/>
  <c r="F437" i="10"/>
  <c r="F436" i="10"/>
  <c r="F435" i="10"/>
  <c r="F434" i="10"/>
  <c r="F433" i="10"/>
  <c r="F432" i="10"/>
  <c r="F431" i="10"/>
  <c r="F430" i="10"/>
  <c r="F429" i="10"/>
  <c r="F428" i="10"/>
  <c r="F427" i="10"/>
  <c r="F426" i="10"/>
  <c r="F425" i="10"/>
  <c r="F424" i="10"/>
  <c r="F423" i="10"/>
  <c r="F422" i="10"/>
  <c r="F421" i="10"/>
  <c r="F420" i="10"/>
  <c r="F419" i="10"/>
  <c r="F418" i="10"/>
  <c r="F417" i="10"/>
  <c r="F416" i="10"/>
  <c r="F415" i="10"/>
  <c r="F414" i="10"/>
  <c r="F413" i="10"/>
  <c r="F412" i="10"/>
  <c r="F411" i="10"/>
  <c r="F410" i="10"/>
  <c r="F409" i="10"/>
  <c r="F408" i="10"/>
  <c r="F407" i="10"/>
  <c r="F406" i="10"/>
  <c r="F405" i="10"/>
  <c r="F404" i="10"/>
  <c r="F403" i="10"/>
  <c r="F402" i="10"/>
  <c r="F401" i="10"/>
  <c r="F400" i="10"/>
  <c r="F399" i="10"/>
  <c r="F398" i="10"/>
  <c r="F397" i="10"/>
  <c r="F396" i="10"/>
  <c r="F395" i="10"/>
  <c r="F394" i="10"/>
  <c r="F393" i="10"/>
  <c r="F392" i="10"/>
  <c r="F391" i="10"/>
  <c r="F390" i="10"/>
  <c r="F389" i="10"/>
  <c r="F388" i="10"/>
  <c r="F387" i="10"/>
  <c r="F386" i="10"/>
  <c r="F385" i="10"/>
  <c r="F384" i="10"/>
  <c r="F383" i="10"/>
  <c r="F382" i="10"/>
  <c r="F381" i="10"/>
  <c r="F380" i="10"/>
  <c r="F379" i="10"/>
  <c r="F378" i="10"/>
  <c r="F377" i="10"/>
  <c r="F376" i="10"/>
  <c r="F375" i="10"/>
  <c r="F374" i="10"/>
  <c r="F373" i="10"/>
  <c r="F372" i="10"/>
  <c r="F371" i="10"/>
  <c r="F370" i="10"/>
  <c r="F369" i="10"/>
  <c r="F368" i="10"/>
  <c r="F367" i="10"/>
  <c r="F366" i="10"/>
  <c r="F365" i="10"/>
  <c r="F364" i="10"/>
  <c r="F363" i="10"/>
  <c r="F362" i="10"/>
  <c r="F361" i="10"/>
  <c r="F360" i="10"/>
  <c r="F359" i="10"/>
  <c r="F358" i="10"/>
  <c r="F357" i="10"/>
  <c r="F356" i="10"/>
  <c r="F355" i="10"/>
  <c r="F354" i="10"/>
  <c r="F353" i="10"/>
  <c r="F352" i="10"/>
  <c r="F351" i="10"/>
  <c r="F350" i="10"/>
  <c r="F349" i="10"/>
  <c r="F348" i="10"/>
  <c r="F347" i="10"/>
  <c r="F346" i="10"/>
  <c r="F345" i="10"/>
  <c r="F344" i="10"/>
  <c r="F343" i="10"/>
  <c r="F342" i="10"/>
  <c r="F341" i="10"/>
  <c r="F340" i="10"/>
  <c r="F339" i="10"/>
  <c r="F338" i="10"/>
  <c r="F337" i="10"/>
  <c r="F336" i="10"/>
  <c r="F335" i="10"/>
  <c r="F334" i="10"/>
  <c r="F333" i="10"/>
  <c r="F332" i="10"/>
  <c r="F331" i="10"/>
  <c r="F330" i="10"/>
  <c r="F329" i="10"/>
  <c r="F328" i="10"/>
  <c r="F327" i="10"/>
  <c r="F326" i="10"/>
  <c r="F325" i="10"/>
  <c r="F324" i="10"/>
  <c r="F323" i="10"/>
  <c r="F322" i="10"/>
  <c r="F321" i="10"/>
  <c r="F320" i="10"/>
  <c r="F319" i="10"/>
  <c r="F318" i="10"/>
  <c r="F317" i="10"/>
  <c r="F316" i="10"/>
  <c r="F315" i="10"/>
  <c r="F314" i="10"/>
  <c r="F313" i="10"/>
  <c r="F312" i="10"/>
  <c r="F311" i="10"/>
  <c r="F310" i="10"/>
  <c r="F309" i="10"/>
  <c r="F308" i="10"/>
  <c r="F307" i="10"/>
  <c r="F306" i="10"/>
  <c r="F305" i="10"/>
  <c r="F304" i="10"/>
  <c r="F303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9" i="10"/>
  <c r="F288" i="10"/>
  <c r="F287" i="10"/>
  <c r="F286" i="10"/>
  <c r="F285" i="10"/>
  <c r="F284" i="10"/>
  <c r="F283" i="10"/>
  <c r="F282" i="10"/>
  <c r="F281" i="10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F264" i="10"/>
  <c r="F263" i="10"/>
  <c r="F262" i="10"/>
  <c r="F261" i="10"/>
  <c r="F260" i="10"/>
  <c r="F259" i="10"/>
  <c r="F258" i="10"/>
  <c r="F257" i="10"/>
  <c r="F256" i="10"/>
  <c r="F255" i="10"/>
  <c r="F254" i="10"/>
  <c r="F253" i="10"/>
  <c r="F252" i="10"/>
  <c r="F251" i="10"/>
  <c r="F250" i="10"/>
  <c r="F249" i="10"/>
  <c r="F248" i="10"/>
  <c r="F247" i="10"/>
  <c r="F246" i="10"/>
  <c r="F245" i="10"/>
  <c r="F244" i="10"/>
  <c r="F243" i="10"/>
  <c r="F242" i="10"/>
  <c r="F241" i="10"/>
  <c r="F240" i="10"/>
  <c r="F239" i="10"/>
  <c r="F238" i="10"/>
  <c r="F237" i="10"/>
  <c r="F236" i="10"/>
  <c r="F235" i="10"/>
  <c r="F234" i="10"/>
  <c r="F233" i="10"/>
  <c r="F232" i="10"/>
  <c r="F231" i="10"/>
  <c r="F230" i="10"/>
  <c r="F229" i="10"/>
  <c r="F228" i="10"/>
  <c r="F227" i="10"/>
  <c r="F226" i="10"/>
  <c r="F225" i="10"/>
  <c r="F224" i="10"/>
  <c r="F223" i="10"/>
  <c r="F222" i="10"/>
  <c r="F221" i="10"/>
  <c r="F220" i="10"/>
  <c r="F219" i="10"/>
  <c r="F218" i="10"/>
  <c r="F217" i="10"/>
  <c r="F216" i="10"/>
  <c r="F215" i="10"/>
  <c r="F214" i="10"/>
  <c r="F213" i="10"/>
  <c r="F212" i="10"/>
  <c r="F211" i="10"/>
  <c r="F210" i="10"/>
  <c r="F209" i="10"/>
  <c r="F208" i="10"/>
  <c r="F207" i="10"/>
  <c r="F206" i="10"/>
  <c r="F205" i="10"/>
  <c r="F204" i="10"/>
  <c r="F203" i="10"/>
  <c r="F202" i="10"/>
  <c r="F201" i="10"/>
  <c r="F200" i="10"/>
  <c r="F199" i="10"/>
  <c r="F198" i="10"/>
  <c r="F197" i="10"/>
  <c r="F196" i="10"/>
  <c r="F195" i="10"/>
  <c r="F194" i="10"/>
  <c r="F193" i="10"/>
  <c r="F192" i="10"/>
  <c r="F191" i="10"/>
  <c r="F190" i="10"/>
  <c r="F189" i="10"/>
  <c r="F188" i="10"/>
  <c r="F187" i="10"/>
  <c r="F186" i="10"/>
  <c r="F185" i="10"/>
  <c r="F184" i="10"/>
  <c r="F183" i="10"/>
  <c r="F182" i="10"/>
  <c r="F181" i="10"/>
  <c r="F180" i="10"/>
  <c r="F179" i="10"/>
  <c r="F178" i="10"/>
  <c r="F177" i="10"/>
  <c r="F176" i="10"/>
  <c r="F175" i="10"/>
  <c r="F174" i="10"/>
  <c r="F173" i="10"/>
  <c r="F172" i="10"/>
  <c r="F171" i="10"/>
  <c r="F170" i="10"/>
  <c r="F169" i="10"/>
  <c r="F168" i="10"/>
  <c r="F167" i="10"/>
  <c r="F166" i="10"/>
  <c r="F165" i="10"/>
  <c r="F164" i="10"/>
  <c r="F163" i="10"/>
  <c r="F162" i="10"/>
  <c r="F161" i="10"/>
  <c r="F160" i="10"/>
  <c r="F159" i="10"/>
  <c r="F158" i="10"/>
  <c r="F157" i="10"/>
  <c r="F156" i="10"/>
  <c r="F155" i="10"/>
  <c r="F154" i="10"/>
  <c r="F153" i="10"/>
  <c r="F152" i="10"/>
  <c r="F151" i="10"/>
  <c r="F150" i="10"/>
  <c r="F149" i="10"/>
  <c r="F148" i="10"/>
  <c r="F147" i="10"/>
  <c r="F146" i="10"/>
  <c r="F145" i="10"/>
  <c r="F144" i="10"/>
  <c r="F143" i="10"/>
  <c r="F142" i="10"/>
  <c r="F141" i="10"/>
  <c r="F140" i="10"/>
  <c r="F139" i="10"/>
  <c r="F138" i="10"/>
  <c r="F137" i="10"/>
  <c r="F136" i="10"/>
  <c r="F135" i="10"/>
  <c r="F134" i="10"/>
  <c r="F133" i="10"/>
  <c r="F132" i="10"/>
  <c r="F131" i="10"/>
  <c r="F130" i="10"/>
  <c r="F129" i="10"/>
  <c r="F128" i="10"/>
  <c r="F127" i="10"/>
  <c r="F126" i="10"/>
  <c r="F125" i="10"/>
  <c r="F124" i="10"/>
  <c r="F123" i="10"/>
  <c r="F122" i="10"/>
  <c r="F121" i="10"/>
  <c r="F120" i="10"/>
  <c r="F119" i="10"/>
  <c r="F118" i="10"/>
  <c r="F117" i="10"/>
  <c r="F116" i="10"/>
  <c r="F115" i="10"/>
  <c r="F114" i="10"/>
  <c r="F113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79" i="10"/>
  <c r="F72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47" i="10"/>
  <c r="F46" i="10"/>
  <c r="F45" i="10"/>
  <c r="F44" i="10"/>
  <c r="F43" i="10"/>
  <c r="F42" i="10"/>
  <c r="F41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74" i="9"/>
  <c r="D175" i="9"/>
  <c r="D176" i="9"/>
  <c r="I257" i="8" l="1"/>
  <c r="H257" i="8"/>
  <c r="I256" i="8"/>
  <c r="H256" i="8"/>
  <c r="I255" i="8"/>
  <c r="H255" i="8"/>
  <c r="I254" i="8"/>
  <c r="H254" i="8"/>
  <c r="I253" i="8"/>
  <c r="H253" i="8"/>
  <c r="I252" i="8"/>
  <c r="H252" i="8"/>
  <c r="I251" i="8"/>
  <c r="H251" i="8"/>
  <c r="I250" i="8"/>
  <c r="H250" i="8"/>
  <c r="I249" i="8"/>
  <c r="H249" i="8"/>
  <c r="I248" i="8"/>
  <c r="H248" i="8"/>
  <c r="I247" i="8"/>
  <c r="H247" i="8"/>
  <c r="I246" i="8"/>
  <c r="H246" i="8"/>
  <c r="I245" i="8"/>
  <c r="H245" i="8"/>
  <c r="I244" i="8"/>
  <c r="H244" i="8"/>
  <c r="I243" i="8"/>
  <c r="H243" i="8"/>
  <c r="I242" i="8"/>
  <c r="H242" i="8"/>
  <c r="I241" i="8"/>
  <c r="H241" i="8"/>
  <c r="I240" i="8"/>
  <c r="H240" i="8"/>
  <c r="I239" i="8"/>
  <c r="H239" i="8"/>
  <c r="I258" i="8" l="1"/>
  <c r="H258" i="8"/>
  <c r="I259" i="8" l="1"/>
  <c r="H259" i="8"/>
  <c r="I238" i="8"/>
  <c r="H238" i="8"/>
  <c r="I237" i="8"/>
  <c r="H237" i="8"/>
  <c r="I236" i="8"/>
  <c r="H236" i="8"/>
  <c r="I235" i="8"/>
  <c r="H235" i="8"/>
  <c r="I234" i="8"/>
  <c r="H234" i="8"/>
  <c r="I233" i="8"/>
  <c r="H233" i="8"/>
  <c r="I232" i="8" l="1"/>
  <c r="H232" i="8"/>
  <c r="I231" i="8"/>
  <c r="H231" i="8"/>
  <c r="I230" i="8"/>
  <c r="H230" i="8"/>
  <c r="I229" i="8"/>
  <c r="H229" i="8"/>
  <c r="I228" i="8"/>
  <c r="H228" i="8"/>
  <c r="I227" i="8"/>
  <c r="H227" i="8"/>
  <c r="I226" i="8"/>
  <c r="H226" i="8"/>
  <c r="I225" i="8"/>
  <c r="H225" i="8"/>
  <c r="I224" i="8"/>
  <c r="H224" i="8"/>
  <c r="I223" i="8"/>
  <c r="H223" i="8"/>
  <c r="I222" i="8"/>
  <c r="H222" i="8"/>
  <c r="I221" i="8"/>
  <c r="H221" i="8"/>
  <c r="I220" i="8"/>
  <c r="H220" i="8"/>
  <c r="I219" i="8"/>
  <c r="H219" i="8"/>
  <c r="I218" i="8"/>
  <c r="H218" i="8"/>
  <c r="I217" i="8"/>
  <c r="H217" i="8"/>
  <c r="I216" i="8"/>
  <c r="H216" i="8"/>
  <c r="I215" i="8"/>
  <c r="H215" i="8"/>
  <c r="I214" i="8"/>
  <c r="H214" i="8"/>
  <c r="I213" i="8"/>
  <c r="H213" i="8"/>
  <c r="I212" i="8"/>
  <c r="H212" i="8"/>
  <c r="I211" i="8"/>
  <c r="H211" i="8"/>
  <c r="I210" i="8"/>
  <c r="H210" i="8"/>
  <c r="I209" i="8"/>
  <c r="H209" i="8"/>
  <c r="I208" i="8"/>
  <c r="H208" i="8"/>
  <c r="I207" i="8"/>
  <c r="H207" i="8"/>
  <c r="I206" i="8"/>
  <c r="H206" i="8"/>
  <c r="I205" i="8"/>
  <c r="H205" i="8"/>
  <c r="I204" i="8"/>
  <c r="H204" i="8"/>
  <c r="I203" i="8"/>
  <c r="H203" i="8"/>
  <c r="I202" i="8"/>
  <c r="H202" i="8"/>
  <c r="I201" i="8"/>
  <c r="H201" i="8"/>
  <c r="I200" i="8"/>
  <c r="H200" i="8"/>
  <c r="I199" i="8"/>
  <c r="H199" i="8"/>
  <c r="I198" i="8"/>
  <c r="H198" i="8"/>
  <c r="I197" i="8"/>
  <c r="H197" i="8"/>
  <c r="I196" i="8"/>
  <c r="H196" i="8"/>
  <c r="I195" i="8"/>
  <c r="H195" i="8"/>
  <c r="I194" i="8"/>
  <c r="H194" i="8"/>
  <c r="I193" i="8"/>
  <c r="H193" i="8"/>
  <c r="I192" i="8"/>
  <c r="H192" i="8"/>
  <c r="I191" i="8"/>
  <c r="H191" i="8"/>
  <c r="I190" i="8"/>
  <c r="H190" i="8"/>
  <c r="I189" i="8"/>
  <c r="H189" i="8"/>
  <c r="I188" i="8"/>
  <c r="H188" i="8"/>
  <c r="I187" i="8"/>
  <c r="H187" i="8"/>
  <c r="I186" i="8"/>
  <c r="H186" i="8"/>
  <c r="I185" i="8"/>
  <c r="H185" i="8"/>
  <c r="I184" i="8"/>
  <c r="H184" i="8"/>
  <c r="I183" i="8"/>
  <c r="H183" i="8"/>
  <c r="I182" i="8"/>
  <c r="H182" i="8"/>
  <c r="I181" i="8"/>
  <c r="H181" i="8"/>
  <c r="I180" i="8"/>
  <c r="H180" i="8"/>
  <c r="I179" i="8"/>
  <c r="H179" i="8"/>
  <c r="I178" i="8"/>
  <c r="H178" i="8"/>
  <c r="I177" i="8"/>
  <c r="H177" i="8"/>
  <c r="I176" i="8"/>
  <c r="H176" i="8"/>
  <c r="I175" i="8"/>
  <c r="H175" i="8"/>
  <c r="I174" i="8"/>
  <c r="H174" i="8"/>
  <c r="I173" i="8"/>
  <c r="H173" i="8"/>
  <c r="I172" i="8"/>
  <c r="H172" i="8"/>
  <c r="I171" i="8"/>
  <c r="H171" i="8"/>
  <c r="I170" i="8"/>
  <c r="H170" i="8"/>
  <c r="I169" i="8"/>
  <c r="H169" i="8"/>
  <c r="I168" i="8"/>
  <c r="H168" i="8"/>
  <c r="I167" i="8"/>
  <c r="H167" i="8"/>
  <c r="I166" i="8"/>
  <c r="H166" i="8"/>
  <c r="I165" i="8"/>
  <c r="H165" i="8"/>
  <c r="I164" i="8"/>
  <c r="H164" i="8"/>
  <c r="I163" i="8"/>
  <c r="H163" i="8"/>
  <c r="I162" i="8"/>
  <c r="H162" i="8"/>
  <c r="I161" i="8"/>
  <c r="H161" i="8"/>
  <c r="I160" i="8"/>
  <c r="H160" i="8"/>
  <c r="I159" i="8"/>
  <c r="H159" i="8"/>
  <c r="I158" i="8"/>
  <c r="H158" i="8"/>
  <c r="I157" i="8"/>
  <c r="H157" i="8"/>
  <c r="I156" i="8"/>
  <c r="H156" i="8"/>
  <c r="I155" i="8"/>
  <c r="H155" i="8"/>
  <c r="I154" i="8"/>
  <c r="H154" i="8"/>
  <c r="I153" i="8"/>
  <c r="H153" i="8"/>
  <c r="I152" i="8"/>
  <c r="H152" i="8"/>
  <c r="I151" i="8"/>
  <c r="H151" i="8"/>
  <c r="I150" i="8"/>
  <c r="H150" i="8"/>
  <c r="I149" i="8"/>
  <c r="H149" i="8"/>
  <c r="I148" i="8"/>
  <c r="H148" i="8"/>
  <c r="I147" i="8"/>
  <c r="H147" i="8"/>
  <c r="I146" i="8"/>
  <c r="H146" i="8"/>
  <c r="I145" i="8"/>
  <c r="H145" i="8"/>
  <c r="I144" i="8"/>
  <c r="H144" i="8"/>
  <c r="I143" i="8"/>
  <c r="H143" i="8"/>
  <c r="I142" i="8"/>
  <c r="H142" i="8"/>
  <c r="I141" i="8"/>
  <c r="H141" i="8"/>
  <c r="I140" i="8"/>
  <c r="H140" i="8"/>
  <c r="I139" i="8"/>
  <c r="H139" i="8"/>
  <c r="I138" i="8"/>
  <c r="H138" i="8"/>
  <c r="I137" i="8"/>
  <c r="H137" i="8"/>
  <c r="I136" i="8"/>
  <c r="H136" i="8"/>
  <c r="I135" i="8"/>
  <c r="H135" i="8"/>
  <c r="I134" i="8"/>
  <c r="H134" i="8"/>
  <c r="I133" i="8"/>
  <c r="H133" i="8"/>
  <c r="I132" i="8"/>
  <c r="H132" i="8"/>
  <c r="I131" i="8"/>
  <c r="H131" i="8"/>
  <c r="I130" i="8"/>
  <c r="H130" i="8"/>
  <c r="I129" i="8"/>
  <c r="H129" i="8"/>
  <c r="I128" i="8"/>
  <c r="H128" i="8"/>
  <c r="I127" i="8"/>
  <c r="H127" i="8"/>
  <c r="I126" i="8"/>
  <c r="H126" i="8"/>
  <c r="I125" i="8"/>
  <c r="H125" i="8"/>
  <c r="I124" i="8"/>
  <c r="H124" i="8"/>
  <c r="I123" i="8"/>
  <c r="H123" i="8"/>
  <c r="I122" i="8"/>
  <c r="H122" i="8"/>
  <c r="I121" i="8"/>
  <c r="H121" i="8"/>
  <c r="I120" i="8"/>
  <c r="H120" i="8"/>
  <c r="I119" i="8"/>
  <c r="H119" i="8"/>
  <c r="I118" i="8"/>
  <c r="H118" i="8"/>
  <c r="I117" i="8"/>
  <c r="H117" i="8"/>
  <c r="I116" i="8"/>
  <c r="H116" i="8"/>
  <c r="I115" i="8"/>
  <c r="H115" i="8"/>
  <c r="I114" i="8"/>
  <c r="H114" i="8"/>
  <c r="I113" i="8"/>
  <c r="H113" i="8"/>
  <c r="I112" i="8"/>
  <c r="H112" i="8"/>
  <c r="I111" i="8"/>
  <c r="H111" i="8"/>
  <c r="I110" i="8"/>
  <c r="H110" i="8"/>
  <c r="I109" i="8"/>
  <c r="H109" i="8"/>
  <c r="I108" i="8"/>
  <c r="H108" i="8"/>
  <c r="I107" i="8"/>
  <c r="H107" i="8"/>
  <c r="I106" i="8"/>
  <c r="H106" i="8"/>
  <c r="I105" i="8"/>
  <c r="H105" i="8"/>
  <c r="I104" i="8"/>
  <c r="H104" i="8"/>
  <c r="I103" i="8"/>
  <c r="H103" i="8"/>
  <c r="I102" i="8"/>
  <c r="H102" i="8"/>
  <c r="I101" i="8"/>
  <c r="H101" i="8"/>
  <c r="I100" i="8"/>
  <c r="H100" i="8"/>
  <c r="I99" i="8"/>
  <c r="H99" i="8"/>
  <c r="I98" i="8"/>
  <c r="H98" i="8"/>
  <c r="I97" i="8"/>
  <c r="H97" i="8"/>
  <c r="I96" i="8"/>
  <c r="H96" i="8"/>
  <c r="I95" i="8"/>
  <c r="H95" i="8"/>
  <c r="I94" i="8"/>
  <c r="H94" i="8"/>
  <c r="I93" i="8"/>
  <c r="H93" i="8"/>
  <c r="I92" i="8"/>
  <c r="H92" i="8"/>
  <c r="I91" i="8"/>
  <c r="H91" i="8"/>
  <c r="I90" i="8"/>
  <c r="H90" i="8"/>
  <c r="I89" i="8"/>
  <c r="H89" i="8"/>
  <c r="I88" i="8"/>
  <c r="H88" i="8"/>
  <c r="I87" i="8"/>
  <c r="H87" i="8"/>
  <c r="I86" i="8"/>
  <c r="H86" i="8"/>
  <c r="I85" i="8"/>
  <c r="H85" i="8"/>
  <c r="I84" i="8"/>
  <c r="H84" i="8"/>
  <c r="I83" i="8"/>
  <c r="H83" i="8"/>
  <c r="I82" i="8"/>
  <c r="H82" i="8"/>
  <c r="I81" i="8"/>
  <c r="H81" i="8"/>
  <c r="I80" i="8"/>
  <c r="H80" i="8"/>
  <c r="I79" i="8"/>
  <c r="H79" i="8"/>
  <c r="I78" i="8"/>
  <c r="H78" i="8"/>
  <c r="I77" i="8"/>
  <c r="H77" i="8"/>
  <c r="I76" i="8"/>
  <c r="H76" i="8"/>
  <c r="I75" i="8"/>
  <c r="H75" i="8"/>
  <c r="I74" i="8"/>
  <c r="H74" i="8"/>
  <c r="I73" i="8"/>
  <c r="H73" i="8"/>
  <c r="I72" i="8"/>
  <c r="H72" i="8"/>
  <c r="I71" i="8"/>
  <c r="H71" i="8"/>
  <c r="I70" i="8"/>
  <c r="H70" i="8"/>
  <c r="I69" i="8"/>
  <c r="H69" i="8"/>
  <c r="I68" i="8"/>
  <c r="H68" i="8"/>
  <c r="I67" i="8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L4" i="7" l="1"/>
  <c r="L8" i="7" l="1"/>
  <c r="L6" i="7"/>
  <c r="L5" i="7"/>
  <c r="L7" i="7" s="1"/>
  <c r="L10" i="7" l="1"/>
  <c r="L9" i="7"/>
  <c r="L11" i="7" l="1"/>
  <c r="L13" i="7"/>
  <c r="K265" i="8"/>
  <c r="K262" i="8"/>
  <c r="H10" i="8"/>
  <c r="I10" i="8"/>
  <c r="H11" i="8"/>
  <c r="I11" i="8"/>
  <c r="L12" i="7" l="1"/>
  <c r="L14" i="7"/>
  <c r="J4" i="7"/>
  <c r="L15" i="7" l="1"/>
  <c r="L16" i="7" s="1"/>
  <c r="L17" i="7"/>
  <c r="A12" i="12"/>
  <c r="A13" i="12" s="1"/>
  <c r="A14" i="12" s="1"/>
  <c r="A15" i="12" s="1"/>
  <c r="A16" i="12" s="1"/>
  <c r="A17" i="12" s="1"/>
  <c r="A18" i="12" s="1"/>
  <c r="A19" i="12" s="1"/>
  <c r="L18" i="7" l="1"/>
  <c r="L19" i="7" s="1"/>
  <c r="L20" i="7" s="1"/>
  <c r="L21" i="7" s="1"/>
  <c r="L22" i="7" s="1"/>
  <c r="L23" i="7" s="1"/>
  <c r="L24" i="7" s="1"/>
  <c r="L25" i="7" s="1"/>
  <c r="L26" i="7" s="1"/>
  <c r="L27" i="7" s="1"/>
  <c r="L28" i="7" s="1"/>
  <c r="L29" i="7" s="1"/>
  <c r="L30" i="7" s="1"/>
  <c r="L31" i="7" s="1"/>
  <c r="L32" i="7" s="1"/>
  <c r="L33" i="7" s="1"/>
  <c r="L34" i="7" s="1"/>
  <c r="K143" i="8" l="1"/>
  <c r="K66" i="8"/>
  <c r="K82" i="8"/>
  <c r="G176" i="8"/>
  <c r="J257" i="8"/>
  <c r="F257" i="8"/>
  <c r="K254" i="8"/>
  <c r="G254" i="8"/>
  <c r="K252" i="8"/>
  <c r="G252" i="8"/>
  <c r="K250" i="8"/>
  <c r="G250" i="8"/>
  <c r="K248" i="8"/>
  <c r="K246" i="8"/>
  <c r="K244" i="8"/>
  <c r="K242" i="8"/>
  <c r="K240" i="8"/>
  <c r="K256" i="8"/>
  <c r="F256" i="8"/>
  <c r="J254" i="8"/>
  <c r="F254" i="8"/>
  <c r="L254" i="8" s="1"/>
  <c r="J252" i="8"/>
  <c r="F252" i="8"/>
  <c r="J250" i="8"/>
  <c r="F250" i="8"/>
  <c r="L250" i="8" s="1"/>
  <c r="J248" i="8"/>
  <c r="F248" i="8"/>
  <c r="J246" i="8"/>
  <c r="F246" i="8"/>
  <c r="L246" i="8" s="1"/>
  <c r="J240" i="8"/>
  <c r="F240" i="8"/>
  <c r="J247" i="8"/>
  <c r="F247" i="8"/>
  <c r="L247" i="8" s="1"/>
  <c r="J243" i="8"/>
  <c r="F243" i="8"/>
  <c r="J241" i="8"/>
  <c r="F241" i="8"/>
  <c r="L241" i="8" s="1"/>
  <c r="J239" i="8"/>
  <c r="J244" i="8"/>
  <c r="F244" i="8"/>
  <c r="J242" i="8"/>
  <c r="F242" i="8"/>
  <c r="J245" i="8"/>
  <c r="F245" i="8"/>
  <c r="J256" i="8"/>
  <c r="K255" i="8"/>
  <c r="G255" i="8"/>
  <c r="M255" i="8" s="1"/>
  <c r="K253" i="8"/>
  <c r="G253" i="8"/>
  <c r="K251" i="8"/>
  <c r="G251" i="8"/>
  <c r="K247" i="8"/>
  <c r="K243" i="8"/>
  <c r="K241" i="8"/>
  <c r="F239" i="8"/>
  <c r="L239" i="8" s="1"/>
  <c r="K257" i="8"/>
  <c r="G257" i="8"/>
  <c r="J255" i="8"/>
  <c r="F255" i="8"/>
  <c r="J253" i="8"/>
  <c r="F253" i="8"/>
  <c r="L253" i="8" s="1"/>
  <c r="J251" i="8"/>
  <c r="F251" i="8"/>
  <c r="L251" i="8" s="1"/>
  <c r="J249" i="8"/>
  <c r="F249" i="8"/>
  <c r="L249" i="8" s="1"/>
  <c r="K258" i="8"/>
  <c r="F258" i="8"/>
  <c r="L258" i="8" s="1"/>
  <c r="J258" i="8"/>
  <c r="F238" i="8"/>
  <c r="J233" i="8"/>
  <c r="J237" i="8"/>
  <c r="J236" i="8"/>
  <c r="F236" i="8"/>
  <c r="L236" i="8" s="1"/>
  <c r="J259" i="8"/>
  <c r="F259" i="8"/>
  <c r="J238" i="8"/>
  <c r="F237" i="8"/>
  <c r="J235" i="8"/>
  <c r="F235" i="8"/>
  <c r="L235" i="8" s="1"/>
  <c r="F234" i="8"/>
  <c r="J234" i="8"/>
  <c r="F233" i="8"/>
  <c r="K223" i="8"/>
  <c r="K219" i="8"/>
  <c r="K209" i="8"/>
  <c r="K207" i="8"/>
  <c r="K201" i="8"/>
  <c r="K197" i="8"/>
  <c r="G197" i="8"/>
  <c r="K183" i="8"/>
  <c r="K179" i="8"/>
  <c r="K177" i="8"/>
  <c r="G232" i="8"/>
  <c r="K228" i="8"/>
  <c r="K226" i="8"/>
  <c r="K220" i="8"/>
  <c r="K214" i="8"/>
  <c r="K210" i="8"/>
  <c r="K206" i="8"/>
  <c r="G206" i="8"/>
  <c r="K204" i="8"/>
  <c r="K202" i="8"/>
  <c r="K194" i="8"/>
  <c r="K192" i="8"/>
  <c r="K188" i="8"/>
  <c r="K180" i="8"/>
  <c r="G180" i="8"/>
  <c r="K178" i="8"/>
  <c r="K174" i="8"/>
  <c r="K162" i="8"/>
  <c r="K154" i="8"/>
  <c r="J232" i="8"/>
  <c r="J231" i="8"/>
  <c r="J230" i="8"/>
  <c r="J229" i="8"/>
  <c r="J228" i="8"/>
  <c r="J227" i="8"/>
  <c r="J226" i="8"/>
  <c r="J225" i="8"/>
  <c r="J224" i="8"/>
  <c r="J223" i="8"/>
  <c r="J222" i="8"/>
  <c r="J221" i="8"/>
  <c r="J220" i="8"/>
  <c r="J219" i="8"/>
  <c r="J218" i="8"/>
  <c r="J217" i="8"/>
  <c r="J216" i="8"/>
  <c r="J215" i="8"/>
  <c r="J214" i="8"/>
  <c r="J213" i="8"/>
  <c r="J212" i="8"/>
  <c r="J211" i="8"/>
  <c r="J210" i="8"/>
  <c r="J209" i="8"/>
  <c r="J208" i="8"/>
  <c r="J207" i="8"/>
  <c r="J206" i="8"/>
  <c r="J205" i="8"/>
  <c r="J204" i="8"/>
  <c r="J203" i="8"/>
  <c r="J202" i="8"/>
  <c r="J201" i="8"/>
  <c r="J200" i="8"/>
  <c r="J199" i="8"/>
  <c r="J198" i="8"/>
  <c r="J197" i="8"/>
  <c r="J196" i="8"/>
  <c r="J195" i="8"/>
  <c r="J194" i="8"/>
  <c r="J193" i="8"/>
  <c r="J192" i="8"/>
  <c r="J191" i="8"/>
  <c r="J190" i="8"/>
  <c r="J189" i="8"/>
  <c r="J188" i="8"/>
  <c r="J187" i="8"/>
  <c r="J186" i="8"/>
  <c r="J185" i="8"/>
  <c r="J184" i="8"/>
  <c r="J183" i="8"/>
  <c r="J182" i="8"/>
  <c r="J181" i="8"/>
  <c r="J180" i="8"/>
  <c r="J179" i="8"/>
  <c r="J178" i="8"/>
  <c r="J177" i="8"/>
  <c r="J176" i="8"/>
  <c r="J175" i="8"/>
  <c r="J174" i="8"/>
  <c r="J173" i="8"/>
  <c r="J172" i="8"/>
  <c r="J171" i="8"/>
  <c r="J170" i="8"/>
  <c r="J169" i="8"/>
  <c r="J168" i="8"/>
  <c r="J167" i="8"/>
  <c r="J166" i="8"/>
  <c r="J165" i="8"/>
  <c r="J164" i="8"/>
  <c r="J163" i="8"/>
  <c r="J162" i="8"/>
  <c r="J161" i="8"/>
  <c r="J160" i="8"/>
  <c r="J156" i="8"/>
  <c r="J152" i="8"/>
  <c r="J149" i="8"/>
  <c r="J158" i="8"/>
  <c r="J154" i="8"/>
  <c r="J150" i="8"/>
  <c r="F150" i="8"/>
  <c r="L150" i="8" s="1"/>
  <c r="J148" i="8"/>
  <c r="F148" i="8"/>
  <c r="L148" i="8" s="1"/>
  <c r="J146" i="8"/>
  <c r="F146" i="8"/>
  <c r="J144" i="8"/>
  <c r="F144" i="8"/>
  <c r="L144" i="8" s="1"/>
  <c r="J142" i="8"/>
  <c r="F142" i="8"/>
  <c r="L142" i="8" s="1"/>
  <c r="J140" i="8"/>
  <c r="F140" i="8"/>
  <c r="L140" i="8" s="1"/>
  <c r="J138" i="8"/>
  <c r="F138" i="8"/>
  <c r="J136" i="8"/>
  <c r="F136" i="8"/>
  <c r="L136" i="8" s="1"/>
  <c r="F229" i="8"/>
  <c r="L229" i="8" s="1"/>
  <c r="F225" i="8"/>
  <c r="L225" i="8" s="1"/>
  <c r="F221" i="8"/>
  <c r="F217" i="8"/>
  <c r="F213" i="8"/>
  <c r="L213" i="8" s="1"/>
  <c r="F209" i="8"/>
  <c r="F205" i="8"/>
  <c r="F201" i="8"/>
  <c r="F197" i="8"/>
  <c r="L197" i="8" s="1"/>
  <c r="F193" i="8"/>
  <c r="L193" i="8" s="1"/>
  <c r="F189" i="8"/>
  <c r="F185" i="8"/>
  <c r="F181" i="8"/>
  <c r="L181" i="8" s="1"/>
  <c r="F177" i="8"/>
  <c r="F173" i="8"/>
  <c r="F169" i="8"/>
  <c r="F165" i="8"/>
  <c r="L165" i="8" s="1"/>
  <c r="F161" i="8"/>
  <c r="L161" i="8" s="1"/>
  <c r="J159" i="8"/>
  <c r="F154" i="8"/>
  <c r="L154" i="8" s="1"/>
  <c r="F153" i="8"/>
  <c r="J151" i="8"/>
  <c r="K148" i="8"/>
  <c r="K139" i="8"/>
  <c r="G139" i="8"/>
  <c r="G133" i="8"/>
  <c r="K131" i="8"/>
  <c r="G131" i="8"/>
  <c r="K129" i="8"/>
  <c r="K125" i="8"/>
  <c r="K123" i="8"/>
  <c r="K119" i="8"/>
  <c r="K113" i="8"/>
  <c r="G113" i="8"/>
  <c r="M113" i="8" s="1"/>
  <c r="F230" i="8"/>
  <c r="F226" i="8"/>
  <c r="F222" i="8"/>
  <c r="L222" i="8" s="1"/>
  <c r="F218" i="8"/>
  <c r="F214" i="8"/>
  <c r="F210" i="8"/>
  <c r="F206" i="8"/>
  <c r="L206" i="8" s="1"/>
  <c r="F202" i="8"/>
  <c r="L202" i="8" s="1"/>
  <c r="F198" i="8"/>
  <c r="F194" i="8"/>
  <c r="F190" i="8"/>
  <c r="L190" i="8" s="1"/>
  <c r="F186" i="8"/>
  <c r="F182" i="8"/>
  <c r="F178" i="8"/>
  <c r="F174" i="8"/>
  <c r="L174" i="8" s="1"/>
  <c r="F170" i="8"/>
  <c r="L170" i="8" s="1"/>
  <c r="F166" i="8"/>
  <c r="F162" i="8"/>
  <c r="F156" i="8"/>
  <c r="F155" i="8"/>
  <c r="J153" i="8"/>
  <c r="J147" i="8"/>
  <c r="F147" i="8"/>
  <c r="J143" i="8"/>
  <c r="F143" i="8"/>
  <c r="J139" i="8"/>
  <c r="F139" i="8"/>
  <c r="J135" i="8"/>
  <c r="F135" i="8"/>
  <c r="J133" i="8"/>
  <c r="F133" i="8"/>
  <c r="J131" i="8"/>
  <c r="F131" i="8"/>
  <c r="J129" i="8"/>
  <c r="F129" i="8"/>
  <c r="J127" i="8"/>
  <c r="F127" i="8"/>
  <c r="J125" i="8"/>
  <c r="F125" i="8"/>
  <c r="J123" i="8"/>
  <c r="F123" i="8"/>
  <c r="J121" i="8"/>
  <c r="F121" i="8"/>
  <c r="J119" i="8"/>
  <c r="F119" i="8"/>
  <c r="J117" i="8"/>
  <c r="F117" i="8"/>
  <c r="J115" i="8"/>
  <c r="F115" i="8"/>
  <c r="J113" i="8"/>
  <c r="F113" i="8"/>
  <c r="F231" i="8"/>
  <c r="F227" i="8"/>
  <c r="L227" i="8" s="1"/>
  <c r="F223" i="8"/>
  <c r="F219" i="8"/>
  <c r="L219" i="8" s="1"/>
  <c r="F215" i="8"/>
  <c r="L215" i="8" s="1"/>
  <c r="F211" i="8"/>
  <c r="L211" i="8" s="1"/>
  <c r="F207" i="8"/>
  <c r="L207" i="8" s="1"/>
  <c r="F203" i="8"/>
  <c r="L203" i="8" s="1"/>
  <c r="F199" i="8"/>
  <c r="F195" i="8"/>
  <c r="L195" i="8" s="1"/>
  <c r="F191" i="8"/>
  <c r="F187" i="8"/>
  <c r="L187" i="8" s="1"/>
  <c r="F183" i="8"/>
  <c r="L183" i="8" s="1"/>
  <c r="F179" i="8"/>
  <c r="L179" i="8" s="1"/>
  <c r="F175" i="8"/>
  <c r="L175" i="8" s="1"/>
  <c r="F171" i="8"/>
  <c r="L171" i="8" s="1"/>
  <c r="F167" i="8"/>
  <c r="F163" i="8"/>
  <c r="L163" i="8" s="1"/>
  <c r="F158" i="8"/>
  <c r="L158" i="8" s="1"/>
  <c r="F157" i="8"/>
  <c r="J155" i="8"/>
  <c r="K141" i="8"/>
  <c r="K138" i="8"/>
  <c r="K132" i="8"/>
  <c r="G132" i="8"/>
  <c r="K126" i="8"/>
  <c r="K118" i="8"/>
  <c r="K114" i="8"/>
  <c r="K108" i="8"/>
  <c r="G108" i="8"/>
  <c r="G104" i="8"/>
  <c r="K98" i="8"/>
  <c r="K88" i="8"/>
  <c r="F232" i="8"/>
  <c r="L232" i="8" s="1"/>
  <c r="F228" i="8"/>
  <c r="L228" i="8" s="1"/>
  <c r="F224" i="8"/>
  <c r="L224" i="8" s="1"/>
  <c r="F220" i="8"/>
  <c r="L220" i="8" s="1"/>
  <c r="F216" i="8"/>
  <c r="L216" i="8" s="1"/>
  <c r="F212" i="8"/>
  <c r="L212" i="8" s="1"/>
  <c r="F208" i="8"/>
  <c r="L208" i="8" s="1"/>
  <c r="F204" i="8"/>
  <c r="L204" i="8" s="1"/>
  <c r="F200" i="8"/>
  <c r="L200" i="8" s="1"/>
  <c r="F196" i="8"/>
  <c r="L196" i="8" s="1"/>
  <c r="F192" i="8"/>
  <c r="L192" i="8" s="1"/>
  <c r="F188" i="8"/>
  <c r="L188" i="8" s="1"/>
  <c r="F184" i="8"/>
  <c r="L184" i="8" s="1"/>
  <c r="F180" i="8"/>
  <c r="L180" i="8" s="1"/>
  <c r="F176" i="8"/>
  <c r="L176" i="8" s="1"/>
  <c r="F172" i="8"/>
  <c r="L172" i="8" s="1"/>
  <c r="F168" i="8"/>
  <c r="L168" i="8" s="1"/>
  <c r="F164" i="8"/>
  <c r="L164" i="8" s="1"/>
  <c r="F160" i="8"/>
  <c r="L160" i="8" s="1"/>
  <c r="F159" i="8"/>
  <c r="L159" i="8" s="1"/>
  <c r="J157" i="8"/>
  <c r="F152" i="8"/>
  <c r="L152" i="8" s="1"/>
  <c r="F151" i="8"/>
  <c r="L151" i="8" s="1"/>
  <c r="F149" i="8"/>
  <c r="L149" i="8" s="1"/>
  <c r="J145" i="8"/>
  <c r="F145" i="8"/>
  <c r="L145" i="8" s="1"/>
  <c r="J141" i="8"/>
  <c r="F141" i="8"/>
  <c r="L141" i="8" s="1"/>
  <c r="J137" i="8"/>
  <c r="F137" i="8"/>
  <c r="L137" i="8" s="1"/>
  <c r="J134" i="8"/>
  <c r="F134" i="8"/>
  <c r="J132" i="8"/>
  <c r="F132" i="8"/>
  <c r="L132" i="8" s="1"/>
  <c r="J130" i="8"/>
  <c r="F130" i="8"/>
  <c r="L130" i="8" s="1"/>
  <c r="J128" i="8"/>
  <c r="F128" i="8"/>
  <c r="L128" i="8" s="1"/>
  <c r="J126" i="8"/>
  <c r="F126" i="8"/>
  <c r="J124" i="8"/>
  <c r="F124" i="8"/>
  <c r="L124" i="8" s="1"/>
  <c r="J122" i="8"/>
  <c r="F122" i="8"/>
  <c r="L122" i="8" s="1"/>
  <c r="J120" i="8"/>
  <c r="F120" i="8"/>
  <c r="L120" i="8" s="1"/>
  <c r="J118" i="8"/>
  <c r="F118" i="8"/>
  <c r="L118" i="8" s="1"/>
  <c r="J116" i="8"/>
  <c r="F116" i="8"/>
  <c r="L116" i="8" s="1"/>
  <c r="J114" i="8"/>
  <c r="F114" i="8"/>
  <c r="L114" i="8" s="1"/>
  <c r="J112" i="8"/>
  <c r="F112" i="8"/>
  <c r="L112" i="8" s="1"/>
  <c r="J110" i="8"/>
  <c r="F110" i="8"/>
  <c r="L110" i="8" s="1"/>
  <c r="J108" i="8"/>
  <c r="F108" i="8"/>
  <c r="L108" i="8" s="1"/>
  <c r="J106" i="8"/>
  <c r="F106" i="8"/>
  <c r="L106" i="8" s="1"/>
  <c r="J104" i="8"/>
  <c r="F104" i="8"/>
  <c r="L104" i="8" s="1"/>
  <c r="J102" i="8"/>
  <c r="F102" i="8"/>
  <c r="L102" i="8" s="1"/>
  <c r="J100" i="8"/>
  <c r="F100" i="8"/>
  <c r="L100" i="8" s="1"/>
  <c r="J98" i="8"/>
  <c r="F98" i="8"/>
  <c r="L98" i="8" s="1"/>
  <c r="J96" i="8"/>
  <c r="F96" i="8"/>
  <c r="L96" i="8" s="1"/>
  <c r="J94" i="8"/>
  <c r="F94" i="8"/>
  <c r="L94" i="8" s="1"/>
  <c r="J92" i="8"/>
  <c r="F92" i="8"/>
  <c r="L92" i="8" s="1"/>
  <c r="J90" i="8"/>
  <c r="F90" i="8"/>
  <c r="L90" i="8" s="1"/>
  <c r="J88" i="8"/>
  <c r="F88" i="8"/>
  <c r="L88" i="8" s="1"/>
  <c r="J86" i="8"/>
  <c r="F86" i="8"/>
  <c r="L86" i="8" s="1"/>
  <c r="J111" i="8"/>
  <c r="F111" i="8"/>
  <c r="L111" i="8" s="1"/>
  <c r="J109" i="8"/>
  <c r="F109" i="8"/>
  <c r="L109" i="8" s="1"/>
  <c r="J107" i="8"/>
  <c r="F107" i="8"/>
  <c r="L107" i="8" s="1"/>
  <c r="J105" i="8"/>
  <c r="F105" i="8"/>
  <c r="L105" i="8" s="1"/>
  <c r="J103" i="8"/>
  <c r="F103" i="8"/>
  <c r="L103" i="8" s="1"/>
  <c r="J101" i="8"/>
  <c r="F101" i="8"/>
  <c r="L101" i="8" s="1"/>
  <c r="J99" i="8"/>
  <c r="F99" i="8"/>
  <c r="L99" i="8" s="1"/>
  <c r="J97" i="8"/>
  <c r="F97" i="8"/>
  <c r="L97" i="8" s="1"/>
  <c r="J95" i="8"/>
  <c r="F95" i="8"/>
  <c r="L95" i="8" s="1"/>
  <c r="J93" i="8"/>
  <c r="F93" i="8"/>
  <c r="L93" i="8" s="1"/>
  <c r="J91" i="8"/>
  <c r="F91" i="8"/>
  <c r="L91" i="8" s="1"/>
  <c r="J89" i="8"/>
  <c r="F89" i="8"/>
  <c r="L89" i="8" s="1"/>
  <c r="K87" i="8"/>
  <c r="K84" i="8"/>
  <c r="G84" i="8"/>
  <c r="G82" i="8"/>
  <c r="M82" i="8" s="1"/>
  <c r="K80" i="8"/>
  <c r="G80" i="8"/>
  <c r="K76" i="8"/>
  <c r="G76" i="8"/>
  <c r="M76" i="8" s="1"/>
  <c r="K70" i="8"/>
  <c r="K60" i="8"/>
  <c r="K56" i="8"/>
  <c r="K54" i="8"/>
  <c r="K50" i="8"/>
  <c r="G50" i="8"/>
  <c r="K46" i="8"/>
  <c r="G46" i="8"/>
  <c r="M46" i="8" s="1"/>
  <c r="K44" i="8"/>
  <c r="G44" i="8"/>
  <c r="K42" i="8"/>
  <c r="G42" i="8"/>
  <c r="M42" i="8" s="1"/>
  <c r="G38" i="8"/>
  <c r="K32" i="8"/>
  <c r="K28" i="8"/>
  <c r="K26" i="8"/>
  <c r="K24" i="8"/>
  <c r="K20" i="8"/>
  <c r="K16" i="8"/>
  <c r="K79" i="8"/>
  <c r="G79" i="8"/>
  <c r="J87" i="8"/>
  <c r="F87" i="8"/>
  <c r="J84" i="8"/>
  <c r="F84" i="8"/>
  <c r="J82" i="8"/>
  <c r="F82" i="8"/>
  <c r="J80" i="8"/>
  <c r="F80" i="8"/>
  <c r="J78" i="8"/>
  <c r="F78" i="8"/>
  <c r="J76" i="8"/>
  <c r="F76" i="8"/>
  <c r="J74" i="8"/>
  <c r="F74" i="8"/>
  <c r="J72" i="8"/>
  <c r="F72" i="8"/>
  <c r="J70" i="8"/>
  <c r="F70" i="8"/>
  <c r="J68" i="8"/>
  <c r="F68" i="8"/>
  <c r="J66" i="8"/>
  <c r="F66" i="8"/>
  <c r="J64" i="8"/>
  <c r="F64" i="8"/>
  <c r="J62" i="8"/>
  <c r="F62" i="8"/>
  <c r="J60" i="8"/>
  <c r="F60" i="8"/>
  <c r="J58" i="8"/>
  <c r="F58" i="8"/>
  <c r="J56" i="8"/>
  <c r="F56" i="8"/>
  <c r="J54" i="8"/>
  <c r="F54" i="8"/>
  <c r="J52" i="8"/>
  <c r="F52" i="8"/>
  <c r="J50" i="8"/>
  <c r="F50" i="8"/>
  <c r="J48" i="8"/>
  <c r="F48" i="8"/>
  <c r="J46" i="8"/>
  <c r="F46" i="8"/>
  <c r="J44" i="8"/>
  <c r="F44" i="8"/>
  <c r="J42" i="8"/>
  <c r="F42" i="8"/>
  <c r="J40" i="8"/>
  <c r="F40" i="8"/>
  <c r="J38" i="8"/>
  <c r="F38" i="8"/>
  <c r="J36" i="8"/>
  <c r="F36" i="8"/>
  <c r="J34" i="8"/>
  <c r="F34" i="8"/>
  <c r="J32" i="8"/>
  <c r="F32" i="8"/>
  <c r="J30" i="8"/>
  <c r="F30" i="8"/>
  <c r="J28" i="8"/>
  <c r="F28" i="8"/>
  <c r="J26" i="8"/>
  <c r="F26" i="8"/>
  <c r="J24" i="8"/>
  <c r="F24" i="8"/>
  <c r="J22" i="8"/>
  <c r="F22" i="8"/>
  <c r="J20" i="8"/>
  <c r="F20" i="8"/>
  <c r="J18" i="8"/>
  <c r="F18" i="8"/>
  <c r="J16" i="8"/>
  <c r="F16" i="8"/>
  <c r="J14" i="8"/>
  <c r="F14" i="8"/>
  <c r="J12" i="8"/>
  <c r="F12" i="8"/>
  <c r="G81" i="8"/>
  <c r="G93" i="8"/>
  <c r="J85" i="8"/>
  <c r="J81" i="8"/>
  <c r="K77" i="8"/>
  <c r="K65" i="8"/>
  <c r="K59" i="8"/>
  <c r="K57" i="8"/>
  <c r="G57" i="8"/>
  <c r="K55" i="8"/>
  <c r="G55" i="8"/>
  <c r="K53" i="8"/>
  <c r="G53" i="8"/>
  <c r="K47" i="8"/>
  <c r="G47" i="8"/>
  <c r="K45" i="8"/>
  <c r="G45" i="8"/>
  <c r="K43" i="8"/>
  <c r="G43" i="8"/>
  <c r="K41" i="8"/>
  <c r="K37" i="8"/>
  <c r="G37" i="8"/>
  <c r="K33" i="8"/>
  <c r="K31" i="8"/>
  <c r="K25" i="8"/>
  <c r="K23" i="8"/>
  <c r="G21" i="8"/>
  <c r="G17" i="8"/>
  <c r="K15" i="8"/>
  <c r="F85" i="8"/>
  <c r="K97" i="8"/>
  <c r="F83" i="8"/>
  <c r="F79" i="8"/>
  <c r="J77" i="8"/>
  <c r="F77" i="8"/>
  <c r="J75" i="8"/>
  <c r="F75" i="8"/>
  <c r="L75" i="8" s="1"/>
  <c r="J73" i="8"/>
  <c r="F73" i="8"/>
  <c r="J71" i="8"/>
  <c r="F71" i="8"/>
  <c r="L71" i="8" s="1"/>
  <c r="J69" i="8"/>
  <c r="F69" i="8"/>
  <c r="J67" i="8"/>
  <c r="F67" i="8"/>
  <c r="L67" i="8" s="1"/>
  <c r="J65" i="8"/>
  <c r="F65" i="8"/>
  <c r="L65" i="8" s="1"/>
  <c r="J63" i="8"/>
  <c r="F63" i="8"/>
  <c r="L63" i="8" s="1"/>
  <c r="J61" i="8"/>
  <c r="F61" i="8"/>
  <c r="J59" i="8"/>
  <c r="F59" i="8"/>
  <c r="L59" i="8" s="1"/>
  <c r="J57" i="8"/>
  <c r="F57" i="8"/>
  <c r="L57" i="8" s="1"/>
  <c r="J55" i="8"/>
  <c r="F55" i="8"/>
  <c r="L55" i="8" s="1"/>
  <c r="J53" i="8"/>
  <c r="F53" i="8"/>
  <c r="J51" i="8"/>
  <c r="F51" i="8"/>
  <c r="L51" i="8" s="1"/>
  <c r="J49" i="8"/>
  <c r="F49" i="8"/>
  <c r="L49" i="8" s="1"/>
  <c r="J47" i="8"/>
  <c r="F47" i="8"/>
  <c r="L47" i="8" s="1"/>
  <c r="J45" i="8"/>
  <c r="F45" i="8"/>
  <c r="J43" i="8"/>
  <c r="F43" i="8"/>
  <c r="L43" i="8" s="1"/>
  <c r="J41" i="8"/>
  <c r="F41" i="8"/>
  <c r="L41" i="8" s="1"/>
  <c r="J39" i="8"/>
  <c r="F39" i="8"/>
  <c r="L39" i="8" s="1"/>
  <c r="J37" i="8"/>
  <c r="F37" i="8"/>
  <c r="J35" i="8"/>
  <c r="F35" i="8"/>
  <c r="L35" i="8" s="1"/>
  <c r="J33" i="8"/>
  <c r="F33" i="8"/>
  <c r="L33" i="8" s="1"/>
  <c r="J31" i="8"/>
  <c r="F31" i="8"/>
  <c r="L31" i="8" s="1"/>
  <c r="J29" i="8"/>
  <c r="F29" i="8"/>
  <c r="J27" i="8"/>
  <c r="F27" i="8"/>
  <c r="L27" i="8" s="1"/>
  <c r="J25" i="8"/>
  <c r="F25" i="8"/>
  <c r="L25" i="8" s="1"/>
  <c r="J23" i="8"/>
  <c r="F23" i="8"/>
  <c r="L23" i="8" s="1"/>
  <c r="J21" i="8"/>
  <c r="F21" i="8"/>
  <c r="L21" i="8" s="1"/>
  <c r="J19" i="8"/>
  <c r="F19" i="8"/>
  <c r="L19" i="8" s="1"/>
  <c r="J17" i="8"/>
  <c r="F17" i="8"/>
  <c r="L17" i="8" s="1"/>
  <c r="J15" i="8"/>
  <c r="F15" i="8"/>
  <c r="L15" i="8" s="1"/>
  <c r="J13" i="8"/>
  <c r="F13" i="8"/>
  <c r="G103" i="8"/>
  <c r="J83" i="8"/>
  <c r="J79" i="8"/>
  <c r="K103" i="8"/>
  <c r="K91" i="8"/>
  <c r="G88" i="8"/>
  <c r="F81" i="8"/>
  <c r="L81" i="8" s="1"/>
  <c r="G179" i="8"/>
  <c r="M179" i="8" s="1"/>
  <c r="G33" i="8"/>
  <c r="G246" i="8"/>
  <c r="M246" i="8" s="1"/>
  <c r="G245" i="8"/>
  <c r="G220" i="8"/>
  <c r="G114" i="8"/>
  <c r="G244" i="8"/>
  <c r="G243" i="8"/>
  <c r="M243" i="8" s="1"/>
  <c r="F11" i="8"/>
  <c r="F10" i="8"/>
  <c r="J11" i="8"/>
  <c r="J10" i="8"/>
  <c r="L13" i="8" l="1"/>
  <c r="L29" i="8"/>
  <c r="L37" i="8"/>
  <c r="L45" i="8"/>
  <c r="L53" i="8"/>
  <c r="L61" i="8"/>
  <c r="L69" i="8"/>
  <c r="L77" i="8"/>
  <c r="M43" i="8"/>
  <c r="M55" i="8"/>
  <c r="L257" i="8"/>
  <c r="L10" i="8"/>
  <c r="L194" i="8"/>
  <c r="L226" i="8"/>
  <c r="L185" i="8"/>
  <c r="L217" i="8"/>
  <c r="L162" i="8"/>
  <c r="L11" i="8"/>
  <c r="M33" i="8"/>
  <c r="M103" i="8"/>
  <c r="L166" i="8"/>
  <c r="L198" i="8"/>
  <c r="L230" i="8"/>
  <c r="L189" i="8"/>
  <c r="L221" i="8"/>
  <c r="L191" i="8"/>
  <c r="L223" i="8"/>
  <c r="L178" i="8"/>
  <c r="L210" i="8"/>
  <c r="L169" i="8"/>
  <c r="L201" i="8"/>
  <c r="L237" i="8"/>
  <c r="M244" i="8"/>
  <c r="L79" i="8"/>
  <c r="M114" i="8"/>
  <c r="L182" i="8"/>
  <c r="L214" i="8"/>
  <c r="L173" i="8"/>
  <c r="L205" i="8"/>
  <c r="L73" i="8"/>
  <c r="M47" i="8"/>
  <c r="L126" i="8"/>
  <c r="L134" i="8"/>
  <c r="M132" i="8"/>
  <c r="L167" i="8"/>
  <c r="L199" i="8"/>
  <c r="L231" i="8"/>
  <c r="L186" i="8"/>
  <c r="L218" i="8"/>
  <c r="L177" i="8"/>
  <c r="L209" i="8"/>
  <c r="L138" i="8"/>
  <c r="L146" i="8"/>
  <c r="M180" i="8"/>
  <c r="L259" i="8"/>
  <c r="L255" i="8"/>
  <c r="M251" i="8"/>
  <c r="L243" i="8"/>
  <c r="L85" i="8"/>
  <c r="L156" i="8"/>
  <c r="L233" i="8"/>
  <c r="M88" i="8"/>
  <c r="M220" i="8"/>
  <c r="L238" i="8"/>
  <c r="L83" i="8"/>
  <c r="L12" i="8"/>
  <c r="L16" i="8"/>
  <c r="L20" i="8"/>
  <c r="L24" i="8"/>
  <c r="L28" i="8"/>
  <c r="L32" i="8"/>
  <c r="L36" i="8"/>
  <c r="L40" i="8"/>
  <c r="L44" i="8"/>
  <c r="L48" i="8"/>
  <c r="L52" i="8"/>
  <c r="L56" i="8"/>
  <c r="L60" i="8"/>
  <c r="L64" i="8"/>
  <c r="L68" i="8"/>
  <c r="L72" i="8"/>
  <c r="L76" i="8"/>
  <c r="L80" i="8"/>
  <c r="L84" i="8"/>
  <c r="M79" i="8"/>
  <c r="M108" i="8"/>
  <c r="L115" i="8"/>
  <c r="L119" i="8"/>
  <c r="L123" i="8"/>
  <c r="L127" i="8"/>
  <c r="L131" i="8"/>
  <c r="L135" i="8"/>
  <c r="L143" i="8"/>
  <c r="M206" i="8"/>
  <c r="L234" i="8"/>
  <c r="L245" i="8"/>
  <c r="L244" i="8"/>
  <c r="M250" i="8"/>
  <c r="M254" i="8"/>
  <c r="L155" i="8"/>
  <c r="L240" i="8"/>
  <c r="L248" i="8"/>
  <c r="L252" i="8"/>
  <c r="L256" i="8"/>
  <c r="L14" i="8"/>
  <c r="L18" i="8"/>
  <c r="L22" i="8"/>
  <c r="L26" i="8"/>
  <c r="L30" i="8"/>
  <c r="L34" i="8"/>
  <c r="L38" i="8"/>
  <c r="L42" i="8"/>
  <c r="L46" i="8"/>
  <c r="L50" i="8"/>
  <c r="L54" i="8"/>
  <c r="L58" i="8"/>
  <c r="L62" i="8"/>
  <c r="L66" i="8"/>
  <c r="L70" i="8"/>
  <c r="L74" i="8"/>
  <c r="L78" i="8"/>
  <c r="L82" i="8"/>
  <c r="L87" i="8"/>
  <c r="L157" i="8"/>
  <c r="L113" i="8"/>
  <c r="L117" i="8"/>
  <c r="L121" i="8"/>
  <c r="L125" i="8"/>
  <c r="L129" i="8"/>
  <c r="L133" i="8"/>
  <c r="L139" i="8"/>
  <c r="L147" i="8"/>
  <c r="L153" i="8"/>
  <c r="L242" i="8"/>
  <c r="M45" i="8"/>
  <c r="M53" i="8"/>
  <c r="M57" i="8"/>
  <c r="M44" i="8"/>
  <c r="M50" i="8"/>
  <c r="M80" i="8"/>
  <c r="M131" i="8"/>
  <c r="M197" i="8"/>
  <c r="M257" i="8"/>
  <c r="M253" i="8"/>
  <c r="M37" i="8"/>
  <c r="M84" i="8"/>
  <c r="M139" i="8"/>
  <c r="M252" i="8"/>
  <c r="K21" i="8"/>
  <c r="M21" i="8" s="1"/>
  <c r="G145" i="8"/>
  <c r="G54" i="8"/>
  <c r="G157" i="8"/>
  <c r="G137" i="8"/>
  <c r="K191" i="8"/>
  <c r="K48" i="8"/>
  <c r="G48" i="8"/>
  <c r="K81" i="8"/>
  <c r="M81" i="8" s="1"/>
  <c r="K134" i="8"/>
  <c r="G102" i="8"/>
  <c r="G125" i="8"/>
  <c r="K168" i="8"/>
  <c r="G136" i="8"/>
  <c r="G100" i="8"/>
  <c r="G122" i="8"/>
  <c r="G143" i="8"/>
  <c r="K122" i="8"/>
  <c r="K35" i="8"/>
  <c r="K94" i="8"/>
  <c r="K144" i="8"/>
  <c r="K104" i="8"/>
  <c r="M104" i="8" s="1"/>
  <c r="K102" i="8"/>
  <c r="K156" i="8"/>
  <c r="K157" i="8"/>
  <c r="K239" i="8"/>
  <c r="K238" i="8"/>
  <c r="K232" i="8"/>
  <c r="M232" i="8" s="1"/>
  <c r="K195" i="8"/>
  <c r="K196" i="8"/>
  <c r="K217" i="8"/>
  <c r="K222" i="8"/>
  <c r="K93" i="8"/>
  <c r="M93" i="8" s="1"/>
  <c r="G156" i="8"/>
  <c r="G213" i="8"/>
  <c r="G130" i="8"/>
  <c r="G249" i="8"/>
  <c r="K203" i="8"/>
  <c r="K205" i="8"/>
  <c r="K216" i="8"/>
  <c r="K213" i="8"/>
  <c r="K187" i="8"/>
  <c r="K115" i="8"/>
  <c r="G207" i="8"/>
  <c r="K130" i="8"/>
  <c r="K75" i="8"/>
  <c r="K249" i="8"/>
  <c r="E243" i="8"/>
  <c r="K237" i="8"/>
  <c r="E257" i="8"/>
  <c r="K233" i="8"/>
  <c r="K127" i="8"/>
  <c r="K83" i="8"/>
  <c r="K155" i="8"/>
  <c r="K49" i="8"/>
  <c r="K211" i="8"/>
  <c r="G83" i="8"/>
  <c r="G49" i="8"/>
  <c r="G56" i="8"/>
  <c r="G127" i="8"/>
  <c r="E244" i="8"/>
  <c r="G161" i="8"/>
  <c r="E245" i="8"/>
  <c r="K224" i="8"/>
  <c r="G31" i="8"/>
  <c r="G41" i="8"/>
  <c r="G240" i="8"/>
  <c r="G129" i="8"/>
  <c r="G155" i="8"/>
  <c r="G158" i="8"/>
  <c r="G224" i="8"/>
  <c r="G223" i="8"/>
  <c r="G241" i="8"/>
  <c r="G242" i="8"/>
  <c r="G77" i="8"/>
  <c r="G120" i="8"/>
  <c r="K30" i="8"/>
  <c r="K40" i="8"/>
  <c r="G119" i="8"/>
  <c r="G98" i="8"/>
  <c r="G247" i="8"/>
  <c r="E246" i="8"/>
  <c r="A246" i="8" s="1"/>
  <c r="E250" i="8"/>
  <c r="E254" i="8"/>
  <c r="E251" i="8"/>
  <c r="E255" i="8"/>
  <c r="A255" i="8" s="1"/>
  <c r="E253" i="8"/>
  <c r="E252" i="8"/>
  <c r="K38" i="8"/>
  <c r="M38" i="8" s="1"/>
  <c r="G239" i="8"/>
  <c r="G256" i="8"/>
  <c r="G258" i="8"/>
  <c r="K231" i="8"/>
  <c r="K29" i="8"/>
  <c r="G235" i="8"/>
  <c r="G208" i="8"/>
  <c r="G236" i="8"/>
  <c r="G85" i="8"/>
  <c r="K39" i="8"/>
  <c r="K234" i="8"/>
  <c r="K182" i="8"/>
  <c r="K208" i="8"/>
  <c r="K236" i="8"/>
  <c r="K235" i="8"/>
  <c r="K229" i="8"/>
  <c r="G204" i="8"/>
  <c r="G40" i="8"/>
  <c r="G68" i="8"/>
  <c r="G28" i="8"/>
  <c r="G97" i="8"/>
  <c r="K85" i="8"/>
  <c r="G16" i="8"/>
  <c r="G75" i="8"/>
  <c r="G26" i="8"/>
  <c r="G70" i="8"/>
  <c r="G194" i="8"/>
  <c r="G126" i="8"/>
  <c r="G217" i="8"/>
  <c r="G203" i="8"/>
  <c r="G35" i="8"/>
  <c r="G154" i="8"/>
  <c r="G20" i="8"/>
  <c r="K215" i="8"/>
  <c r="K67" i="8"/>
  <c r="K198" i="8"/>
  <c r="K69" i="8"/>
  <c r="K27" i="8"/>
  <c r="K62" i="8"/>
  <c r="K19" i="8"/>
  <c r="K63" i="8"/>
  <c r="K34" i="8"/>
  <c r="K109" i="8"/>
  <c r="K12" i="8"/>
  <c r="E114" i="8"/>
  <c r="G109" i="8"/>
  <c r="G148" i="8"/>
  <c r="G62" i="8"/>
  <c r="G63" i="8"/>
  <c r="G27" i="8"/>
  <c r="G69" i="8"/>
  <c r="G19" i="8"/>
  <c r="G67" i="8"/>
  <c r="G190" i="8"/>
  <c r="G163" i="8"/>
  <c r="G218" i="8"/>
  <c r="G34" i="8"/>
  <c r="K163" i="8"/>
  <c r="K218" i="8"/>
  <c r="G96" i="8"/>
  <c r="G61" i="8"/>
  <c r="K96" i="8"/>
  <c r="K221" i="8"/>
  <c r="E93" i="8"/>
  <c r="G210" i="8"/>
  <c r="K74" i="8"/>
  <c r="G214" i="8"/>
  <c r="G191" i="8"/>
  <c r="K61" i="8"/>
  <c r="G115" i="8"/>
  <c r="G160" i="8"/>
  <c r="G200" i="8"/>
  <c r="G237" i="8"/>
  <c r="G233" i="8"/>
  <c r="G226" i="8"/>
  <c r="G234" i="8"/>
  <c r="G91" i="8"/>
  <c r="G25" i="8"/>
  <c r="G29" i="8"/>
  <c r="G95" i="8"/>
  <c r="G15" i="8"/>
  <c r="G39" i="8"/>
  <c r="G18" i="8"/>
  <c r="E145" i="8"/>
  <c r="E17" i="8"/>
  <c r="E21" i="8"/>
  <c r="E33" i="8"/>
  <c r="E37" i="8"/>
  <c r="E45" i="8"/>
  <c r="E53" i="8"/>
  <c r="E81" i="8"/>
  <c r="E44" i="8"/>
  <c r="E43" i="8"/>
  <c r="E47" i="8"/>
  <c r="E76" i="8"/>
  <c r="E80" i="8"/>
  <c r="E84" i="8"/>
  <c r="G144" i="8"/>
  <c r="G123" i="8"/>
  <c r="G30" i="8"/>
  <c r="K68" i="8"/>
  <c r="G32" i="8"/>
  <c r="E57" i="8"/>
  <c r="E79" i="8"/>
  <c r="E82" i="8"/>
  <c r="E131" i="8"/>
  <c r="E232" i="8"/>
  <c r="E55" i="8"/>
  <c r="E38" i="8"/>
  <c r="E42" i="8"/>
  <c r="E46" i="8"/>
  <c r="E50" i="8"/>
  <c r="E104" i="8"/>
  <c r="E108" i="8"/>
  <c r="E132" i="8"/>
  <c r="E113" i="8"/>
  <c r="E133" i="8"/>
  <c r="E176" i="8"/>
  <c r="E180" i="8"/>
  <c r="E206" i="8"/>
  <c r="E88" i="8"/>
  <c r="E103" i="8"/>
  <c r="E139" i="8"/>
  <c r="E220" i="8"/>
  <c r="E179" i="8"/>
  <c r="E197" i="8"/>
  <c r="G24" i="8"/>
  <c r="K95" i="8"/>
  <c r="G229" i="8"/>
  <c r="G60" i="8"/>
  <c r="G66" i="8"/>
  <c r="G195" i="8"/>
  <c r="G221" i="8"/>
  <c r="E66" i="8" l="1"/>
  <c r="M66" i="8"/>
  <c r="E24" i="8"/>
  <c r="M24" i="8"/>
  <c r="E123" i="8"/>
  <c r="M123" i="8"/>
  <c r="E18" i="8"/>
  <c r="E29" i="8"/>
  <c r="M29" i="8"/>
  <c r="E226" i="8"/>
  <c r="M226" i="8"/>
  <c r="E160" i="8"/>
  <c r="E214" i="8"/>
  <c r="M214" i="8"/>
  <c r="E163" i="8"/>
  <c r="M163" i="8"/>
  <c r="E69" i="8"/>
  <c r="M69" i="8"/>
  <c r="E148" i="8"/>
  <c r="M148" i="8"/>
  <c r="E35" i="8"/>
  <c r="M35" i="8"/>
  <c r="E194" i="8"/>
  <c r="M194" i="8"/>
  <c r="E16" i="8"/>
  <c r="M16" i="8"/>
  <c r="E68" i="8"/>
  <c r="M68" i="8"/>
  <c r="E208" i="8"/>
  <c r="M208" i="8"/>
  <c r="E258" i="8"/>
  <c r="A258" i="8" s="1"/>
  <c r="M258" i="8"/>
  <c r="E98" i="8"/>
  <c r="M98" i="8"/>
  <c r="E120" i="8"/>
  <c r="E223" i="8"/>
  <c r="M223" i="8"/>
  <c r="E129" i="8"/>
  <c r="M129" i="8"/>
  <c r="E127" i="8"/>
  <c r="M127" i="8"/>
  <c r="E207" i="8"/>
  <c r="M207" i="8"/>
  <c r="E130" i="8"/>
  <c r="M130" i="8"/>
  <c r="E122" i="8"/>
  <c r="M122" i="8"/>
  <c r="E125" i="8"/>
  <c r="M125" i="8"/>
  <c r="E48" i="8"/>
  <c r="M48" i="8"/>
  <c r="E157" i="8"/>
  <c r="M157" i="8"/>
  <c r="E60" i="8"/>
  <c r="M60" i="8"/>
  <c r="E32" i="8"/>
  <c r="M32" i="8"/>
  <c r="E144" i="8"/>
  <c r="M144" i="8"/>
  <c r="E39" i="8"/>
  <c r="M39" i="8"/>
  <c r="E25" i="8"/>
  <c r="M25" i="8"/>
  <c r="E233" i="8"/>
  <c r="M233" i="8"/>
  <c r="E115" i="8"/>
  <c r="M115" i="8"/>
  <c r="E190" i="8"/>
  <c r="E27" i="8"/>
  <c r="M27" i="8"/>
  <c r="E109" i="8"/>
  <c r="M109" i="8"/>
  <c r="E203" i="8"/>
  <c r="M203" i="8"/>
  <c r="E70" i="8"/>
  <c r="M70" i="8"/>
  <c r="E40" i="8"/>
  <c r="M40" i="8"/>
  <c r="E235" i="8"/>
  <c r="M235" i="8"/>
  <c r="E256" i="8"/>
  <c r="M256" i="8"/>
  <c r="E119" i="8"/>
  <c r="M119" i="8"/>
  <c r="E77" i="8"/>
  <c r="M77" i="8"/>
  <c r="E224" i="8"/>
  <c r="M224" i="8"/>
  <c r="E240" i="8"/>
  <c r="M240" i="8"/>
  <c r="E56" i="8"/>
  <c r="M56" i="8"/>
  <c r="E213" i="8"/>
  <c r="M213" i="8"/>
  <c r="E100" i="8"/>
  <c r="E102" i="8"/>
  <c r="M102" i="8"/>
  <c r="E54" i="8"/>
  <c r="M54" i="8"/>
  <c r="E221" i="8"/>
  <c r="M221" i="8"/>
  <c r="E229" i="8"/>
  <c r="M229" i="8"/>
  <c r="E15" i="8"/>
  <c r="M15" i="8"/>
  <c r="E91" i="8"/>
  <c r="M91" i="8"/>
  <c r="E237" i="8"/>
  <c r="M237" i="8"/>
  <c r="E210" i="8"/>
  <c r="M210" i="8"/>
  <c r="E61" i="8"/>
  <c r="M61" i="8"/>
  <c r="E34" i="8"/>
  <c r="M34" i="8"/>
  <c r="E67" i="8"/>
  <c r="M67" i="8"/>
  <c r="E63" i="8"/>
  <c r="M63" i="8"/>
  <c r="E20" i="8"/>
  <c r="M20" i="8"/>
  <c r="E217" i="8"/>
  <c r="M217" i="8"/>
  <c r="E26" i="8"/>
  <c r="M26" i="8"/>
  <c r="E97" i="8"/>
  <c r="M97" i="8"/>
  <c r="E204" i="8"/>
  <c r="M204" i="8"/>
  <c r="E85" i="8"/>
  <c r="M85" i="8"/>
  <c r="E239" i="8"/>
  <c r="M239" i="8"/>
  <c r="E242" i="8"/>
  <c r="M242" i="8"/>
  <c r="E158" i="8"/>
  <c r="E41" i="8"/>
  <c r="M41" i="8"/>
  <c r="E161" i="8"/>
  <c r="E49" i="8"/>
  <c r="M49" i="8"/>
  <c r="E156" i="8"/>
  <c r="M156" i="8"/>
  <c r="E136" i="8"/>
  <c r="E195" i="8"/>
  <c r="M195" i="8"/>
  <c r="E30" i="8"/>
  <c r="M30" i="8"/>
  <c r="E95" i="8"/>
  <c r="M95" i="8"/>
  <c r="E234" i="8"/>
  <c r="M234" i="8"/>
  <c r="E200" i="8"/>
  <c r="E191" i="8"/>
  <c r="M191" i="8"/>
  <c r="E96" i="8"/>
  <c r="M96" i="8"/>
  <c r="E218" i="8"/>
  <c r="M218" i="8"/>
  <c r="E19" i="8"/>
  <c r="M19" i="8"/>
  <c r="E62" i="8"/>
  <c r="M62" i="8"/>
  <c r="E154" i="8"/>
  <c r="M154" i="8"/>
  <c r="E126" i="8"/>
  <c r="M126" i="8"/>
  <c r="E75" i="8"/>
  <c r="M75" i="8"/>
  <c r="E28" i="8"/>
  <c r="M28" i="8"/>
  <c r="E236" i="8"/>
  <c r="M236" i="8"/>
  <c r="E247" i="8"/>
  <c r="A247" i="8" s="1"/>
  <c r="M247" i="8"/>
  <c r="E241" i="8"/>
  <c r="M241" i="8"/>
  <c r="E155" i="8"/>
  <c r="M155" i="8"/>
  <c r="E31" i="8"/>
  <c r="M31" i="8"/>
  <c r="E83" i="8"/>
  <c r="M83" i="8"/>
  <c r="E249" i="8"/>
  <c r="M249" i="8"/>
  <c r="E143" i="8"/>
  <c r="M143" i="8"/>
  <c r="E137" i="8"/>
  <c r="K18" i="8"/>
  <c r="M18" i="8" s="1"/>
  <c r="K17" i="8"/>
  <c r="M17" i="8" s="1"/>
  <c r="K117" i="8"/>
  <c r="K112" i="8"/>
  <c r="G134" i="8"/>
  <c r="G78" i="8"/>
  <c r="G182" i="8"/>
  <c r="G187" i="8"/>
  <c r="G112" i="8"/>
  <c r="G184" i="8"/>
  <c r="K142" i="8"/>
  <c r="G164" i="8"/>
  <c r="K52" i="8"/>
  <c r="K78" i="8"/>
  <c r="K161" i="8"/>
  <c r="M161" i="8" s="1"/>
  <c r="G198" i="8"/>
  <c r="K107" i="8"/>
  <c r="G118" i="8"/>
  <c r="K106" i="8"/>
  <c r="G117" i="8"/>
  <c r="K176" i="8"/>
  <c r="M176" i="8" s="1"/>
  <c r="G138" i="8"/>
  <c r="G142" i="8"/>
  <c r="K164" i="8"/>
  <c r="K133" i="8"/>
  <c r="M133" i="8" s="1"/>
  <c r="K105" i="8"/>
  <c r="G107" i="8"/>
  <c r="G105" i="8"/>
  <c r="G128" i="8"/>
  <c r="G94" i="8"/>
  <c r="G106" i="8"/>
  <c r="G71" i="8"/>
  <c r="K128" i="8"/>
  <c r="G151" i="8"/>
  <c r="G36" i="8"/>
  <c r="K136" i="8"/>
  <c r="M136" i="8" s="1"/>
  <c r="K100" i="8"/>
  <c r="M100" i="8" s="1"/>
  <c r="G188" i="8"/>
  <c r="G124" i="8"/>
  <c r="K124" i="8"/>
  <c r="K145" i="8"/>
  <c r="M145" i="8" s="1"/>
  <c r="K71" i="8"/>
  <c r="K36" i="8"/>
  <c r="K159" i="8"/>
  <c r="K120" i="8"/>
  <c r="M120" i="8" s="1"/>
  <c r="K160" i="8"/>
  <c r="M160" i="8" s="1"/>
  <c r="K245" i="8"/>
  <c r="M245" i="8" s="1"/>
  <c r="K200" i="8"/>
  <c r="M200" i="8" s="1"/>
  <c r="K173" i="8"/>
  <c r="G211" i="8"/>
  <c r="G227" i="8"/>
  <c r="G121" i="8"/>
  <c r="G111" i="8"/>
  <c r="K121" i="8"/>
  <c r="K227" i="8"/>
  <c r="G74" i="8"/>
  <c r="K111" i="8"/>
  <c r="K150" i="8"/>
  <c r="G231" i="8"/>
  <c r="G178" i="8"/>
  <c r="G201" i="8"/>
  <c r="G228" i="8"/>
  <c r="G202" i="8"/>
  <c r="A256" i="8"/>
  <c r="K193" i="8"/>
  <c r="G64" i="8"/>
  <c r="G65" i="8"/>
  <c r="G86" i="8"/>
  <c r="G87" i="8"/>
  <c r="G196" i="8"/>
  <c r="G205" i="8"/>
  <c r="G215" i="8"/>
  <c r="K58" i="8"/>
  <c r="G59" i="8"/>
  <c r="G222" i="8"/>
  <c r="G193" i="8"/>
  <c r="G219" i="8"/>
  <c r="G216" i="8"/>
  <c r="G185" i="8"/>
  <c r="G192" i="8"/>
  <c r="G159" i="8"/>
  <c r="G212" i="8"/>
  <c r="G58" i="8"/>
  <c r="G209" i="8"/>
  <c r="K185" i="8"/>
  <c r="K212" i="8"/>
  <c r="K64" i="8"/>
  <c r="K86" i="8"/>
  <c r="K230" i="8"/>
  <c r="E159" i="8" l="1"/>
  <c r="M159" i="8"/>
  <c r="E219" i="8"/>
  <c r="M219" i="8"/>
  <c r="E87" i="8"/>
  <c r="M87" i="8"/>
  <c r="E201" i="8"/>
  <c r="M201" i="8"/>
  <c r="E111" i="8"/>
  <c r="M111" i="8"/>
  <c r="E128" i="8"/>
  <c r="M128" i="8"/>
  <c r="E112" i="8"/>
  <c r="M112" i="8"/>
  <c r="E134" i="8"/>
  <c r="M134" i="8"/>
  <c r="E209" i="8"/>
  <c r="M209" i="8"/>
  <c r="E192" i="8"/>
  <c r="M192" i="8"/>
  <c r="E193" i="8"/>
  <c r="M193" i="8"/>
  <c r="E215" i="8"/>
  <c r="M215" i="8"/>
  <c r="E86" i="8"/>
  <c r="M86" i="8"/>
  <c r="E178" i="8"/>
  <c r="M178" i="8"/>
  <c r="E74" i="8"/>
  <c r="M74" i="8"/>
  <c r="E121" i="8"/>
  <c r="M121" i="8"/>
  <c r="E71" i="8"/>
  <c r="M71" i="8"/>
  <c r="E105" i="8"/>
  <c r="M105" i="8"/>
  <c r="E117" i="8"/>
  <c r="M117" i="8"/>
  <c r="E198" i="8"/>
  <c r="M198" i="8"/>
  <c r="E164" i="8"/>
  <c r="M164" i="8"/>
  <c r="E187" i="8"/>
  <c r="M187" i="8"/>
  <c r="E58" i="8"/>
  <c r="M58" i="8"/>
  <c r="E185" i="8"/>
  <c r="M185" i="8"/>
  <c r="E222" i="8"/>
  <c r="M222" i="8"/>
  <c r="E205" i="8"/>
  <c r="M205" i="8"/>
  <c r="E65" i="8"/>
  <c r="M65" i="8"/>
  <c r="E202" i="8"/>
  <c r="M202" i="8"/>
  <c r="E231" i="8"/>
  <c r="M231" i="8"/>
  <c r="E227" i="8"/>
  <c r="M227" i="8"/>
  <c r="E124" i="8"/>
  <c r="M124" i="8"/>
  <c r="E36" i="8"/>
  <c r="M36" i="8"/>
  <c r="E106" i="8"/>
  <c r="M106" i="8"/>
  <c r="E107" i="8"/>
  <c r="M107" i="8"/>
  <c r="E142" i="8"/>
  <c r="M142" i="8"/>
  <c r="E182" i="8"/>
  <c r="M182" i="8"/>
  <c r="E212" i="8"/>
  <c r="M212" i="8"/>
  <c r="E216" i="8"/>
  <c r="M216" i="8"/>
  <c r="E59" i="8"/>
  <c r="M59" i="8"/>
  <c r="E196" i="8"/>
  <c r="M196" i="8"/>
  <c r="E64" i="8"/>
  <c r="M64" i="8"/>
  <c r="E228" i="8"/>
  <c r="M228" i="8"/>
  <c r="E211" i="8"/>
  <c r="M211" i="8"/>
  <c r="E188" i="8"/>
  <c r="M188" i="8"/>
  <c r="E151" i="8"/>
  <c r="E94" i="8"/>
  <c r="M94" i="8"/>
  <c r="E138" i="8"/>
  <c r="M138" i="8"/>
  <c r="E118" i="8"/>
  <c r="M118" i="8"/>
  <c r="E184" i="8"/>
  <c r="E78" i="8"/>
  <c r="M78" i="8"/>
  <c r="K147" i="8"/>
  <c r="G147" i="8"/>
  <c r="G52" i="8"/>
  <c r="G150" i="8"/>
  <c r="G141" i="8"/>
  <c r="K140" i="8"/>
  <c r="G183" i="8"/>
  <c r="K151" i="8"/>
  <c r="M151" i="8" s="1"/>
  <c r="K166" i="8"/>
  <c r="K158" i="8"/>
  <c r="M158" i="8" s="1"/>
  <c r="G225" i="8"/>
  <c r="G199" i="8"/>
  <c r="K199" i="8"/>
  <c r="G259" i="8"/>
  <c r="G238" i="8"/>
  <c r="G230" i="8"/>
  <c r="K169" i="8"/>
  <c r="E230" i="8" l="1"/>
  <c r="M230" i="8"/>
  <c r="E199" i="8"/>
  <c r="M199" i="8"/>
  <c r="E150" i="8"/>
  <c r="M150" i="8"/>
  <c r="E238" i="8"/>
  <c r="M238" i="8"/>
  <c r="E225" i="8"/>
  <c r="E183" i="8"/>
  <c r="M183" i="8"/>
  <c r="E52" i="8"/>
  <c r="M52" i="8"/>
  <c r="E259" i="8"/>
  <c r="A259" i="8" s="1"/>
  <c r="E147" i="8"/>
  <c r="M147" i="8"/>
  <c r="E141" i="8"/>
  <c r="M141" i="8"/>
  <c r="G140" i="8"/>
  <c r="G166" i="8"/>
  <c r="G101" i="8"/>
  <c r="K101" i="8"/>
  <c r="G51" i="8"/>
  <c r="K51" i="8"/>
  <c r="K171" i="8"/>
  <c r="K225" i="8"/>
  <c r="M225" i="8" s="1"/>
  <c r="G248" i="8"/>
  <c r="K259" i="8"/>
  <c r="M259" i="8" s="1"/>
  <c r="F4" i="7"/>
  <c r="E248" i="8" l="1"/>
  <c r="A248" i="8" s="1"/>
  <c r="M248" i="8"/>
  <c r="E101" i="8"/>
  <c r="M101" i="8"/>
  <c r="E166" i="8"/>
  <c r="M166" i="8"/>
  <c r="E51" i="8"/>
  <c r="M51" i="8"/>
  <c r="E140" i="8"/>
  <c r="M140" i="8"/>
  <c r="G89" i="8"/>
  <c r="K89" i="8"/>
  <c r="J9" i="8"/>
  <c r="E89" i="8" l="1"/>
  <c r="M89" i="8"/>
  <c r="K175" i="8"/>
  <c r="G175" i="8"/>
  <c r="G90" i="8"/>
  <c r="F9" i="8"/>
  <c r="E175" i="8" l="1"/>
  <c r="M175" i="8"/>
  <c r="E90" i="8"/>
  <c r="K90" i="8"/>
  <c r="M90" i="8" s="1"/>
  <c r="G9" i="8"/>
  <c r="H9" i="8"/>
  <c r="I9" i="8"/>
  <c r="I260" i="8" l="1"/>
  <c r="K181" i="8" l="1"/>
  <c r="E9" i="8"/>
  <c r="F5" i="10"/>
  <c r="F4" i="10"/>
  <c r="G181" i="8" l="1"/>
  <c r="A9" i="8"/>
  <c r="E181" i="8" l="1"/>
  <c r="M181" i="8"/>
  <c r="M12" i="6"/>
  <c r="B9" i="6"/>
  <c r="N3" i="6"/>
  <c r="R3" i="6" s="1"/>
  <c r="G92" i="8" l="1"/>
  <c r="P3" i="6"/>
  <c r="Q4" i="6"/>
  <c r="E92" i="8" l="1"/>
  <c r="K92" i="8"/>
  <c r="M92" i="8" s="1"/>
  <c r="S3" i="6"/>
  <c r="S4" i="6"/>
  <c r="Q3" i="6" l="1"/>
  <c r="K4" i="6" s="1"/>
  <c r="L9" i="8" l="1"/>
  <c r="E2" i="6" l="1"/>
  <c r="E13" i="6" l="1"/>
  <c r="A29" i="6" s="1"/>
  <c r="A31" i="6" l="1"/>
  <c r="C31" i="6" s="1"/>
  <c r="A28" i="6"/>
  <c r="B29" i="6"/>
  <c r="E29" i="6" s="1"/>
  <c r="C32" i="6" l="1"/>
  <c r="E32" i="6" s="1"/>
  <c r="A27" i="6"/>
  <c r="B28" i="6"/>
  <c r="E31" i="6"/>
  <c r="A12" i="6" l="1"/>
  <c r="C29" i="6"/>
  <c r="C28" i="6"/>
  <c r="E28" i="6" s="1"/>
  <c r="B27" i="6"/>
  <c r="A25" i="6"/>
  <c r="A24" i="6" l="1"/>
  <c r="B25" i="6"/>
  <c r="E25" i="6" s="1"/>
  <c r="C27" i="6"/>
  <c r="E30" i="6"/>
  <c r="E27" i="6"/>
  <c r="D29" i="6"/>
  <c r="F29" i="6"/>
  <c r="B24" i="6" l="1"/>
  <c r="A23" i="6"/>
  <c r="B23" i="6" l="1"/>
  <c r="A21" i="6"/>
  <c r="C25" i="6"/>
  <c r="C24" i="6"/>
  <c r="E24" i="6" s="1"/>
  <c r="F25" i="6" l="1"/>
  <c r="D25" i="6"/>
  <c r="A20" i="6"/>
  <c r="B21" i="6"/>
  <c r="E26" i="6"/>
  <c r="E23" i="6"/>
  <c r="C23" i="6"/>
  <c r="E21" i="6" l="1"/>
  <c r="A19" i="6"/>
  <c r="B20" i="6"/>
  <c r="F26" i="6"/>
  <c r="A10" i="6" s="1"/>
  <c r="C21" i="6" l="1"/>
  <c r="C20" i="6"/>
  <c r="E20" i="6" s="1"/>
  <c r="A17" i="6"/>
  <c r="B19" i="6"/>
  <c r="C19" i="6" l="1"/>
  <c r="E19" i="6"/>
  <c r="B17" i="6"/>
  <c r="E17" i="6" s="1"/>
  <c r="A16" i="6"/>
  <c r="E22" i="6"/>
  <c r="F21" i="6"/>
  <c r="D21" i="6"/>
  <c r="A15" i="6" l="1"/>
  <c r="B16" i="6"/>
  <c r="F22" i="6"/>
  <c r="A9" i="6" s="1"/>
  <c r="A1" i="12" l="1"/>
  <c r="B19" i="12" s="1"/>
  <c r="C19" i="12" s="1"/>
  <c r="C16" i="6"/>
  <c r="E16" i="6" s="1"/>
  <c r="C17" i="6"/>
  <c r="B15" i="6"/>
  <c r="A14" i="6"/>
  <c r="C21" i="12" l="1"/>
  <c r="B15" i="12"/>
  <c r="C15" i="12" s="1"/>
  <c r="A8" i="12"/>
  <c r="B13" i="12"/>
  <c r="C13" i="12" s="1"/>
  <c r="B11" i="12"/>
  <c r="B12" i="12"/>
  <c r="B16" i="12"/>
  <c r="C16" i="12" s="1"/>
  <c r="B14" i="12"/>
  <c r="B17" i="12"/>
  <c r="B18" i="12"/>
  <c r="C18" i="12" s="1"/>
  <c r="E18" i="6"/>
  <c r="C15" i="6"/>
  <c r="E15" i="6"/>
  <c r="F17" i="6"/>
  <c r="D17" i="6"/>
  <c r="C20" i="12" l="1"/>
  <c r="A7" i="12"/>
  <c r="C14" i="12" s="1"/>
  <c r="C11" i="12"/>
  <c r="C12" i="12"/>
  <c r="C17" i="12"/>
  <c r="F18" i="6"/>
  <c r="A8" i="6" s="1"/>
  <c r="F30" i="6"/>
  <c r="A11" i="6" s="1"/>
  <c r="A23" i="12" l="1"/>
  <c r="A2" i="12" s="1"/>
  <c r="B5" i="6"/>
  <c r="B6" i="6"/>
  <c r="F8" i="6" l="1"/>
  <c r="F9" i="6" s="1"/>
  <c r="F10" i="6" s="1"/>
  <c r="B4" i="6" s="1"/>
  <c r="B3" i="6" l="1"/>
  <c r="H4" i="7" l="1"/>
  <c r="K14" i="8" s="1"/>
  <c r="K137" i="8" l="1"/>
  <c r="M137" i="8" s="1"/>
  <c r="K9" i="8"/>
  <c r="M9" i="8" s="1"/>
  <c r="G146" i="8"/>
  <c r="K4" i="7"/>
  <c r="G171" i="8"/>
  <c r="E146" i="8" l="1"/>
  <c r="E171" i="8"/>
  <c r="M171" i="8"/>
  <c r="K146" i="8"/>
  <c r="M146" i="8" s="1"/>
  <c r="G177" i="8"/>
  <c r="G10" i="8"/>
  <c r="E10" i="8" l="1"/>
  <c r="E177" i="8"/>
  <c r="M177" i="8"/>
  <c r="K172" i="8"/>
  <c r="G173" i="8"/>
  <c r="G169" i="8"/>
  <c r="K153" i="8"/>
  <c r="G153" i="8"/>
  <c r="G168" i="8"/>
  <c r="G174" i="8"/>
  <c r="G162" i="8"/>
  <c r="A10" i="8"/>
  <c r="K10" i="8"/>
  <c r="M10" i="8" s="1"/>
  <c r="E162" i="8" l="1"/>
  <c r="M162" i="8"/>
  <c r="E174" i="8"/>
  <c r="M174" i="8"/>
  <c r="E169" i="8"/>
  <c r="M169" i="8"/>
  <c r="E168" i="8"/>
  <c r="M168" i="8"/>
  <c r="E173" i="8"/>
  <c r="M173" i="8"/>
  <c r="E153" i="8"/>
  <c r="M153" i="8"/>
  <c r="K186" i="8"/>
  <c r="G172" i="8"/>
  <c r="G12" i="8"/>
  <c r="K22" i="8"/>
  <c r="G23" i="8"/>
  <c r="G165" i="8"/>
  <c r="G22" i="8"/>
  <c r="K165" i="8"/>
  <c r="K11" i="8"/>
  <c r="G11" i="8"/>
  <c r="E11" i="8" l="1"/>
  <c r="M11" i="8"/>
  <c r="E22" i="8"/>
  <c r="M22" i="8"/>
  <c r="E12" i="8"/>
  <c r="M12" i="8"/>
  <c r="E165" i="8"/>
  <c r="M165" i="8"/>
  <c r="E172" i="8"/>
  <c r="M172" i="8"/>
  <c r="E23" i="8"/>
  <c r="M23" i="8"/>
  <c r="G186" i="8"/>
  <c r="A11" i="8"/>
  <c r="E186" i="8" l="1"/>
  <c r="M186" i="8"/>
  <c r="A12" i="8"/>
  <c r="G13" i="8" l="1"/>
  <c r="K13" i="8"/>
  <c r="E13" i="8" l="1"/>
  <c r="A13" i="8" s="1"/>
  <c r="M13" i="8"/>
  <c r="G14" i="8"/>
  <c r="E14" i="8" l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M14" i="8"/>
  <c r="A24" i="8" l="1"/>
  <c r="A25" i="8" s="1"/>
  <c r="A26" i="8" l="1"/>
  <c r="A27" i="8" s="1"/>
  <c r="A28" i="8" l="1"/>
  <c r="A29" i="8" l="1"/>
  <c r="A30" i="8" s="1"/>
  <c r="A31" i="8" l="1"/>
  <c r="A32" i="8" s="1"/>
  <c r="A33" i="8" l="1"/>
  <c r="A34" i="8" l="1"/>
  <c r="A35" i="8" s="1"/>
  <c r="A36" i="8" s="1"/>
  <c r="A37" i="8" s="1"/>
  <c r="A38" i="8" s="1"/>
  <c r="A39" i="8" l="1"/>
  <c r="A40" i="8" s="1"/>
  <c r="A41" i="8" s="1"/>
  <c r="A42" i="8" l="1"/>
  <c r="A43" i="8" l="1"/>
  <c r="A44" i="8" l="1"/>
  <c r="A45" i="8" l="1"/>
  <c r="A46" i="8" l="1"/>
  <c r="A47" i="8" l="1"/>
  <c r="A48" i="8" l="1"/>
  <c r="A49" i="8" l="1"/>
  <c r="A50" i="8" l="1"/>
  <c r="A51" i="8" l="1"/>
  <c r="A52" i="8" l="1"/>
  <c r="A53" i="8" l="1"/>
  <c r="A54" i="8" l="1"/>
  <c r="A55" i="8" l="1"/>
  <c r="A56" i="8" l="1"/>
  <c r="A57" i="8" l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233" i="8" l="1"/>
  <c r="A234" i="8" s="1"/>
  <c r="A235" i="8"/>
  <c r="A236" i="8" l="1"/>
  <c r="A237" i="8" s="1"/>
  <c r="A238" i="8" s="1"/>
  <c r="A239" i="8" l="1"/>
  <c r="A240" i="8" s="1"/>
  <c r="A241" i="8" s="1"/>
  <c r="A242" i="8" s="1"/>
  <c r="A243" i="8" s="1"/>
  <c r="A244" i="8" s="1"/>
  <c r="A245" i="8" s="1"/>
  <c r="A249" i="8" s="1"/>
  <c r="A250" i="8" s="1"/>
  <c r="A251" i="8" s="1"/>
  <c r="A252" i="8" s="1"/>
  <c r="A253" i="8" s="1"/>
  <c r="A254" i="8" s="1"/>
  <c r="A257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124" i="8"/>
  <c r="A128" i="8"/>
  <c r="A74" i="8"/>
  <c r="A80" i="8"/>
  <c r="A113" i="8"/>
  <c r="A114" i="8"/>
  <c r="G189" i="8"/>
  <c r="E189" i="8" l="1"/>
  <c r="K190" i="8"/>
  <c r="M190" i="8" s="1"/>
  <c r="K189" i="8"/>
  <c r="M189" i="8" s="1"/>
  <c r="K167" i="8"/>
  <c r="K184" i="8"/>
  <c r="M184" i="8" s="1"/>
  <c r="G152" i="8"/>
  <c r="G149" i="8"/>
  <c r="K72" i="8"/>
  <c r="G167" i="8"/>
  <c r="G72" i="8"/>
  <c r="K135" i="8"/>
  <c r="G135" i="8"/>
  <c r="E149" i="8" l="1"/>
  <c r="E72" i="8"/>
  <c r="A72" i="8" s="1"/>
  <c r="M72" i="8"/>
  <c r="E152" i="8"/>
  <c r="E167" i="8"/>
  <c r="M167" i="8"/>
  <c r="E135" i="8"/>
  <c r="M135" i="8"/>
  <c r="K149" i="8"/>
  <c r="M149" i="8" s="1"/>
  <c r="K152" i="8"/>
  <c r="M152" i="8" s="1"/>
  <c r="K99" i="8"/>
  <c r="G110" i="8" l="1"/>
  <c r="G99" i="8"/>
  <c r="M99" i="8" s="1"/>
  <c r="K110" i="8"/>
  <c r="E110" i="8" l="1"/>
  <c r="M110" i="8"/>
  <c r="K73" i="8"/>
  <c r="E99" i="8"/>
  <c r="G73" i="8" l="1"/>
  <c r="A75" i="8"/>
  <c r="A81" i="8"/>
  <c r="A83" i="8"/>
  <c r="A84" i="8" s="1"/>
  <c r="E73" i="8" l="1"/>
  <c r="A73" i="8" s="1"/>
  <c r="A76" i="8" s="1"/>
  <c r="A77" i="8" s="1"/>
  <c r="A78" i="8" s="1"/>
  <c r="M73" i="8"/>
  <c r="K116" i="8"/>
  <c r="K170" i="8"/>
  <c r="G116" i="8"/>
  <c r="A82" i="8"/>
  <c r="E116" i="8" l="1"/>
  <c r="M116" i="8"/>
  <c r="K260" i="8"/>
  <c r="G170" i="8"/>
  <c r="A79" i="8"/>
  <c r="A85" i="8" s="1"/>
  <c r="E170" i="8" l="1"/>
  <c r="M260" i="8" s="1"/>
  <c r="M170" i="8"/>
  <c r="G260" i="8"/>
  <c r="A86" i="8"/>
  <c r="A87" i="8" s="1"/>
  <c r="A88" i="8" l="1"/>
  <c r="A89" i="8" s="1"/>
  <c r="A90" i="8" s="1"/>
  <c r="A91" i="8" l="1"/>
  <c r="A93" i="8" s="1"/>
  <c r="A92" i="8" l="1"/>
  <c r="A94" i="8" s="1"/>
  <c r="A95" i="8" s="1"/>
  <c r="A96" i="8" s="1"/>
  <c r="A97" i="8" s="1"/>
  <c r="A103" i="8"/>
  <c r="A104" i="8" s="1"/>
  <c r="A105" i="8" s="1"/>
  <c r="A98" i="8" l="1"/>
  <c r="A99" i="8" s="1"/>
  <c r="A100" i="8" l="1"/>
  <c r="A101" i="8" s="1"/>
  <c r="A102" i="8" s="1"/>
  <c r="A106" i="8" l="1"/>
  <c r="A107" i="8" s="1"/>
  <c r="A108" i="8" s="1"/>
  <c r="A109" i="8" s="1"/>
  <c r="A110" i="8" s="1"/>
  <c r="A111" i="8" s="1"/>
  <c r="A112" i="8" l="1"/>
  <c r="A115" i="8" s="1"/>
  <c r="A116" i="8" s="1"/>
  <c r="A118" i="8"/>
  <c r="A117" i="8" l="1"/>
  <c r="A119" i="8" s="1"/>
  <c r="A120" i="8" s="1"/>
  <c r="A121" i="8" s="1"/>
  <c r="A123" i="8" l="1"/>
  <c r="A125" i="8" s="1"/>
  <c r="A122" i="8"/>
  <c r="A126" i="8" l="1"/>
  <c r="A127" i="8" s="1"/>
  <c r="A129" i="8" s="1"/>
  <c r="A130" i="8" s="1"/>
  <c r="A131" i="8" s="1"/>
  <c r="A132" i="8" s="1"/>
  <c r="A133" i="8" s="1"/>
  <c r="A134" i="8" s="1"/>
  <c r="A135" i="8" s="1"/>
  <c r="A136" i="8" l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l="1"/>
  <c r="A151" i="8" s="1"/>
  <c r="A152" i="8" l="1"/>
  <c r="A153" i="8" s="1"/>
  <c r="A154" i="8" s="1"/>
  <c r="A155" i="8" s="1"/>
  <c r="A156" i="8" s="1"/>
  <c r="A157" i="8" l="1"/>
  <c r="A158" i="8" s="1"/>
  <c r="A159" i="8" s="1"/>
  <c r="A160" i="8" s="1"/>
  <c r="A161" i="8" l="1"/>
  <c r="A162" i="8" s="1"/>
  <c r="A163" i="8" s="1"/>
  <c r="A164" i="8" s="1"/>
  <c r="A165" i="8" s="1"/>
  <c r="A166" i="8" l="1"/>
  <c r="A167" i="8" s="1"/>
  <c r="A168" i="8" s="1"/>
  <c r="A169" i="8" s="1"/>
  <c r="A170" i="8" s="1"/>
  <c r="A171" i="8" s="1"/>
  <c r="A172" i="8" s="1"/>
  <c r="A173" i="8" s="1"/>
  <c r="A174" i="8" l="1"/>
  <c r="A175" i="8"/>
  <c r="A176" i="8"/>
  <c r="A177" i="8" l="1"/>
  <c r="A178" i="8" s="1"/>
  <c r="A179" i="8" s="1"/>
  <c r="A180" i="8" s="1"/>
  <c r="A181" i="8" s="1"/>
  <c r="A182" i="8" l="1"/>
  <c r="A183" i="8" s="1"/>
  <c r="A184" i="8" l="1"/>
  <c r="A185" i="8" s="1"/>
  <c r="A186" i="8" s="1"/>
  <c r="A187" i="8" s="1"/>
  <c r="A188" i="8" s="1"/>
  <c r="A189" i="8" s="1"/>
  <c r="A190" i="8" l="1"/>
  <c r="A191" i="8" s="1"/>
  <c r="A192" i="8" s="1"/>
  <c r="A193" i="8" s="1"/>
  <c r="A194" i="8" l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</calcChain>
</file>

<file path=xl/sharedStrings.xml><?xml version="1.0" encoding="utf-8"?>
<sst xmlns="http://schemas.openxmlformats.org/spreadsheetml/2006/main" count="191" uniqueCount="150">
  <si>
    <t>сум</t>
  </si>
  <si>
    <t>№</t>
  </si>
  <si>
    <t>Ед. изм.</t>
  </si>
  <si>
    <t>Цена</t>
  </si>
  <si>
    <t>Сумма</t>
  </si>
  <si>
    <t>В ячейке Е2 должна быть ссылка на исходное число</t>
  </si>
  <si>
    <t>Заглавная без НДС</t>
  </si>
  <si>
    <t xml:space="preserve">Сегодня с утра судя по всему было </t>
  </si>
  <si>
    <t>Заглавная с НДС</t>
  </si>
  <si>
    <t>маленькая без НДС</t>
  </si>
  <si>
    <t>маленькая с НДС</t>
  </si>
  <si>
    <t>Для справки - смотрите примечания к ячейкам E4 B8 B9 этого листа и H2 и C34 предыдущего.</t>
  </si>
  <si>
    <t xml:space="preserve"> (в т.ч. НДС - </t>
  </si>
  <si>
    <t>)</t>
  </si>
  <si>
    <t>тийин</t>
  </si>
  <si>
    <t xml:space="preserve">один </t>
  </si>
  <si>
    <t xml:space="preserve">одна </t>
  </si>
  <si>
    <t xml:space="preserve">десять </t>
  </si>
  <si>
    <t xml:space="preserve">два </t>
  </si>
  <si>
    <t xml:space="preserve">две </t>
  </si>
  <si>
    <t xml:space="preserve">одиннадцать </t>
  </si>
  <si>
    <t xml:space="preserve">двадцать </t>
  </si>
  <si>
    <t xml:space="preserve">двести </t>
  </si>
  <si>
    <t xml:space="preserve">три </t>
  </si>
  <si>
    <t xml:space="preserve">двенадцать </t>
  </si>
  <si>
    <t xml:space="preserve">тридцать </t>
  </si>
  <si>
    <t xml:space="preserve">триста </t>
  </si>
  <si>
    <t xml:space="preserve">четыре </t>
  </si>
  <si>
    <t xml:space="preserve">тринадцать </t>
  </si>
  <si>
    <t xml:space="preserve">сорок </t>
  </si>
  <si>
    <t xml:space="preserve">четыреста </t>
  </si>
  <si>
    <t xml:space="preserve">пять </t>
  </si>
  <si>
    <t xml:space="preserve">четырнадцать </t>
  </si>
  <si>
    <t xml:space="preserve">пятьдесят </t>
  </si>
  <si>
    <t xml:space="preserve">пятьсот </t>
  </si>
  <si>
    <t xml:space="preserve">шесть </t>
  </si>
  <si>
    <t xml:space="preserve">пятнадцать </t>
  </si>
  <si>
    <t xml:space="preserve">шестьдесят </t>
  </si>
  <si>
    <t xml:space="preserve">шестьсот </t>
  </si>
  <si>
    <t xml:space="preserve">семь </t>
  </si>
  <si>
    <t xml:space="preserve">шестнадцать </t>
  </si>
  <si>
    <t xml:space="preserve">семьдесят </t>
  </si>
  <si>
    <t xml:space="preserve">семьсот </t>
  </si>
  <si>
    <t xml:space="preserve">восемь </t>
  </si>
  <si>
    <t xml:space="preserve">семнадцать </t>
  </si>
  <si>
    <t xml:space="preserve">восемьдесят </t>
  </si>
  <si>
    <t xml:space="preserve">восемьсот </t>
  </si>
  <si>
    <t xml:space="preserve">девять </t>
  </si>
  <si>
    <t xml:space="preserve">восемнадцать </t>
  </si>
  <si>
    <t xml:space="preserve">девяносто </t>
  </si>
  <si>
    <t xml:space="preserve">девятьсот </t>
  </si>
  <si>
    <t xml:space="preserve">девятнадцать </t>
  </si>
  <si>
    <t xml:space="preserve">сто </t>
  </si>
  <si>
    <t xml:space="preserve">Автор : Ap0st0l  |  Рихтовал: 0legator     ©2005 </t>
  </si>
  <si>
    <t>http://www.allok.ru/</t>
  </si>
  <si>
    <t>Замечания и пожелания - сюда:</t>
  </si>
  <si>
    <t>olegator@allok.ru</t>
  </si>
  <si>
    <t>© Олег Оксанич 2005г  www.allok.ru</t>
  </si>
  <si>
    <r>
      <t xml:space="preserve"> </t>
    </r>
    <r>
      <rPr>
        <sz val="10"/>
        <color indexed="48"/>
        <rFont val="Arial Cyr"/>
        <charset val="204"/>
      </rPr>
      <t xml:space="preserve"> &amp; Ap0st0l</t>
    </r>
  </si>
  <si>
    <t>ед. изм.</t>
  </si>
  <si>
    <t>Кол-во</t>
  </si>
  <si>
    <t>Приход</t>
  </si>
  <si>
    <t>Расход</t>
  </si>
  <si>
    <t>Итого:-</t>
  </si>
  <si>
    <t>Организация</t>
  </si>
  <si>
    <t>Материально ответственное лицо</t>
  </si>
  <si>
    <t>Фамилия, имя, отчество</t>
  </si>
  <si>
    <t>Наименование товарно-материальные ценности</t>
  </si>
  <si>
    <t>Остаток на начало месяц</t>
  </si>
  <si>
    <t>Остаток на конец месяц</t>
  </si>
  <si>
    <t>Остаток на начало год</t>
  </si>
  <si>
    <t>Остаток товарно-материальные ценности на начало год</t>
  </si>
  <si>
    <t>Наименование товарно-материальные ценност</t>
  </si>
  <si>
    <t>Реестр приходов товарно-материальные ценности</t>
  </si>
  <si>
    <t>Реестр расходов товарно-материальные ценности</t>
  </si>
  <si>
    <t>Материально ответственное лицо :</t>
  </si>
  <si>
    <t>директор</t>
  </si>
  <si>
    <t>должность</t>
  </si>
  <si>
    <t>подпись</t>
  </si>
  <si>
    <t>расшифровка подписи</t>
  </si>
  <si>
    <t>Отчет проверил и принял бухгалтер:</t>
  </si>
  <si>
    <t>гл.бухгалтер</t>
  </si>
  <si>
    <t>Номер доку-мента</t>
  </si>
  <si>
    <t>Дата записи</t>
  </si>
  <si>
    <t xml:space="preserve">От кого получено </t>
  </si>
  <si>
    <t>Кому отпущено</t>
  </si>
  <si>
    <t>-</t>
  </si>
  <si>
    <t>тўққиз миллион</t>
  </si>
  <si>
    <t>саккиз миллион</t>
  </si>
  <si>
    <t>етти миллион</t>
  </si>
  <si>
    <t>олти миллион</t>
  </si>
  <si>
    <t>беш миллион</t>
  </si>
  <si>
    <t>тўрт миллион</t>
  </si>
  <si>
    <t>уч миллион</t>
  </si>
  <si>
    <t>икки миллион</t>
  </si>
  <si>
    <t>бир миллион</t>
  </si>
  <si>
    <t>тўққиз минг</t>
  </si>
  <si>
    <t>саккиз минг</t>
  </si>
  <si>
    <t>етти минг</t>
  </si>
  <si>
    <t>олти минг</t>
  </si>
  <si>
    <t>беш минг</t>
  </si>
  <si>
    <t>тўрт минг</t>
  </si>
  <si>
    <t>уч минг</t>
  </si>
  <si>
    <t>икки минг</t>
  </si>
  <si>
    <t>бир минг</t>
  </si>
  <si>
    <t>тўққиз юз</t>
  </si>
  <si>
    <t>саккиз юз</t>
  </si>
  <si>
    <t>етти юз</t>
  </si>
  <si>
    <t>олти юз</t>
  </si>
  <si>
    <t>беш юз</t>
  </si>
  <si>
    <t>тўрт юз</t>
  </si>
  <si>
    <t>уч юз</t>
  </si>
  <si>
    <t>икки юз</t>
  </si>
  <si>
    <t>бир юз</t>
  </si>
  <si>
    <t xml:space="preserve"> </t>
  </si>
  <si>
    <t>тўқсон</t>
  </si>
  <si>
    <t>саксон</t>
  </si>
  <si>
    <t>етмиш</t>
  </si>
  <si>
    <t>олтмиш</t>
  </si>
  <si>
    <t>эллик</t>
  </si>
  <si>
    <t>қирқ</t>
  </si>
  <si>
    <t>ўттиз</t>
  </si>
  <si>
    <t>йигирма</t>
  </si>
  <si>
    <t>ўн тўққиз</t>
  </si>
  <si>
    <t>ўн саккиз</t>
  </si>
  <si>
    <t>ўн етти</t>
  </si>
  <si>
    <t>ўн олти</t>
  </si>
  <si>
    <t>ўн беш</t>
  </si>
  <si>
    <t>ўн тўрт</t>
  </si>
  <si>
    <t>ўн уч</t>
  </si>
  <si>
    <t>ўн икки</t>
  </si>
  <si>
    <t>ўн бир</t>
  </si>
  <si>
    <t xml:space="preserve"> ўн</t>
  </si>
  <si>
    <t>тўққиз</t>
  </si>
  <si>
    <t>саккиз</t>
  </si>
  <si>
    <t>етти</t>
  </si>
  <si>
    <t>олти</t>
  </si>
  <si>
    <t>беш</t>
  </si>
  <si>
    <t>тўрт</t>
  </si>
  <si>
    <t>уч</t>
  </si>
  <si>
    <t>икки</t>
  </si>
  <si>
    <t>бир</t>
  </si>
  <si>
    <t>Цена реализации</t>
  </si>
  <si>
    <t>Сумма прихода</t>
  </si>
  <si>
    <t>Наценка</t>
  </si>
  <si>
    <t>Сумма реализации</t>
  </si>
  <si>
    <t>Отчет о движении товарно-материальных ценностей</t>
  </si>
  <si>
    <t>Идентификационный код продукции и услуг</t>
  </si>
  <si>
    <t>F</t>
  </si>
  <si>
    <t>Количество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</si>
</sst>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\ mmmm\,\ yyyy"/>
    <numFmt numFmtId="168" formatCode="_-* #,##0.00[$р.-419]_-;\-* #,##0.00[$р.-419]_-;_-* &quot;-&quot;??[$р.-419]_-;_-@_-"/>
    <numFmt numFmtId="169" formatCode="&quot;За&quot;\ mmmm\ yyyy\ &quot;года&quot;;@"/>
    <numFmt numFmtId="170" formatCode="[$-843]yyyy\ &quot;йил&quot;\ mmmm&quot; ойи учун&quot;;@"/>
    <numFmt numFmtId="171" formatCode="dd/mm/yy/&quot;г.&quot;"/>
    <numFmt numFmtId="172" formatCode="0.00_ ;\-0.00\ "/>
    <numFmt numFmtId="173" formatCode="_-* #,##0.00\ &quot;сум&quot;_-;\-* #,##0.00\ &quot;сум&quot;_-;_-* &quot;-&quot;??\ &quot;сум&quot;_-;_-@_-"/>
    <numFmt numFmtId="174" formatCode="#,##0.0000\ _₽;[Red]\-#,##0.0000\ _₽"/>
    <numFmt numFmtId="175" formatCode="_-* #,##0.0000\ _₽_-;\-* #,##0.0000\ _₽_-;_-* &quot;-&quot;????\ _₽_-;_-@_-"/>
    <numFmt numFmtId="176" formatCode="#,##0.00_ ;\-#,##0.00\ "/>
  </numFmts>
  <fonts count="4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Arial Cyr"/>
      <charset val="186"/>
    </font>
    <font>
      <b/>
      <sz val="28"/>
      <color indexed="13"/>
      <name val="Arial Cyr"/>
      <charset val="204"/>
    </font>
    <font>
      <b/>
      <sz val="12"/>
      <name val="Arial Cyr"/>
      <family val="2"/>
      <charset val="204"/>
    </font>
    <font>
      <b/>
      <sz val="10"/>
      <name val="Arial Cyr"/>
    </font>
    <font>
      <sz val="8"/>
      <color indexed="17"/>
      <name val="Arial Cyr"/>
      <family val="2"/>
      <charset val="204"/>
    </font>
    <font>
      <sz val="10"/>
      <name val="Times New Roman"/>
      <family val="1"/>
    </font>
    <font>
      <b/>
      <sz val="12"/>
      <color indexed="14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12"/>
      <name val="Arial Cyr"/>
      <family val="2"/>
      <charset val="204"/>
    </font>
    <font>
      <sz val="8"/>
      <color indexed="17"/>
      <name val="Arial Cyr"/>
      <charset val="204"/>
    </font>
    <font>
      <sz val="12"/>
      <color indexed="10"/>
      <name val="Arial Cyr"/>
      <family val="2"/>
      <charset val="204"/>
    </font>
    <font>
      <sz val="10"/>
      <color indexed="15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indexed="10"/>
      <name val="Arial Cyr"/>
      <family val="2"/>
      <charset val="204"/>
    </font>
    <font>
      <sz val="8"/>
      <color indexed="10"/>
      <name val="Arial Cyr"/>
      <family val="2"/>
      <charset val="204"/>
    </font>
    <font>
      <sz val="9"/>
      <color indexed="12"/>
      <name val="Arial Cyr"/>
      <family val="2"/>
      <charset val="204"/>
    </font>
    <font>
      <sz val="9"/>
      <color indexed="10"/>
      <name val="Arial Cyr"/>
      <family val="2"/>
      <charset val="204"/>
    </font>
    <font>
      <sz val="10"/>
      <color indexed="14"/>
      <name val="Arial Cyr"/>
      <family val="2"/>
      <charset val="204"/>
    </font>
    <font>
      <sz val="8"/>
      <color indexed="12"/>
      <name val="Arial Cyr"/>
      <charset val="204"/>
    </font>
    <font>
      <sz val="10"/>
      <color indexed="48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name val="Arial Cyr"/>
      <charset val="204"/>
    </font>
    <font>
      <b/>
      <sz val="15"/>
      <color theme="3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sz val="8"/>
      <color theme="1"/>
      <name val="Garamond"/>
      <family val="1"/>
      <charset val="204"/>
    </font>
    <font>
      <b/>
      <sz val="11"/>
      <color theme="0"/>
      <name val="Garamond"/>
      <family val="1"/>
      <charset val="204"/>
    </font>
    <font>
      <sz val="11"/>
      <color theme="0"/>
      <name val="Garamond"/>
      <family val="1"/>
      <charset val="204"/>
    </font>
    <font>
      <b/>
      <sz val="11"/>
      <color theme="1"/>
      <name val="Garamond"/>
      <family val="1"/>
      <charset val="204"/>
    </font>
    <font>
      <b/>
      <sz val="12"/>
      <color rgb="FF4C483D"/>
      <name val="Garamond"/>
      <family val="1"/>
      <charset val="204"/>
    </font>
    <font>
      <sz val="8"/>
      <color rgb="FF4C483D"/>
      <name val="Garamond"/>
      <family val="1"/>
      <charset val="204"/>
    </font>
    <font>
      <b/>
      <sz val="11"/>
      <color rgb="FF4C483D"/>
      <name val="Garamond"/>
      <family val="1"/>
      <charset val="204"/>
    </font>
    <font>
      <sz val="11"/>
      <color rgb="FF4C483D"/>
      <name val="Garamond"/>
      <family val="1"/>
      <charset val="204"/>
    </font>
    <font>
      <b/>
      <sz val="14"/>
      <color rgb="FFF24F4F"/>
      <name val="Century Gothic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4F4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24F4F"/>
      </left>
      <right style="thin">
        <color rgb="FFF24F4F"/>
      </right>
      <top style="thin">
        <color rgb="FFF24F4F"/>
      </top>
      <bottom style="thin">
        <color rgb="FFF24F4F"/>
      </bottom>
      <diagonal/>
    </border>
    <border>
      <left style="thin">
        <color rgb="FFF24F4F"/>
      </left>
      <right style="thin">
        <color rgb="FFF24F4F"/>
      </right>
      <top style="thin">
        <color rgb="FFF24F4F"/>
      </top>
      <bottom/>
      <diagonal/>
    </border>
    <border>
      <left/>
      <right style="thin">
        <color rgb="FFF24F4F"/>
      </right>
      <top style="thin">
        <color rgb="FFF24F4F"/>
      </top>
      <bottom style="thin">
        <color rgb="FFF24F4F"/>
      </bottom>
      <diagonal/>
    </border>
    <border>
      <left style="thin">
        <color rgb="FF4C483D"/>
      </left>
      <right style="thin">
        <color rgb="FF4C483D"/>
      </right>
      <top style="thin">
        <color rgb="FFF24F4F"/>
      </top>
      <bottom style="thin">
        <color rgb="FF4C483D"/>
      </bottom>
      <diagonal/>
    </border>
    <border>
      <left style="thin">
        <color rgb="FF4C483D"/>
      </left>
      <right style="thin">
        <color rgb="FF4C483D"/>
      </right>
      <top style="thin">
        <color rgb="FF4C483D"/>
      </top>
      <bottom style="thin">
        <color rgb="FF4C483D"/>
      </bottom>
      <diagonal/>
    </border>
    <border>
      <left style="thin">
        <color rgb="FF4C483D"/>
      </left>
      <right style="thin">
        <color rgb="FF4C483D"/>
      </right>
      <top style="thin">
        <color rgb="FF4C483D"/>
      </top>
      <bottom style="thin">
        <color rgb="FFF24F4F"/>
      </bottom>
      <diagonal/>
    </border>
    <border>
      <left style="thin">
        <color rgb="FF4C483D"/>
      </left>
      <right/>
      <top style="thin">
        <color rgb="FFF24F4F"/>
      </top>
      <bottom style="thin">
        <color rgb="FF4C483D"/>
      </bottom>
      <diagonal/>
    </border>
    <border>
      <left style="thin">
        <color rgb="FF4C483D"/>
      </left>
      <right/>
      <top style="thin">
        <color rgb="FF4C483D"/>
      </top>
      <bottom style="thin">
        <color rgb="FF4C483D"/>
      </bottom>
      <diagonal/>
    </border>
    <border>
      <left style="thin">
        <color rgb="FF4C483D"/>
      </left>
      <right/>
      <top style="thin">
        <color rgb="FF4C483D"/>
      </top>
      <bottom style="thin">
        <color rgb="FFF24F4F"/>
      </bottom>
      <diagonal/>
    </border>
    <border>
      <left style="thin">
        <color rgb="FFF24F4F"/>
      </left>
      <right/>
      <top style="thin">
        <color rgb="FFF24F4F"/>
      </top>
      <bottom style="thin">
        <color rgb="FFF24F4F"/>
      </bottom>
      <diagonal/>
    </border>
    <border>
      <left/>
      <right style="thin">
        <color rgb="FF4C483D"/>
      </right>
      <top style="thin">
        <color rgb="FFF24F4F"/>
      </top>
      <bottom style="thin">
        <color rgb="FF4C483D"/>
      </bottom>
      <diagonal/>
    </border>
    <border>
      <left/>
      <right style="thin">
        <color rgb="FF4C483D"/>
      </right>
      <top style="thin">
        <color rgb="FF4C483D"/>
      </top>
      <bottom style="thin">
        <color rgb="FF4C483D"/>
      </bottom>
      <diagonal/>
    </border>
    <border>
      <left/>
      <right style="thin">
        <color rgb="FF4C483D"/>
      </right>
      <top style="thin">
        <color rgb="FF4C483D"/>
      </top>
      <bottom style="thin">
        <color rgb="FFF24F4F"/>
      </bottom>
      <diagonal/>
    </border>
    <border>
      <left/>
      <right/>
      <top/>
      <bottom style="thin">
        <color rgb="FF4C483D"/>
      </bottom>
      <diagonal/>
    </border>
    <border>
      <left style="thin">
        <color rgb="FF4C483D"/>
      </left>
      <right style="thin">
        <color rgb="FFF24F4F"/>
      </right>
      <top style="thin">
        <color rgb="FFF24F4F"/>
      </top>
      <bottom style="thin">
        <color rgb="FF4C483D"/>
      </bottom>
      <diagonal/>
    </border>
    <border>
      <left style="thin">
        <color rgb="FF4C483D"/>
      </left>
      <right style="thin">
        <color rgb="FFF24F4F"/>
      </right>
      <top style="thin">
        <color rgb="FF4C483D"/>
      </top>
      <bottom style="thin">
        <color rgb="FF4C483D"/>
      </bottom>
      <diagonal/>
    </border>
    <border>
      <left style="thin">
        <color rgb="FFF24F4F"/>
      </left>
      <right style="thin">
        <color rgb="FF4C483D"/>
      </right>
      <top style="thin">
        <color rgb="FFF24F4F"/>
      </top>
      <bottom style="thin">
        <color rgb="FF4C483D"/>
      </bottom>
      <diagonal/>
    </border>
    <border>
      <left style="thin">
        <color rgb="FFF24F4F"/>
      </left>
      <right style="thin">
        <color rgb="FF4C483D"/>
      </right>
      <top style="thin">
        <color rgb="FF4C483D"/>
      </top>
      <bottom style="thin">
        <color rgb="FF4C483D"/>
      </bottom>
      <diagonal/>
    </border>
    <border>
      <left style="thin">
        <color rgb="FF4C483D"/>
      </left>
      <right style="thin">
        <color indexed="64"/>
      </right>
      <top style="thin">
        <color rgb="FFF24F4F"/>
      </top>
      <bottom style="thin">
        <color rgb="FF4C483D"/>
      </bottom>
      <diagonal/>
    </border>
    <border>
      <left style="thin">
        <color rgb="FF4C483D"/>
      </left>
      <right style="thin">
        <color indexed="64"/>
      </right>
      <top style="thin">
        <color rgb="FF4C483D"/>
      </top>
      <bottom style="thin">
        <color rgb="FF4C483D"/>
      </bottom>
      <diagonal/>
    </border>
    <border>
      <left style="thin">
        <color rgb="FFF24F4F"/>
      </left>
      <right style="thin">
        <color rgb="FFF24F4F"/>
      </right>
      <top style="thin">
        <color rgb="FFF24F4F"/>
      </top>
      <bottom style="thin">
        <color rgb="FF4C483D"/>
      </bottom>
      <diagonal/>
    </border>
  </borders>
  <cellStyleXfs count="17">
    <xf numFmtId="0" fontId="0" fillId="0" borderId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24" fillId="0" borderId="2" applyNumberFormat="0" applyFill="0" applyAlignment="0" applyProtection="0"/>
    <xf numFmtId="0" fontId="27" fillId="0" borderId="1" applyNumberFormat="0" applyFill="0" applyAlignment="0" applyProtection="0"/>
    <xf numFmtId="0" fontId="28" fillId="0" borderId="0">
      <alignment horizontal="left"/>
    </xf>
  </cellStyleXfs>
  <cellXfs count="160">
    <xf numFmtId="0" fontId="0" fillId="0" borderId="0" xfId="0"/>
    <xf numFmtId="0" fontId="2" fillId="0" borderId="0" xfId="3"/>
    <xf numFmtId="0" fontId="2" fillId="0" borderId="0" xfId="3" applyNumberFormat="1"/>
    <xf numFmtId="0" fontId="2" fillId="0" borderId="0" xfId="3" applyNumberFormat="1" applyBorder="1"/>
    <xf numFmtId="4" fontId="6" fillId="2" borderId="0" xfId="3" applyNumberFormat="1" applyFont="1" applyFill="1" applyBorder="1" applyAlignment="1">
      <alignment horizontal="right"/>
    </xf>
    <xf numFmtId="2" fontId="7" fillId="2" borderId="0" xfId="3" applyNumberFormat="1" applyFont="1" applyFill="1"/>
    <xf numFmtId="0" fontId="2" fillId="0" borderId="0" xfId="3" applyNumberFormat="1" applyAlignment="1">
      <alignment horizontal="left"/>
    </xf>
    <xf numFmtId="0" fontId="8" fillId="0" borderId="0" xfId="3" applyNumberFormat="1" applyFont="1"/>
    <xf numFmtId="0" fontId="7" fillId="0" borderId="0" xfId="3" applyNumberFormat="1" applyFont="1"/>
    <xf numFmtId="4" fontId="6" fillId="0" borderId="0" xfId="3" applyNumberFormat="1" applyFont="1" applyAlignment="1">
      <alignment horizontal="right"/>
    </xf>
    <xf numFmtId="0" fontId="9" fillId="0" borderId="0" xfId="3" applyFont="1"/>
    <xf numFmtId="0" fontId="2" fillId="0" borderId="0" xfId="3" applyAlignment="1">
      <alignment horizontal="right"/>
    </xf>
    <xf numFmtId="0" fontId="2" fillId="0" borderId="0" xfId="3" applyAlignment="1">
      <alignment horizontal="center"/>
    </xf>
    <xf numFmtId="0" fontId="2" fillId="0" borderId="0" xfId="3" applyAlignment="1">
      <alignment horizontal="left"/>
    </xf>
    <xf numFmtId="0" fontId="9" fillId="0" borderId="0" xfId="3" applyFont="1" applyProtection="1">
      <protection hidden="1"/>
    </xf>
    <xf numFmtId="0" fontId="11" fillId="0" borderId="0" xfId="3" applyNumberFormat="1" applyFont="1"/>
    <xf numFmtId="167" fontId="12" fillId="0" borderId="0" xfId="3" applyNumberFormat="1" applyFont="1" applyBorder="1" applyAlignment="1">
      <alignment horizontal="left"/>
    </xf>
    <xf numFmtId="0" fontId="13" fillId="0" borderId="0" xfId="3" applyNumberFormat="1" applyFont="1"/>
    <xf numFmtId="0" fontId="2" fillId="0" borderId="0" xfId="3" applyNumberFormat="1" applyAlignment="1">
      <alignment horizontal="right"/>
    </xf>
    <xf numFmtId="0" fontId="11" fillId="0" borderId="0" xfId="3" applyNumberFormat="1" applyFont="1" applyAlignment="1">
      <alignment horizontal="right"/>
    </xf>
    <xf numFmtId="0" fontId="15" fillId="0" borderId="0" xfId="3" applyNumberFormat="1" applyFont="1"/>
    <xf numFmtId="0" fontId="11" fillId="0" borderId="0" xfId="3" applyNumberFormat="1" applyFont="1" applyAlignment="1">
      <alignment horizontal="center"/>
    </xf>
    <xf numFmtId="0" fontId="16" fillId="0" borderId="0" xfId="3" applyNumberFormat="1" applyFont="1"/>
    <xf numFmtId="0" fontId="17" fillId="0" borderId="0" xfId="3" applyNumberFormat="1" applyFont="1"/>
    <xf numFmtId="168" fontId="2" fillId="0" borderId="0" xfId="3" applyNumberFormat="1"/>
    <xf numFmtId="2" fontId="2" fillId="0" borderId="0" xfId="3" applyNumberFormat="1" applyAlignment="1">
      <alignment horizontal="right"/>
    </xf>
    <xf numFmtId="22" fontId="2" fillId="0" borderId="0" xfId="3" applyNumberFormat="1"/>
    <xf numFmtId="0" fontId="17" fillId="0" borderId="0" xfId="3" applyNumberFormat="1" applyFont="1" applyAlignment="1">
      <alignment horizontal="right"/>
    </xf>
    <xf numFmtId="0" fontId="18" fillId="0" borderId="0" xfId="3" applyNumberFormat="1" applyFont="1" applyAlignment="1">
      <alignment shrinkToFit="1"/>
    </xf>
    <xf numFmtId="0" fontId="17" fillId="0" borderId="0" xfId="3" applyNumberFormat="1" applyFont="1" applyAlignment="1">
      <alignment horizontal="left"/>
    </xf>
    <xf numFmtId="14" fontId="17" fillId="0" borderId="0" xfId="3" applyNumberFormat="1" applyFont="1"/>
    <xf numFmtId="0" fontId="12" fillId="0" borderId="0" xfId="3" applyNumberFormat="1" applyFont="1"/>
    <xf numFmtId="4" fontId="12" fillId="0" borderId="0" xfId="3" applyNumberFormat="1" applyFont="1" applyAlignment="1">
      <alignment horizontal="right"/>
    </xf>
    <xf numFmtId="22" fontId="17" fillId="0" borderId="0" xfId="3" applyNumberFormat="1" applyFont="1"/>
    <xf numFmtId="4" fontId="17" fillId="0" borderId="0" xfId="3" applyNumberFormat="1" applyFont="1" applyAlignment="1">
      <alignment horizontal="left"/>
    </xf>
    <xf numFmtId="0" fontId="19" fillId="0" borderId="0" xfId="3" applyNumberFormat="1" applyFont="1"/>
    <xf numFmtId="0" fontId="19" fillId="0" borderId="0" xfId="3" applyNumberFormat="1" applyFont="1" applyAlignment="1">
      <alignment shrinkToFit="1"/>
    </xf>
    <xf numFmtId="0" fontId="20" fillId="0" borderId="0" xfId="3" applyNumberFormat="1" applyFont="1" applyAlignment="1">
      <alignment shrinkToFit="1"/>
    </xf>
    <xf numFmtId="3" fontId="17" fillId="0" borderId="0" xfId="3" applyNumberFormat="1" applyFont="1"/>
    <xf numFmtId="0" fontId="12" fillId="0" borderId="0" xfId="3" applyNumberFormat="1" applyFont="1" applyAlignment="1">
      <alignment horizontal="right"/>
    </xf>
    <xf numFmtId="1" fontId="17" fillId="0" borderId="0" xfId="3" applyNumberFormat="1" applyFont="1" applyAlignment="1">
      <alignment horizontal="right"/>
    </xf>
    <xf numFmtId="0" fontId="21" fillId="0" borderId="0" xfId="3" applyNumberFormat="1" applyFont="1"/>
    <xf numFmtId="0" fontId="21" fillId="0" borderId="0" xfId="3" applyNumberFormat="1" applyFont="1" applyBorder="1"/>
    <xf numFmtId="0" fontId="0" fillId="0" borderId="0" xfId="0" applyProtection="1">
      <protection hidden="1"/>
    </xf>
    <xf numFmtId="165" fontId="26" fillId="0" borderId="0" xfId="2" applyNumberFormat="1" applyFont="1"/>
    <xf numFmtId="0" fontId="26" fillId="0" borderId="0" xfId="3" applyFont="1" applyFill="1"/>
    <xf numFmtId="173" fontId="26" fillId="0" borderId="0" xfId="2" applyNumberFormat="1" applyFont="1"/>
    <xf numFmtId="0" fontId="0" fillId="7" borderId="0" xfId="0" applyFill="1" applyProtection="1">
      <protection hidden="1"/>
    </xf>
    <xf numFmtId="0" fontId="17" fillId="0" borderId="0" xfId="3" applyNumberFormat="1" applyFont="1" applyAlignment="1">
      <alignment horizontal="right"/>
    </xf>
    <xf numFmtId="0" fontId="0" fillId="0" borderId="0" xfId="0"/>
    <xf numFmtId="0" fontId="5" fillId="3" borderId="0" xfId="3" applyNumberFormat="1" applyFont="1" applyFill="1" applyAlignment="1">
      <alignment horizontal="center" vertical="center" wrapText="1"/>
    </xf>
    <xf numFmtId="14" fontId="10" fillId="4" borderId="0" xfId="3" applyNumberFormat="1" applyFont="1" applyFill="1" applyAlignment="1">
      <alignment horizontal="center"/>
    </xf>
    <xf numFmtId="167" fontId="12" fillId="0" borderId="0" xfId="3" applyNumberFormat="1" applyFont="1" applyBorder="1" applyAlignment="1">
      <alignment horizontal="left"/>
    </xf>
    <xf numFmtId="0" fontId="14" fillId="5" borderId="0" xfId="3" applyNumberFormat="1" applyFont="1" applyFill="1" applyAlignment="1">
      <alignment horizontal="center" vertical="center" wrapText="1"/>
    </xf>
    <xf numFmtId="0" fontId="22" fillId="2" borderId="0" xfId="3" applyNumberFormat="1" applyFont="1" applyFill="1" applyAlignment="1">
      <alignment horizontal="right" vertical="center" wrapText="1"/>
    </xf>
    <xf numFmtId="0" fontId="30" fillId="0" borderId="0" xfId="0" applyFont="1" applyFill="1" applyProtection="1">
      <protection hidden="1"/>
    </xf>
    <xf numFmtId="0" fontId="30" fillId="0" borderId="0" xfId="0" applyFont="1" applyFill="1" applyAlignment="1" applyProtection="1">
      <alignment horizontal="center"/>
      <protection hidden="1"/>
    </xf>
    <xf numFmtId="172" fontId="34" fillId="0" borderId="0" xfId="0" applyNumberFormat="1" applyFont="1" applyFill="1" applyProtection="1">
      <protection hidden="1"/>
    </xf>
    <xf numFmtId="0" fontId="34" fillId="0" borderId="0" xfId="0" applyFont="1" applyFill="1" applyProtection="1">
      <protection hidden="1"/>
    </xf>
    <xf numFmtId="0" fontId="30" fillId="0" borderId="0" xfId="0" applyFont="1" applyFill="1" applyAlignment="1" applyProtection="1">
      <alignment horizontal="center"/>
      <protection locked="0"/>
    </xf>
    <xf numFmtId="0" fontId="30" fillId="0" borderId="0" xfId="0" applyFont="1" applyFill="1" applyProtection="1">
      <protection locked="0"/>
    </xf>
    <xf numFmtId="172" fontId="30" fillId="0" borderId="0" xfId="0" applyNumberFormat="1" applyFont="1" applyFill="1" applyProtection="1">
      <protection locked="0"/>
    </xf>
    <xf numFmtId="0" fontId="30" fillId="0" borderId="0" xfId="0" applyFont="1" applyFill="1" applyAlignment="1">
      <alignment wrapText="1"/>
    </xf>
    <xf numFmtId="0" fontId="30" fillId="0" borderId="0" xfId="0" applyFont="1" applyFill="1" applyAlignment="1">
      <alignment horizontal="center" wrapText="1"/>
    </xf>
    <xf numFmtId="0" fontId="31" fillId="0" borderId="0" xfId="0" applyFont="1" applyFill="1" applyAlignment="1">
      <alignment wrapText="1"/>
    </xf>
    <xf numFmtId="0" fontId="31" fillId="0" borderId="0" xfId="0" applyFont="1" applyFill="1" applyBorder="1" applyAlignment="1">
      <alignment wrapText="1"/>
    </xf>
    <xf numFmtId="0" fontId="31" fillId="0" borderId="0" xfId="0" applyFont="1" applyFill="1" applyAlignment="1">
      <alignment horizontal="center" wrapText="1"/>
    </xf>
    <xf numFmtId="0" fontId="31" fillId="0" borderId="0" xfId="0" applyFont="1" applyFill="1" applyBorder="1" applyAlignment="1">
      <alignment horizontal="center" vertical="top" wrapText="1"/>
    </xf>
    <xf numFmtId="0" fontId="31" fillId="0" borderId="0" xfId="0" applyFont="1" applyFill="1" applyAlignment="1">
      <alignment vertical="top" wrapText="1"/>
    </xf>
    <xf numFmtId="0" fontId="31" fillId="0" borderId="0" xfId="0" applyFont="1" applyFill="1" applyAlignment="1">
      <alignment horizontal="center" vertical="top" wrapText="1"/>
    </xf>
    <xf numFmtId="0" fontId="31" fillId="0" borderId="0" xfId="0" applyFont="1" applyFill="1" applyBorder="1" applyAlignment="1">
      <alignment vertical="top" wrapText="1"/>
    </xf>
    <xf numFmtId="0" fontId="31" fillId="0" borderId="0" xfId="0" applyFont="1" applyFill="1" applyAlignment="1">
      <alignment horizontal="center" vertical="top" wrapText="1"/>
    </xf>
    <xf numFmtId="172" fontId="30" fillId="0" borderId="0" xfId="0" applyNumberFormat="1" applyFont="1" applyFill="1" applyProtection="1">
      <protection hidden="1"/>
    </xf>
    <xf numFmtId="170" fontId="37" fillId="0" borderId="0" xfId="12" applyNumberFormat="1" applyFont="1" applyFill="1" applyBorder="1" applyAlignment="1" applyProtection="1">
      <alignment horizontal="left"/>
      <protection hidden="1"/>
    </xf>
    <xf numFmtId="0" fontId="38" fillId="0" borderId="0" xfId="0" applyFont="1" applyFill="1" applyBorder="1" applyAlignment="1" applyProtection="1">
      <alignment vertical="top" wrapText="1"/>
      <protection hidden="1"/>
    </xf>
    <xf numFmtId="0" fontId="32" fillId="8" borderId="3" xfId="0" applyFont="1" applyFill="1" applyBorder="1" applyAlignment="1" applyProtection="1">
      <alignment horizontal="center" vertical="center" wrapText="1"/>
      <protection hidden="1"/>
    </xf>
    <xf numFmtId="0" fontId="32" fillId="8" borderId="3" xfId="0" applyFont="1" applyFill="1" applyBorder="1" applyAlignment="1" applyProtection="1">
      <alignment horizontal="center" vertical="center" wrapText="1"/>
      <protection hidden="1"/>
    </xf>
    <xf numFmtId="176" fontId="33" fillId="8" borderId="3" xfId="0" applyNumberFormat="1" applyFont="1" applyFill="1" applyBorder="1" applyAlignment="1" applyProtection="1">
      <alignment horizontal="right"/>
      <protection hidden="1"/>
    </xf>
    <xf numFmtId="176" fontId="32" fillId="8" borderId="3" xfId="0" applyNumberFormat="1" applyFont="1" applyFill="1" applyBorder="1" applyAlignment="1" applyProtection="1">
      <alignment horizontal="center"/>
      <protection hidden="1"/>
    </xf>
    <xf numFmtId="0" fontId="32" fillId="8" borderId="3" xfId="0" applyFont="1" applyFill="1" applyBorder="1" applyAlignment="1" applyProtection="1">
      <alignment horizontal="center"/>
      <protection hidden="1"/>
    </xf>
    <xf numFmtId="0" fontId="32" fillId="8" borderId="3" xfId="0" applyFont="1" applyFill="1" applyBorder="1" applyAlignment="1" applyProtection="1">
      <alignment wrapText="1"/>
      <protection hidden="1"/>
    </xf>
    <xf numFmtId="0" fontId="32" fillId="8" borderId="3" xfId="0" applyFont="1" applyFill="1" applyBorder="1" applyAlignment="1" applyProtection="1">
      <alignment horizontal="center" wrapText="1"/>
      <protection hidden="1"/>
    </xf>
    <xf numFmtId="176" fontId="32" fillId="8" borderId="3" xfId="0" applyNumberFormat="1" applyFont="1" applyFill="1" applyBorder="1" applyProtection="1">
      <protection hidden="1"/>
    </xf>
    <xf numFmtId="0" fontId="38" fillId="0" borderId="6" xfId="0" applyFont="1" applyFill="1" applyBorder="1" applyAlignment="1" applyProtection="1">
      <alignment horizontal="center"/>
      <protection hidden="1"/>
    </xf>
    <xf numFmtId="0" fontId="38" fillId="0" borderId="6" xfId="0" applyFont="1" applyFill="1" applyBorder="1" applyAlignment="1" applyProtection="1">
      <alignment wrapText="1"/>
      <protection locked="0"/>
    </xf>
    <xf numFmtId="49" fontId="38" fillId="0" borderId="6" xfId="0" applyNumberFormat="1" applyFont="1" applyFill="1" applyBorder="1" applyAlignment="1" applyProtection="1">
      <alignment horizontal="center" wrapText="1"/>
      <protection locked="0"/>
    </xf>
    <xf numFmtId="0" fontId="38" fillId="0" borderId="7" xfId="0" applyFont="1" applyFill="1" applyBorder="1" applyAlignment="1" applyProtection="1">
      <alignment horizontal="center"/>
      <protection hidden="1"/>
    </xf>
    <xf numFmtId="0" fontId="38" fillId="0" borderId="7" xfId="0" applyFont="1" applyFill="1" applyBorder="1" applyAlignment="1" applyProtection="1">
      <alignment wrapText="1"/>
      <protection locked="0"/>
    </xf>
    <xf numFmtId="49" fontId="38" fillId="0" borderId="7" xfId="0" applyNumberFormat="1" applyFont="1" applyFill="1" applyBorder="1" applyAlignment="1" applyProtection="1">
      <alignment horizontal="center" wrapText="1"/>
      <protection locked="0"/>
    </xf>
    <xf numFmtId="0" fontId="38" fillId="0" borderId="8" xfId="0" applyFont="1" applyFill="1" applyBorder="1" applyAlignment="1" applyProtection="1">
      <alignment horizontal="center"/>
      <protection hidden="1"/>
    </xf>
    <xf numFmtId="0" fontId="38" fillId="0" borderId="8" xfId="0" applyFont="1" applyFill="1" applyBorder="1" applyAlignment="1" applyProtection="1">
      <alignment wrapText="1"/>
      <protection locked="0"/>
    </xf>
    <xf numFmtId="49" fontId="38" fillId="0" borderId="8" xfId="0" applyNumberFormat="1" applyFont="1" applyFill="1" applyBorder="1" applyAlignment="1" applyProtection="1">
      <alignment horizontal="center" wrapText="1"/>
      <protection locked="0"/>
    </xf>
    <xf numFmtId="0" fontId="38" fillId="0" borderId="6" xfId="0" applyNumberFormat="1" applyFont="1" applyFill="1" applyBorder="1" applyProtection="1">
      <protection hidden="1"/>
    </xf>
    <xf numFmtId="176" fontId="38" fillId="0" borderId="6" xfId="0" applyNumberFormat="1" applyFont="1" applyFill="1" applyBorder="1" applyProtection="1">
      <protection hidden="1"/>
    </xf>
    <xf numFmtId="0" fontId="38" fillId="0" borderId="7" xfId="0" applyNumberFormat="1" applyFont="1" applyFill="1" applyBorder="1" applyProtection="1">
      <protection hidden="1"/>
    </xf>
    <xf numFmtId="176" fontId="38" fillId="0" borderId="7" xfId="0" applyNumberFormat="1" applyFont="1" applyFill="1" applyBorder="1" applyProtection="1">
      <protection hidden="1"/>
    </xf>
    <xf numFmtId="0" fontId="38" fillId="0" borderId="8" xfId="0" applyNumberFormat="1" applyFont="1" applyFill="1" applyBorder="1" applyProtection="1">
      <protection hidden="1"/>
    </xf>
    <xf numFmtId="176" fontId="38" fillId="0" borderId="8" xfId="0" applyNumberFormat="1" applyFont="1" applyFill="1" applyBorder="1" applyProtection="1">
      <protection hidden="1"/>
    </xf>
    <xf numFmtId="0" fontId="38" fillId="0" borderId="9" xfId="0" applyFont="1" applyFill="1" applyBorder="1" applyAlignment="1" applyProtection="1">
      <alignment horizontal="center" wrapText="1"/>
      <protection locked="0"/>
    </xf>
    <xf numFmtId="0" fontId="38" fillId="0" borderId="10" xfId="0" applyFont="1" applyFill="1" applyBorder="1" applyAlignment="1" applyProtection="1">
      <alignment horizontal="center" wrapText="1"/>
      <protection locked="0"/>
    </xf>
    <xf numFmtId="0" fontId="38" fillId="0" borderId="11" xfId="0" applyFont="1" applyFill="1" applyBorder="1" applyAlignment="1" applyProtection="1">
      <alignment horizontal="center" wrapText="1"/>
      <protection locked="0"/>
    </xf>
    <xf numFmtId="176" fontId="32" fillId="8" borderId="12" xfId="0" applyNumberFormat="1" applyFont="1" applyFill="1" applyBorder="1" applyAlignment="1" applyProtection="1">
      <alignment horizontal="center"/>
      <protection hidden="1"/>
    </xf>
    <xf numFmtId="0" fontId="38" fillId="0" borderId="13" xfId="0" applyNumberFormat="1" applyFont="1" applyFill="1" applyBorder="1" applyProtection="1">
      <protection hidden="1"/>
    </xf>
    <xf numFmtId="0" fontId="38" fillId="0" borderId="14" xfId="0" applyNumberFormat="1" applyFont="1" applyFill="1" applyBorder="1" applyProtection="1">
      <protection hidden="1"/>
    </xf>
    <xf numFmtId="0" fontId="38" fillId="0" borderId="15" xfId="0" applyNumberFormat="1" applyFont="1" applyFill="1" applyBorder="1" applyProtection="1">
      <protection hidden="1"/>
    </xf>
    <xf numFmtId="176" fontId="32" fillId="8" borderId="5" xfId="0" applyNumberFormat="1" applyFont="1" applyFill="1" applyBorder="1" applyProtection="1">
      <protection hidden="1"/>
    </xf>
    <xf numFmtId="0" fontId="36" fillId="0" borderId="0" xfId="0" applyFont="1" applyFill="1" applyBorder="1" applyAlignment="1" applyProtection="1">
      <alignment horizontal="center" vertical="top" wrapText="1"/>
      <protection hidden="1"/>
    </xf>
    <xf numFmtId="0" fontId="35" fillId="0" borderId="16" xfId="12" applyFont="1" applyFill="1" applyBorder="1" applyAlignment="1" applyProtection="1">
      <alignment horizontal="center" wrapText="1"/>
      <protection locked="0"/>
    </xf>
    <xf numFmtId="170" fontId="37" fillId="0" borderId="16" xfId="12" applyNumberFormat="1" applyFont="1" applyFill="1" applyBorder="1" applyAlignment="1" applyProtection="1">
      <alignment horizontal="left"/>
      <protection hidden="1"/>
    </xf>
    <xf numFmtId="0" fontId="30" fillId="0" borderId="16" xfId="0" applyFont="1" applyFill="1" applyBorder="1" applyAlignment="1">
      <alignment horizontal="center" wrapText="1"/>
    </xf>
    <xf numFmtId="0" fontId="31" fillId="0" borderId="16" xfId="0" applyFont="1" applyFill="1" applyBorder="1" applyAlignment="1">
      <alignment horizontal="center" wrapText="1"/>
    </xf>
    <xf numFmtId="170" fontId="30" fillId="0" borderId="16" xfId="0" applyNumberFormat="1" applyFont="1" applyFill="1" applyBorder="1" applyAlignment="1">
      <alignment horizontal="center" wrapText="1"/>
    </xf>
    <xf numFmtId="0" fontId="39" fillId="0" borderId="0" xfId="12" applyFont="1" applyFill="1" applyAlignment="1" applyProtection="1">
      <alignment horizontal="center" vertical="top" wrapText="1"/>
      <protection hidden="1"/>
    </xf>
    <xf numFmtId="169" fontId="39" fillId="0" borderId="0" xfId="12" applyNumberFormat="1" applyFont="1" applyFill="1" applyAlignment="1" applyProtection="1">
      <alignment horizontal="center" wrapText="1"/>
      <protection locked="0"/>
    </xf>
    <xf numFmtId="0" fontId="29" fillId="8" borderId="3" xfId="0" applyFont="1" applyFill="1" applyBorder="1" applyAlignment="1" applyProtection="1">
      <alignment horizontal="center" vertical="center" wrapText="1"/>
      <protection hidden="1"/>
    </xf>
    <xf numFmtId="0" fontId="32" fillId="8" borderId="3" xfId="0" applyFont="1" applyFill="1" applyBorder="1" applyAlignment="1" applyProtection="1">
      <alignment vertical="center" wrapText="1"/>
      <protection hidden="1"/>
    </xf>
    <xf numFmtId="0" fontId="30" fillId="0" borderId="0" xfId="0" applyFont="1" applyProtection="1">
      <protection hidden="1"/>
    </xf>
    <xf numFmtId="0" fontId="30" fillId="0" borderId="0" xfId="0" applyFont="1" applyAlignment="1" applyProtection="1">
      <alignment wrapText="1"/>
      <protection hidden="1"/>
    </xf>
    <xf numFmtId="0" fontId="33" fillId="8" borderId="3" xfId="0" applyFont="1" applyFill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0" fontId="30" fillId="0" borderId="0" xfId="0" applyFont="1" applyAlignment="1" applyProtection="1">
      <alignment wrapText="1"/>
      <protection locked="0"/>
    </xf>
    <xf numFmtId="174" fontId="30" fillId="0" borderId="0" xfId="0" applyNumberFormat="1" applyFont="1" applyProtection="1">
      <protection locked="0"/>
    </xf>
    <xf numFmtId="40" fontId="30" fillId="0" borderId="0" xfId="0" applyNumberFormat="1" applyFont="1" applyProtection="1">
      <protection locked="0"/>
    </xf>
    <xf numFmtId="0" fontId="38" fillId="0" borderId="6" xfId="0" applyFont="1" applyBorder="1" applyProtection="1">
      <protection hidden="1"/>
    </xf>
    <xf numFmtId="0" fontId="38" fillId="0" borderId="6" xfId="0" applyFont="1" applyBorder="1" applyAlignment="1" applyProtection="1">
      <alignment wrapText="1"/>
      <protection locked="0"/>
    </xf>
    <xf numFmtId="0" fontId="38" fillId="0" borderId="17" xfId="0" applyFont="1" applyBorder="1" applyAlignment="1" applyProtection="1">
      <alignment wrapText="1"/>
      <protection locked="0"/>
    </xf>
    <xf numFmtId="0" fontId="38" fillId="0" borderId="7" xfId="0" applyFont="1" applyBorder="1" applyProtection="1">
      <protection hidden="1"/>
    </xf>
    <xf numFmtId="0" fontId="38" fillId="0" borderId="7" xfId="0" applyFont="1" applyBorder="1" applyAlignment="1" applyProtection="1">
      <alignment wrapText="1"/>
      <protection locked="0"/>
    </xf>
    <xf numFmtId="0" fontId="38" fillId="0" borderId="18" xfId="0" applyFont="1" applyBorder="1" applyAlignment="1" applyProtection="1">
      <alignment wrapText="1"/>
      <protection locked="0"/>
    </xf>
    <xf numFmtId="0" fontId="38" fillId="0" borderId="18" xfId="0" applyFont="1" applyFill="1" applyBorder="1" applyAlignment="1" applyProtection="1">
      <alignment wrapText="1"/>
      <protection locked="0"/>
    </xf>
    <xf numFmtId="174" fontId="38" fillId="0" borderId="19" xfId="0" applyNumberFormat="1" applyFont="1" applyBorder="1" applyProtection="1">
      <protection locked="0"/>
    </xf>
    <xf numFmtId="40" fontId="38" fillId="0" borderId="6" xfId="0" applyNumberFormat="1" applyFont="1" applyBorder="1" applyProtection="1">
      <protection locked="0"/>
    </xf>
    <xf numFmtId="174" fontId="38" fillId="0" borderId="20" xfId="0" applyNumberFormat="1" applyFont="1" applyBorder="1" applyProtection="1">
      <protection locked="0"/>
    </xf>
    <xf numFmtId="40" fontId="38" fillId="0" borderId="7" xfId="0" applyNumberFormat="1" applyFont="1" applyBorder="1" applyProtection="1">
      <protection locked="0"/>
    </xf>
    <xf numFmtId="0" fontId="38" fillId="0" borderId="0" xfId="12" applyFont="1" applyAlignment="1" applyProtection="1">
      <alignment horizontal="center" wrapText="1"/>
      <protection hidden="1"/>
    </xf>
    <xf numFmtId="0" fontId="33" fillId="8" borderId="3" xfId="0" applyFont="1" applyFill="1" applyBorder="1" applyAlignment="1" applyProtection="1">
      <alignment wrapText="1"/>
      <protection locked="0"/>
    </xf>
    <xf numFmtId="0" fontId="33" fillId="8" borderId="3" xfId="0" applyFont="1" applyFill="1" applyBorder="1" applyAlignment="1" applyProtection="1">
      <alignment horizontal="center" vertical="center"/>
      <protection hidden="1"/>
    </xf>
    <xf numFmtId="0" fontId="33" fillId="8" borderId="3" xfId="0" applyFont="1" applyFill="1" applyBorder="1" applyAlignment="1" applyProtection="1">
      <alignment wrapText="1"/>
      <protection hidden="1"/>
    </xf>
    <xf numFmtId="0" fontId="33" fillId="8" borderId="3" xfId="0" applyFont="1" applyFill="1" applyBorder="1" applyProtection="1">
      <protection hidden="1"/>
    </xf>
    <xf numFmtId="175" fontId="38" fillId="0" borderId="19" xfId="0" applyNumberFormat="1" applyFont="1" applyBorder="1" applyProtection="1">
      <protection locked="0"/>
    </xf>
    <xf numFmtId="164" fontId="38" fillId="0" borderId="21" xfId="0" applyNumberFormat="1" applyFont="1" applyBorder="1" applyProtection="1">
      <protection locked="0"/>
    </xf>
    <xf numFmtId="175" fontId="38" fillId="0" borderId="20" xfId="0" applyNumberFormat="1" applyFont="1" applyBorder="1" applyProtection="1">
      <protection locked="0"/>
    </xf>
    <xf numFmtId="164" fontId="38" fillId="0" borderId="22" xfId="0" applyNumberFormat="1" applyFont="1" applyBorder="1" applyProtection="1">
      <protection locked="0"/>
    </xf>
    <xf numFmtId="164" fontId="38" fillId="6" borderId="22" xfId="0" applyNumberFormat="1" applyFont="1" applyFill="1" applyBorder="1" applyProtection="1">
      <protection locked="0"/>
    </xf>
    <xf numFmtId="171" fontId="38" fillId="0" borderId="6" xfId="0" applyNumberFormat="1" applyFont="1" applyBorder="1" applyProtection="1">
      <protection locked="0"/>
    </xf>
    <xf numFmtId="0" fontId="38" fillId="0" borderId="6" xfId="0" applyNumberFormat="1" applyFont="1" applyBorder="1" applyAlignment="1" applyProtection="1">
      <alignment horizontal="center" vertical="center"/>
      <protection locked="0"/>
    </xf>
    <xf numFmtId="171" fontId="38" fillId="0" borderId="6" xfId="0" applyNumberFormat="1" applyFont="1" applyBorder="1" applyAlignment="1" applyProtection="1">
      <alignment wrapText="1"/>
      <protection locked="0"/>
    </xf>
    <xf numFmtId="171" fontId="38" fillId="0" borderId="7" xfId="0" applyNumberFormat="1" applyFont="1" applyBorder="1" applyProtection="1">
      <protection locked="0"/>
    </xf>
    <xf numFmtId="0" fontId="38" fillId="0" borderId="7" xfId="0" applyNumberFormat="1" applyFont="1" applyBorder="1" applyAlignment="1" applyProtection="1">
      <alignment horizontal="center" vertical="center"/>
      <protection locked="0"/>
    </xf>
    <xf numFmtId="171" fontId="38" fillId="0" borderId="7" xfId="0" applyNumberFormat="1" applyFont="1" applyBorder="1" applyAlignment="1" applyProtection="1">
      <alignment wrapText="1"/>
      <protection locked="0"/>
    </xf>
    <xf numFmtId="0" fontId="38" fillId="0" borderId="0" xfId="0" applyFont="1" applyAlignment="1" applyProtection="1">
      <alignment horizontal="center"/>
      <protection hidden="1"/>
    </xf>
    <xf numFmtId="0" fontId="29" fillId="8" borderId="4" xfId="0" applyFont="1" applyFill="1" applyBorder="1" applyAlignment="1" applyProtection="1">
      <alignment wrapText="1"/>
      <protection locked="0"/>
    </xf>
    <xf numFmtId="0" fontId="29" fillId="8" borderId="4" xfId="0" applyFont="1" applyFill="1" applyBorder="1" applyAlignment="1" applyProtection="1">
      <alignment horizontal="center" vertical="center"/>
      <protection hidden="1"/>
    </xf>
    <xf numFmtId="164" fontId="29" fillId="8" borderId="4" xfId="0" applyNumberFormat="1" applyFont="1" applyFill="1" applyBorder="1" applyProtection="1">
      <protection locked="0"/>
    </xf>
    <xf numFmtId="164" fontId="38" fillId="0" borderId="23" xfId="0" applyNumberFormat="1" applyFont="1" applyBorder="1" applyProtection="1">
      <protection locked="0"/>
    </xf>
    <xf numFmtId="175" fontId="38" fillId="0" borderId="23" xfId="0" applyNumberFormat="1" applyFont="1" applyBorder="1" applyProtection="1">
      <protection locked="0"/>
    </xf>
    <xf numFmtId="14" fontId="38" fillId="0" borderId="6" xfId="0" applyNumberFormat="1" applyFont="1" applyFill="1" applyBorder="1" applyProtection="1">
      <protection locked="0"/>
    </xf>
    <xf numFmtId="171" fontId="38" fillId="0" borderId="6" xfId="0" applyNumberFormat="1" applyFont="1" applyFill="1" applyBorder="1" applyProtection="1">
      <protection hidden="1"/>
    </xf>
    <xf numFmtId="14" fontId="38" fillId="0" borderId="7" xfId="0" applyNumberFormat="1" applyFont="1" applyFill="1" applyBorder="1" applyProtection="1">
      <protection locked="0"/>
    </xf>
    <xf numFmtId="171" fontId="38" fillId="0" borderId="7" xfId="0" applyNumberFormat="1" applyFont="1" applyFill="1" applyBorder="1" applyProtection="1">
      <protection hidden="1"/>
    </xf>
  </cellXfs>
  <cellStyles count="17">
    <cellStyle name="Денежный 2" xfId="1" xr:uid="{00000000-0005-0000-0000-000000000000}"/>
    <cellStyle name="Денежный 2 2" xfId="2" xr:uid="{00000000-0005-0000-0000-000001000000}"/>
    <cellStyle name="Денежный 3" xfId="13" xr:uid="{00000000-0005-0000-0000-000002000000}"/>
    <cellStyle name="Заголовок 1 2" xfId="15" xr:uid="{00000000-0005-0000-0000-000003000000}"/>
    <cellStyle name="Итог 2" xfId="14" xr:uid="{00000000-0005-0000-0000-000004000000}"/>
    <cellStyle name="Название" xfId="12" builtinId="15"/>
    <cellStyle name="Обычный" xfId="0" builtinId="0"/>
    <cellStyle name="Обычный 2" xfId="3" xr:uid="{00000000-0005-0000-0000-000007000000}"/>
    <cellStyle name="Обычный 2 2" xfId="4" xr:uid="{00000000-0005-0000-0000-000008000000}"/>
    <cellStyle name="Обычный 2 3" xfId="5" xr:uid="{00000000-0005-0000-0000-000009000000}"/>
    <cellStyle name="Обычный 2 4" xfId="6" xr:uid="{00000000-0005-0000-0000-00000A000000}"/>
    <cellStyle name="Обычный 2 5" xfId="7" xr:uid="{00000000-0005-0000-0000-00000B000000}"/>
    <cellStyle name="Обычный 2 6" xfId="8" xr:uid="{00000000-0005-0000-0000-00000C000000}"/>
    <cellStyle name="Обычный 2 7" xfId="9" xr:uid="{00000000-0005-0000-0000-00000D000000}"/>
    <cellStyle name="Обычный 2 8" xfId="10" xr:uid="{00000000-0005-0000-0000-00000E000000}"/>
    <cellStyle name="Обычный 3" xfId="16" xr:uid="{00000000-0005-0000-0000-00000F000000}"/>
    <cellStyle name="Финансовый 2" xfId="11" xr:uid="{00000000-0005-0000-0000-000010000000}"/>
  </cellStyles>
  <dxfs count="4">
    <dxf>
      <font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8" tint="0.79998168889431442"/>
        </patternFill>
      </fill>
    </dxf>
  </dxfs>
  <tableStyles count="0" defaultTableStyle="TableStyleMedium9" defaultPivotStyle="PivotStyleLight16"/>
  <colors>
    <mruColors>
      <color rgb="FF4C483D"/>
      <color rgb="FFF24F4F"/>
      <color rgb="FFF231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26"/>
  </sheetPr>
  <dimension ref="A1:S101"/>
  <sheetViews>
    <sheetView workbookViewId="0">
      <selection activeCell="E24" sqref="E24"/>
    </sheetView>
  </sheetViews>
  <sheetFormatPr defaultRowHeight="12.75"/>
  <cols>
    <col min="1" max="1" width="17" style="2" customWidth="1"/>
    <col min="2" max="2" width="9" style="2" customWidth="1"/>
    <col min="3" max="3" width="6.5703125" style="2" customWidth="1"/>
    <col min="4" max="4" width="13.5703125" style="2" customWidth="1"/>
    <col min="5" max="5" width="23" style="2" customWidth="1"/>
    <col min="6" max="6" width="9.42578125" style="2" customWidth="1"/>
    <col min="7" max="7" width="9.140625" style="2" customWidth="1"/>
    <col min="8" max="8" width="13.28515625" style="18" customWidth="1"/>
    <col min="9" max="9" width="10.140625" style="2" bestFit="1" customWidth="1"/>
    <col min="10" max="12" width="9.140625" style="2" customWidth="1"/>
    <col min="13" max="13" width="15.42578125" style="2" bestFit="1" customWidth="1"/>
    <col min="14" max="16" width="9.140625" style="2" customWidth="1"/>
    <col min="17" max="17" width="15.42578125" style="2" bestFit="1" customWidth="1"/>
    <col min="18" max="16384" width="9.140625" style="2"/>
  </cols>
  <sheetData>
    <row r="1" spans="1:19" ht="30" customHeight="1">
      <c r="A1" s="50" t="s">
        <v>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9" ht="15.75">
      <c r="B2" s="3"/>
      <c r="C2" s="3"/>
      <c r="D2" s="3"/>
      <c r="E2" s="4" t="e">
        <f>+#REF!</f>
        <v>#REF!</v>
      </c>
      <c r="G2" s="5"/>
      <c r="H2" s="6"/>
    </row>
    <row r="3" spans="1:19" ht="15.75">
      <c r="A3" s="7" t="s">
        <v>6</v>
      </c>
      <c r="B3" s="8" t="e">
        <f>IF(E2=0,"",SUBSTITUTE(B5,F9,F10,1))</f>
        <v>#REF!</v>
      </c>
      <c r="E3" s="9"/>
      <c r="H3" s="10"/>
      <c r="I3" s="1"/>
      <c r="J3" s="10"/>
      <c r="K3" s="10"/>
      <c r="L3" s="10"/>
      <c r="M3" s="11" t="s">
        <v>7</v>
      </c>
      <c r="N3" s="51">
        <f ca="1">TODAY()</f>
        <v>45314</v>
      </c>
      <c r="O3" s="51"/>
      <c r="P3" s="1">
        <f ca="1">DAY(N3)</f>
        <v>23</v>
      </c>
      <c r="Q3" s="12" t="str">
        <f ca="1">IF(Q4&gt;7,S3,S4)</f>
        <v>января</v>
      </c>
      <c r="R3" s="13">
        <f ca="1">YEAR(N3)</f>
        <v>2024</v>
      </c>
      <c r="S3" s="14" t="str">
        <f ca="1">IF(Q4=8,"августа",IF(Q4=9,"сентября",IF(Q4=10,"октября",IF(Q4=11,"ноября",IF(Q4=12,"декабря","не отсюда")))))</f>
        <v>не отсюда</v>
      </c>
    </row>
    <row r="4" spans="1:19">
      <c r="A4" s="7" t="s">
        <v>8</v>
      </c>
      <c r="B4" s="15" t="e">
        <f>SUBSTITUTE(B6,F9,F10,1)</f>
        <v>#REF!</v>
      </c>
      <c r="H4" s="10"/>
      <c r="I4" s="10"/>
      <c r="J4" s="10"/>
      <c r="K4" s="52" t="str">
        <f ca="1">CONCATENATE(" «  ",P3,"  »  ",Q3,"  ",R3," г.")</f>
        <v xml:space="preserve"> «  23  »  января  2024 г.</v>
      </c>
      <c r="L4" s="52"/>
      <c r="M4" s="52"/>
      <c r="N4" s="16"/>
      <c r="O4" s="16"/>
      <c r="P4" s="10"/>
      <c r="Q4" s="12">
        <f ca="1">MONTH(N3)</f>
        <v>1</v>
      </c>
      <c r="R4" s="10"/>
      <c r="S4" s="14" t="str">
        <f ca="1">IF(Q4=1,"января",IF(Q4=2,"февраля",IF(Q4=3,"марта",IF(Q4=4,"апреля",IF(Q4=5,"мая",IF(Q4=6,"июня",IF(Q4=7,"июля","брать не отсюда")))))))</f>
        <v>января</v>
      </c>
    </row>
    <row r="5" spans="1:19">
      <c r="A5" s="17" t="s">
        <v>9</v>
      </c>
      <c r="B5" s="15" t="e">
        <f>CONCATENATE(A8,A9,A10,A11,A12)</f>
        <v>#REF!</v>
      </c>
    </row>
    <row r="6" spans="1:19" s="15" customFormat="1">
      <c r="A6" s="17" t="s">
        <v>10</v>
      </c>
      <c r="B6" s="15" t="e">
        <f>CONCATENATE(A8,A9,A10,A11,A12,B8,B9,C9)</f>
        <v>#REF!</v>
      </c>
      <c r="C6" s="2"/>
      <c r="D6" s="2"/>
      <c r="E6" s="2"/>
      <c r="H6" s="19"/>
    </row>
    <row r="7" spans="1:19">
      <c r="D7" s="18"/>
      <c r="H7" s="53" t="s">
        <v>11</v>
      </c>
      <c r="I7" s="53"/>
      <c r="J7" s="53"/>
    </row>
    <row r="8" spans="1:19" ht="12.75" customHeight="1">
      <c r="A8" s="20" t="e">
        <f>CONCATENATE(IF(B15=0,"",E15),IF(B16=0,"",IF(C17&lt;20,IF(C17&lt;16,IF(C17&lt;10,E16,D17),F17),E16)),IF(B17=0,"",IF(NOT(B16=1),E17,"")),F18)</f>
        <v>#REF!</v>
      </c>
      <c r="B8" s="2" t="s">
        <v>12</v>
      </c>
      <c r="D8" s="18"/>
      <c r="F8" s="21" t="e">
        <f>CODE(B6)</f>
        <v>#REF!</v>
      </c>
      <c r="G8" s="22"/>
      <c r="H8" s="53"/>
      <c r="I8" s="53"/>
      <c r="J8" s="53"/>
    </row>
    <row r="9" spans="1:19" ht="12.75" customHeight="1">
      <c r="A9" s="23" t="e">
        <f>CONCATENATE(IF(B19=0,"",E19),IF(B20=0,"",IF(C21&lt;20,IF(C21&lt;16,IF(C21&lt;10,E20,D21),F21),E20)),IF(B21=0,"",IF(NOT(B20=1),E21,"")),F22)</f>
        <v>#REF!</v>
      </c>
      <c r="B9" s="24">
        <f>ROUND((G2),2)</f>
        <v>0</v>
      </c>
      <c r="C9" s="2" t="s">
        <v>13</v>
      </c>
      <c r="D9" s="25"/>
      <c r="F9" s="21" t="e">
        <f>CHAR(F8)</f>
        <v>#REF!</v>
      </c>
      <c r="G9" s="22"/>
      <c r="H9" s="53"/>
      <c r="I9" s="53"/>
      <c r="J9" s="53"/>
      <c r="Q9" s="26"/>
    </row>
    <row r="10" spans="1:19" s="23" customFormat="1" ht="12.75" customHeight="1">
      <c r="A10" s="23" t="e">
        <f>CONCATENATE(IF(B23=0,"",E23),IF(B24=0,"",IF(C25&lt;20,IF(C25&lt;16,IF(C25&lt;10,E24,D25),F25),E24)),IF(B25=0,"",IF(NOT(B24=1),E25,"")),F26)</f>
        <v>#REF!</v>
      </c>
      <c r="D10" s="27"/>
      <c r="E10" s="28"/>
      <c r="F10" s="21" t="e">
        <f>PROPER(F9)</f>
        <v>#REF!</v>
      </c>
      <c r="G10" s="22"/>
      <c r="H10" s="53"/>
      <c r="I10" s="53"/>
      <c r="J10" s="53"/>
    </row>
    <row r="11" spans="1:19" s="23" customFormat="1" ht="12.75" customHeight="1">
      <c r="A11" s="23" t="e">
        <f>CONCATENATE(IF(B27=0,"",E27),IF(B28=0,"",IF(C29&lt;20,IF(C29&lt;16,IF(C29&lt;10,E28,D29),F29),E28)),IF(B29=0,"",IF(NOT(B28=1),E29,"")),F30)</f>
        <v>#REF!</v>
      </c>
      <c r="D11" s="27"/>
      <c r="E11" s="28"/>
      <c r="H11" s="53"/>
      <c r="I11" s="53"/>
      <c r="J11" s="53"/>
    </row>
    <row r="12" spans="1:19" s="23" customFormat="1">
      <c r="A12" s="29" t="e">
        <f>CONCATENATE(IF(C31=0,"0",C31),IF(C32=0,"0",C32)," ",F33)</f>
        <v>#REF!</v>
      </c>
      <c r="D12" s="27"/>
      <c r="E12" s="28"/>
      <c r="M12" s="30">
        <f ca="1">TODAY()</f>
        <v>45314</v>
      </c>
    </row>
    <row r="13" spans="1:19" s="23" customFormat="1">
      <c r="A13" s="29"/>
      <c r="D13" s="31"/>
      <c r="E13" s="32" t="e">
        <f>TRUNC(E2)</f>
        <v>#REF!</v>
      </c>
      <c r="F13" s="31" t="s">
        <v>0</v>
      </c>
      <c r="H13" s="27"/>
      <c r="M13" s="33"/>
    </row>
    <row r="14" spans="1:19" s="23" customFormat="1">
      <c r="A14" s="34" t="e">
        <f>TRUNC(A15/10)</f>
        <v>#REF!</v>
      </c>
      <c r="B14" s="27"/>
      <c r="C14" s="31"/>
      <c r="H14" s="27"/>
    </row>
    <row r="15" spans="1:19" s="23" customFormat="1">
      <c r="A15" s="34" t="e">
        <f>TRUNC(A16/10)</f>
        <v>#REF!</v>
      </c>
      <c r="B15" s="27" t="e">
        <f>TRUNC(RIGHT(A15))</f>
        <v>#REF!</v>
      </c>
      <c r="C15" s="31" t="e">
        <f>B15</f>
        <v>#REF!</v>
      </c>
      <c r="E15" s="35" t="e">
        <f>IF(B15=1,E43,IF(B15=2,G35,IF(B15=3,G36,IF(B15=4,G37,IF(B15=5,G38,IF(B15=6,G39,IF(B15=7,G40,IF(B15=8,G41,G42))))))))</f>
        <v>#REF!</v>
      </c>
      <c r="H15" s="27"/>
    </row>
    <row r="16" spans="1:19" s="23" customFormat="1">
      <c r="A16" s="34" t="e">
        <f>TRUNC(A17/10)</f>
        <v>#REF!</v>
      </c>
      <c r="B16" s="27" t="e">
        <f>TRUNC(RIGHT(A16))</f>
        <v>#REF!</v>
      </c>
      <c r="C16" s="31" t="e">
        <f>IF(B16=1,"",B16)</f>
        <v>#REF!</v>
      </c>
      <c r="E16" s="36" t="e">
        <f>IF(OR(C16=0,B16=1),"",IF(B16=2,E35,IF(B16=3,E36,IF(B16=4,E37,IF(B16=5,E38,IF(B16=6,E39,IF(B16=7,E40,IF(B16=8,E41,E42))))))))</f>
        <v>#REF!</v>
      </c>
      <c r="H16" s="27"/>
    </row>
    <row r="17" spans="1:9" s="23" customFormat="1">
      <c r="A17" s="34" t="e">
        <f>TRUNC(A19/10)</f>
        <v>#REF!</v>
      </c>
      <c r="B17" s="27" t="e">
        <f>TRUNC(RIGHT(A17))</f>
        <v>#REF!</v>
      </c>
      <c r="C17" s="31" t="e">
        <f>IF(B16=1,B17+10,IF(B17=0,0,B17))</f>
        <v>#REF!</v>
      </c>
      <c r="D17" s="23" t="e">
        <f>IF(AND(C17&gt;9,C17&lt;16),IF(C17=10,D34,IF(C17=11,D35,IF(C17=12,D36,IF(C17=13,D37,IF(C17=14,D38,IF(C17=15,D39,)))))),"")</f>
        <v>#REF!</v>
      </c>
      <c r="E17" s="36" t="e">
        <f>IF(B17=1,A34,IF(B17=2,A35,IF(B17=3,A36,IF(B17=4,A37,IF(B17=5,A38,IF(B17=6,A39,IF(B17=7,A40,IF(B17=8,A41,A42))))))))</f>
        <v>#REF!</v>
      </c>
      <c r="F17" s="23" t="e">
        <f>IF(AND(C17&gt;15,C17&lt;20),IF(C17=16,D40,IF(C17=17,D41,IF(C17=18,D42,IF(C17=19,D43,)))),"")</f>
        <v>#REF!</v>
      </c>
      <c r="H17" s="27"/>
    </row>
    <row r="18" spans="1:9" s="23" customFormat="1">
      <c r="A18" s="34"/>
      <c r="B18" s="27"/>
      <c r="D18" s="27"/>
      <c r="E18" s="23" t="e">
        <f>B17+B16*10+B15*100</f>
        <v>#REF!</v>
      </c>
      <c r="F18" s="23" t="e">
        <f>IF(E18=0,"",IF(B16=1,"миллиардов ",IF(B17=1,"милиард ",IF(OR(B17=2,B17=3,B17=4),"миллиарда ","милиардов "))))</f>
        <v>#REF!</v>
      </c>
      <c r="H18" s="27"/>
    </row>
    <row r="19" spans="1:9" s="23" customFormat="1">
      <c r="A19" s="34" t="e">
        <f>TRUNC(A20/10)</f>
        <v>#REF!</v>
      </c>
      <c r="B19" s="27" t="e">
        <f>TRUNC(RIGHT(A19))</f>
        <v>#REF!</v>
      </c>
      <c r="C19" s="31" t="e">
        <f>B19</f>
        <v>#REF!</v>
      </c>
      <c r="E19" s="35" t="e">
        <f>IF(B19=1,E43,IF(B19=2,G35,IF(B19=3,G36,IF(B19=4,G37,IF(B19=5,G38,IF(B19=6,G39,IF(B19=7,G40,IF(B19=8,G41,G42))))))))</f>
        <v>#REF!</v>
      </c>
      <c r="H19" s="27"/>
    </row>
    <row r="20" spans="1:9">
      <c r="A20" s="34" t="e">
        <f>TRUNC(A21/10)</f>
        <v>#REF!</v>
      </c>
      <c r="B20" s="27" t="e">
        <f>TRUNC(RIGHT(A20))</f>
        <v>#REF!</v>
      </c>
      <c r="C20" s="31" t="e">
        <f>IF(B20=1,"",B20)</f>
        <v>#REF!</v>
      </c>
      <c r="D20" s="23"/>
      <c r="E20" s="36" t="e">
        <f>IF(OR(C20=0,B20=1),"",IF(B20=2,E35,IF(B20=3,E36,IF(B20=4,E37,IF(B20=5,E38,IF(B20=6,E39,IF(B20=7,E40,IF(B20=8,E41,E42))))))))</f>
        <v>#REF!</v>
      </c>
      <c r="F20" s="23"/>
    </row>
    <row r="21" spans="1:9" s="23" customFormat="1">
      <c r="A21" s="34" t="e">
        <f>TRUNC(A23/10)</f>
        <v>#REF!</v>
      </c>
      <c r="B21" s="27" t="e">
        <f>TRUNC(RIGHT(A21))</f>
        <v>#REF!</v>
      </c>
      <c r="C21" s="31" t="e">
        <f>IF(B20=1,B21+10,IF(B21=0,0,B21))</f>
        <v>#REF!</v>
      </c>
      <c r="D21" s="23" t="e">
        <f>IF(AND(C21&gt;9,C21&lt;16),IF(C21=10,D34,IF(C21=11,D35,IF(C21=12,D36,IF(C21=13,D37,IF(C21=14,D38,IF(C21=15,D39,)))))),"")</f>
        <v>#REF!</v>
      </c>
      <c r="E21" s="36" t="e">
        <f>IF(B21=1,A34,IF(B21=2,A35,IF(B21=3,A36,IF(B21=4,A37,IF(B21=5,A38,IF(B21=6,A39,IF(B21=7,A40,IF(B21=8,A41,A42))))))))</f>
        <v>#REF!</v>
      </c>
      <c r="F21" s="23" t="e">
        <f>IF(AND(C21&gt;15,C21&lt;20),IF(C21=16,D40,IF(C21=17,D41,IF(C21=18,D42,IF(C21=19,D43,)))),"")</f>
        <v>#REF!</v>
      </c>
    </row>
    <row r="22" spans="1:9" s="23" customFormat="1">
      <c r="A22" s="34"/>
      <c r="B22" s="27"/>
      <c r="C22" s="31"/>
      <c r="E22" s="23" t="e">
        <f>B21+B20*10+B19*100</f>
        <v>#REF!</v>
      </c>
      <c r="F22" s="23" t="e">
        <f>IF(E22=0,"",IF(B20=1,"миллионов ",IF(B21=1,"миллион ",IF(OR(B21=2,B21=3,B21=4),"миллиона ","миллионов "))))</f>
        <v>#REF!</v>
      </c>
    </row>
    <row r="23" spans="1:9" s="23" customFormat="1">
      <c r="A23" s="34" t="e">
        <f>TRUNC(A24/10)</f>
        <v>#REF!</v>
      </c>
      <c r="B23" s="27" t="e">
        <f>TRUNC(RIGHT(A23))</f>
        <v>#REF!</v>
      </c>
      <c r="C23" s="31" t="e">
        <f>B23</f>
        <v>#REF!</v>
      </c>
      <c r="E23" s="35" t="e">
        <f>IF(B23=1,E43,IF(B23=2,G35,IF(B23=3,G36,IF(B23=4,G37,IF(B23=5,G38,IF(B23=6,G39,IF(B23=7,G40,IF(B23=8,G41,G42))))))))</f>
        <v>#REF!</v>
      </c>
      <c r="I23" s="30"/>
    </row>
    <row r="24" spans="1:9" s="23" customFormat="1">
      <c r="A24" s="34" t="e">
        <f>TRUNC(A25/10)</f>
        <v>#REF!</v>
      </c>
      <c r="B24" s="27" t="e">
        <f>TRUNC(RIGHT(A24))</f>
        <v>#REF!</v>
      </c>
      <c r="C24" s="31" t="e">
        <f>IF(B24=1,"",B24)</f>
        <v>#REF!</v>
      </c>
      <c r="E24" s="36" t="e">
        <f>IF(OR(C24=0,B24=1),"",IF(B24=2,E35,IF(B24=3,E36,IF(B24=4,E37,IF(B24=5,E38,IF(B24=6,E39,IF(B24=7,E40,IF(B24=8,E41,E42))))))))</f>
        <v>#REF!</v>
      </c>
    </row>
    <row r="25" spans="1:9" s="23" customFormat="1">
      <c r="A25" s="34" t="e">
        <f>TRUNC(A27/10)</f>
        <v>#REF!</v>
      </c>
      <c r="B25" s="27" t="e">
        <f>TRUNC(RIGHT(A25))</f>
        <v>#REF!</v>
      </c>
      <c r="C25" s="31" t="e">
        <f>IF(B24=1,B25+10,IF(B25=0,0,B25))</f>
        <v>#REF!</v>
      </c>
      <c r="D25" s="23" t="e">
        <f>IF(AND(C25&gt;9,C25&lt;16),IF(C25=10,D34,IF(C25=11,D35,IF(C25=12,D36,IF(C25=13,D37,IF(C25=14,D38,IF(C25=15,D39,)))))),"")</f>
        <v>#REF!</v>
      </c>
      <c r="E25" s="36" t="e">
        <f>IF(B25=1,B34,IF(B25=2,B35,IF(B25=3,A36,IF(B25=4,A37,IF(B25=5,A38,IF(B25=6,A39,IF(B25=7,A40,IF(B25=8,A41,A42))))))))</f>
        <v>#REF!</v>
      </c>
      <c r="F25" s="23" t="e">
        <f>IF(AND(C25&gt;15,C25&lt;20),IF(C25=16,D40,IF(C25=17,D41,IF(C25=18,D42,IF(C25=19,D43,)))),"")</f>
        <v>#REF!</v>
      </c>
    </row>
    <row r="26" spans="1:9" s="23" customFormat="1">
      <c r="A26" s="34"/>
      <c r="B26" s="27"/>
      <c r="C26" s="31"/>
      <c r="E26" s="37" t="e">
        <f>B23*100+B24*10+B25</f>
        <v>#REF!</v>
      </c>
      <c r="F26" s="23" t="e">
        <f>IF(E26=0,"",IF(B24=1,"тысяч ",IF(B25=1,"тысяча ",IF(OR(B25=2,B25=3,B25=4),"тысячи ","тысяч "))))</f>
        <v>#REF!</v>
      </c>
    </row>
    <row r="27" spans="1:9" s="23" customFormat="1">
      <c r="A27" s="34" t="e">
        <f>TRUNC(A28/10)</f>
        <v>#REF!</v>
      </c>
      <c r="B27" s="27" t="e">
        <f>TRUNC(RIGHT(A27))</f>
        <v>#REF!</v>
      </c>
      <c r="C27" s="31" t="e">
        <f>B27</f>
        <v>#REF!</v>
      </c>
      <c r="E27" s="35" t="e">
        <f>IF(B27=1,E43,IF(B27=2,G35,IF(B27=3,G36,IF(B27=4,G37,IF(B27=5,G38,IF(B27=6,G39,IF(B27=7,G40,IF(B27=8,G41,G42))))))))</f>
        <v>#REF!</v>
      </c>
    </row>
    <row r="28" spans="1:9" s="23" customFormat="1">
      <c r="A28" s="34" t="e">
        <f>TRUNC(A29/10)</f>
        <v>#REF!</v>
      </c>
      <c r="B28" s="38" t="e">
        <f>TRUNC(RIGHT(A28))</f>
        <v>#REF!</v>
      </c>
      <c r="C28" s="31" t="e">
        <f>IF(B28=1,"",B28)</f>
        <v>#REF!</v>
      </c>
      <c r="E28" s="36" t="e">
        <f>IF(OR(C28=0,B28=1),"",IF(C28=2,E35,IF(C28=3,E36,IF(C28=4,E37,IF(C28=5,E38,IF(C28=6,E39,IF(C28=7,E40,IF(C28=8,E41,E42))))))))</f>
        <v>#REF!</v>
      </c>
      <c r="G28" s="27"/>
    </row>
    <row r="29" spans="1:9" s="23" customFormat="1">
      <c r="A29" s="34" t="e">
        <f>E13</f>
        <v>#REF!</v>
      </c>
      <c r="B29" s="27" t="e">
        <f>TRUNC(RIGHT(A29))</f>
        <v>#REF!</v>
      </c>
      <c r="C29" s="31" t="e">
        <f>IF(B28=1,B29+10,IF(B29=0,0,B29))</f>
        <v>#REF!</v>
      </c>
      <c r="D29" s="23" t="e">
        <f>IF(AND(C29&gt;9,C29&lt;16),IF(C29=10,D34,IF(C29=11,D35,IF(C29=12,D36,IF(C29=13,D37,IF(C29=14,D38,IF(C29=15,D39,)))))),"")</f>
        <v>#REF!</v>
      </c>
      <c r="E29" s="36" t="e">
        <f>IF(B29=1,A34,IF(B29=2,A35,IF(B29=3,A36,IF(B29=4,A37,IF(B29=5,A38,IF(B29=6,A39,IF(B29=7,A40,IF(B29=8,A41,A42))))))))</f>
        <v>#REF!</v>
      </c>
      <c r="F29" s="23" t="e">
        <f>IF(AND(C29&gt;15,C29&lt;20),IF(C29=16,D40,IF(C29=17,D41,IF(C29=18,D42,IF(C29=19,D43,)))),"")</f>
        <v>#REF!</v>
      </c>
      <c r="G29" s="27"/>
    </row>
    <row r="30" spans="1:9" s="23" customFormat="1">
      <c r="A30" s="29"/>
      <c r="B30" s="38"/>
      <c r="C30" s="39"/>
      <c r="E30" s="37" t="e">
        <f>B27*100+B28*10+B29</f>
        <v>#REF!</v>
      </c>
      <c r="F30" s="23" t="e">
        <f>IF(E30+E26+E22+E18=0,"ноль сум ",IF(C29=1,"сум ",IF(OR(C29=2,C29=3,C29=4),"сум ","сум ")))</f>
        <v>#REF!</v>
      </c>
      <c r="G30" s="27"/>
    </row>
    <row r="31" spans="1:9" s="23" customFormat="1">
      <c r="A31" s="40" t="e">
        <f>ROUND(100*(E2-E13),0)</f>
        <v>#REF!</v>
      </c>
      <c r="C31" s="39" t="e">
        <f>TRUNC(A31/10)</f>
        <v>#REF!</v>
      </c>
      <c r="E31" s="36" t="e">
        <f>IF(OR(C31=1,C31=0),"",IF(C31=2,E35,IF(C31=3,E36,IF(C31=4,E37,IF(C31=5,E38,IF(C31=6,E39,IF(C31=7,E40,IF(C31=8,E41,E42))))))))</f>
        <v>#REF!</v>
      </c>
      <c r="H31" s="27"/>
    </row>
    <row r="32" spans="1:9" s="23" customFormat="1">
      <c r="C32" s="39" t="e">
        <f>TRUNC(A31-C31*10)</f>
        <v>#REF!</v>
      </c>
      <c r="E32" s="36" t="e">
        <f>IF(C32=1,B34,IF(C32=2,B35,IF(C32=3,A36,IF(C32=4,A37,IF(C32=5,A38,IF(C32=6,A39,IF(C32=7,A40,IF(C32=8,A41,A42))))))))</f>
        <v>#REF!</v>
      </c>
      <c r="H32" s="27"/>
    </row>
    <row r="33" spans="1:11" s="23" customFormat="1">
      <c r="F33" s="23" t="s">
        <v>14</v>
      </c>
      <c r="H33" s="27"/>
    </row>
    <row r="34" spans="1:11" s="23" customFormat="1">
      <c r="A34" s="41" t="s">
        <v>15</v>
      </c>
      <c r="B34" s="41" t="s">
        <v>16</v>
      </c>
      <c r="C34" s="41"/>
      <c r="D34" s="41" t="s">
        <v>17</v>
      </c>
      <c r="H34" s="27"/>
    </row>
    <row r="35" spans="1:11" s="23" customFormat="1">
      <c r="A35" s="41" t="s">
        <v>18</v>
      </c>
      <c r="B35" s="41" t="s">
        <v>19</v>
      </c>
      <c r="C35" s="41"/>
      <c r="D35" s="41" t="s">
        <v>20</v>
      </c>
      <c r="E35" s="41" t="s">
        <v>21</v>
      </c>
      <c r="G35" s="41" t="s">
        <v>22</v>
      </c>
    </row>
    <row r="36" spans="1:11" s="23" customFormat="1">
      <c r="A36" s="41" t="s">
        <v>23</v>
      </c>
      <c r="B36" s="41"/>
      <c r="C36" s="41"/>
      <c r="D36" s="41" t="s">
        <v>24</v>
      </c>
      <c r="E36" s="41" t="s">
        <v>25</v>
      </c>
      <c r="G36" s="41" t="s">
        <v>26</v>
      </c>
    </row>
    <row r="37" spans="1:11" s="23" customFormat="1">
      <c r="A37" s="41" t="s">
        <v>27</v>
      </c>
      <c r="B37" s="41"/>
      <c r="C37" s="41"/>
      <c r="D37" s="41" t="s">
        <v>28</v>
      </c>
      <c r="E37" s="41" t="s">
        <v>29</v>
      </c>
      <c r="G37" s="41" t="s">
        <v>30</v>
      </c>
    </row>
    <row r="38" spans="1:11" s="23" customFormat="1">
      <c r="A38" s="41" t="s">
        <v>31</v>
      </c>
      <c r="B38" s="41"/>
      <c r="C38" s="41"/>
      <c r="D38" s="41" t="s">
        <v>32</v>
      </c>
      <c r="E38" s="41" t="s">
        <v>33</v>
      </c>
      <c r="G38" s="41" t="s">
        <v>34</v>
      </c>
    </row>
    <row r="39" spans="1:11" s="23" customFormat="1">
      <c r="A39" s="41" t="s">
        <v>35</v>
      </c>
      <c r="B39" s="41"/>
      <c r="C39" s="41"/>
      <c r="D39" s="41" t="s">
        <v>36</v>
      </c>
      <c r="E39" s="41" t="s">
        <v>37</v>
      </c>
      <c r="G39" s="41" t="s">
        <v>38</v>
      </c>
    </row>
    <row r="40" spans="1:11" s="23" customFormat="1">
      <c r="A40" s="41" t="s">
        <v>39</v>
      </c>
      <c r="B40" s="41"/>
      <c r="C40" s="41"/>
      <c r="D40" s="41" t="s">
        <v>40</v>
      </c>
      <c r="E40" s="41" t="s">
        <v>41</v>
      </c>
      <c r="G40" s="41" t="s">
        <v>42</v>
      </c>
    </row>
    <row r="41" spans="1:11" s="23" customFormat="1">
      <c r="A41" s="42" t="s">
        <v>43</v>
      </c>
      <c r="B41" s="41"/>
      <c r="C41" s="41"/>
      <c r="D41" s="41" t="s">
        <v>44</v>
      </c>
      <c r="E41" s="41" t="s">
        <v>45</v>
      </c>
      <c r="G41" s="41" t="s">
        <v>46</v>
      </c>
    </row>
    <row r="42" spans="1:11" s="23" customFormat="1">
      <c r="A42" s="41" t="s">
        <v>47</v>
      </c>
      <c r="B42" s="41"/>
      <c r="C42" s="41"/>
      <c r="D42" s="41" t="s">
        <v>48</v>
      </c>
      <c r="E42" s="41" t="s">
        <v>49</v>
      </c>
      <c r="G42" s="41" t="s">
        <v>50</v>
      </c>
    </row>
    <row r="43" spans="1:11" s="23" customFormat="1">
      <c r="B43" s="41"/>
      <c r="C43" s="41"/>
      <c r="D43" s="41" t="s">
        <v>51</v>
      </c>
      <c r="E43" s="41" t="s">
        <v>52</v>
      </c>
      <c r="H43" s="27"/>
    </row>
    <row r="44" spans="1:11" s="23" customFormat="1">
      <c r="A44" s="54" t="s">
        <v>53</v>
      </c>
      <c r="B44" s="54"/>
      <c r="C44" s="54"/>
      <c r="D44" s="54"/>
      <c r="E44" s="54"/>
      <c r="F44" s="54"/>
      <c r="G44" s="54"/>
      <c r="H44" s="54"/>
      <c r="I44" s="54"/>
      <c r="J44" s="49" t="s">
        <v>54</v>
      </c>
      <c r="K44" s="49"/>
    </row>
    <row r="45" spans="1:11" s="23" customFormat="1">
      <c r="A45" s="54"/>
      <c r="B45" s="54"/>
      <c r="C45" s="54"/>
      <c r="D45" s="54"/>
      <c r="E45" s="54"/>
      <c r="F45" s="54"/>
      <c r="G45" s="54"/>
      <c r="H45" s="54"/>
      <c r="I45" s="54"/>
      <c r="J45" s="49"/>
      <c r="K45" s="49"/>
    </row>
    <row r="46" spans="1:11" s="23" customFormat="1" ht="15">
      <c r="B46" s="41"/>
      <c r="C46" s="41"/>
      <c r="G46" s="48" t="s">
        <v>55</v>
      </c>
      <c r="H46" s="48"/>
      <c r="I46" s="48"/>
      <c r="J46" t="s">
        <v>56</v>
      </c>
    </row>
    <row r="47" spans="1:11" s="23" customFormat="1">
      <c r="B47" s="41"/>
      <c r="C47" s="41"/>
      <c r="H47" s="27"/>
    </row>
    <row r="48" spans="1:11" s="23" customFormat="1">
      <c r="B48" s="41"/>
      <c r="C48" s="41"/>
      <c r="H48" s="27"/>
    </row>
    <row r="49" spans="2:8" s="23" customFormat="1">
      <c r="B49" s="41"/>
      <c r="C49" s="41"/>
      <c r="H49" s="27"/>
    </row>
    <row r="50" spans="2:8" s="23" customFormat="1">
      <c r="B50" s="41"/>
      <c r="C50" s="41"/>
      <c r="H50" s="27"/>
    </row>
    <row r="51" spans="2:8" s="23" customFormat="1">
      <c r="B51" s="41"/>
      <c r="C51" s="41"/>
      <c r="H51" s="27"/>
    </row>
    <row r="52" spans="2:8" s="23" customFormat="1">
      <c r="B52" s="41"/>
      <c r="C52" s="41"/>
      <c r="H52" s="27"/>
    </row>
    <row r="100" spans="1:4" ht="15">
      <c r="A100" s="49" t="s">
        <v>57</v>
      </c>
      <c r="B100" s="49"/>
      <c r="C100" s="49"/>
      <c r="D100" s="49"/>
    </row>
    <row r="101" spans="1:4">
      <c r="A101" s="2" t="s">
        <v>58</v>
      </c>
    </row>
  </sheetData>
  <mergeCells count="8">
    <mergeCell ref="G46:I46"/>
    <mergeCell ref="A100:D100"/>
    <mergeCell ref="A1:N1"/>
    <mergeCell ref="N3:O3"/>
    <mergeCell ref="K4:M4"/>
    <mergeCell ref="H7:J11"/>
    <mergeCell ref="A44:I45"/>
    <mergeCell ref="J44:K4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J25"/>
  <sheetViews>
    <sheetView workbookViewId="0">
      <selection activeCell="E6" sqref="E6"/>
    </sheetView>
  </sheetViews>
  <sheetFormatPr defaultRowHeight="12.75"/>
  <cols>
    <col min="1" max="1" width="20.42578125" style="1" customWidth="1"/>
    <col min="2" max="2" width="9.140625" style="1" customWidth="1"/>
    <col min="3" max="3" width="12.5703125" style="1" bestFit="1" customWidth="1"/>
    <col min="4" max="16384" width="9.140625" style="1"/>
  </cols>
  <sheetData>
    <row r="1" spans="1:10" ht="15" customHeight="1">
      <c r="A1" s="46" t="e">
        <f>+#REF!</f>
        <v>#REF!</v>
      </c>
    </row>
    <row r="2" spans="1:10" ht="15" customHeight="1">
      <c r="A2" s="45" t="e">
        <f>IF(INT(A1)=0,"Ноль "&amp;A23,REPLACE(A23,1,1,UPPER(LEFT(A23,1))))</f>
        <v>#REF!</v>
      </c>
    </row>
    <row r="3" spans="1:10">
      <c r="A3" s="1" t="s">
        <v>114</v>
      </c>
      <c r="B3" s="1" t="s">
        <v>141</v>
      </c>
      <c r="C3" s="1" t="s">
        <v>140</v>
      </c>
      <c r="D3" s="1" t="s">
        <v>139</v>
      </c>
      <c r="E3" s="1" t="s">
        <v>138</v>
      </c>
      <c r="F3" s="1" t="s">
        <v>137</v>
      </c>
      <c r="G3" s="1" t="s">
        <v>136</v>
      </c>
      <c r="H3" s="1" t="s">
        <v>135</v>
      </c>
      <c r="I3" s="1" t="s">
        <v>134</v>
      </c>
      <c r="J3" s="1" t="s">
        <v>133</v>
      </c>
    </row>
    <row r="4" spans="1:10">
      <c r="A4" s="1" t="s">
        <v>132</v>
      </c>
      <c r="B4" s="1" t="s">
        <v>131</v>
      </c>
      <c r="C4" s="1" t="s">
        <v>130</v>
      </c>
      <c r="D4" s="1" t="s">
        <v>129</v>
      </c>
      <c r="E4" s="1" t="s">
        <v>128</v>
      </c>
      <c r="F4" s="1" t="s">
        <v>127</v>
      </c>
      <c r="G4" s="1" t="s">
        <v>126</v>
      </c>
      <c r="H4" s="1" t="s">
        <v>125</v>
      </c>
      <c r="I4" s="1" t="s">
        <v>124</v>
      </c>
      <c r="J4" s="1" t="s">
        <v>123</v>
      </c>
    </row>
    <row r="5" spans="1:10">
      <c r="A5" s="1" t="s">
        <v>114</v>
      </c>
      <c r="B5" s="1" t="s">
        <v>114</v>
      </c>
      <c r="C5" s="1" t="s">
        <v>122</v>
      </c>
      <c r="D5" s="1" t="s">
        <v>121</v>
      </c>
      <c r="E5" s="1" t="s">
        <v>120</v>
      </c>
      <c r="F5" s="1" t="s">
        <v>119</v>
      </c>
      <c r="G5" s="1" t="s">
        <v>118</v>
      </c>
      <c r="H5" s="1" t="s">
        <v>117</v>
      </c>
      <c r="I5" s="1" t="s">
        <v>116</v>
      </c>
      <c r="J5" s="1" t="s">
        <v>115</v>
      </c>
    </row>
    <row r="6" spans="1:10">
      <c r="A6" s="1" t="s">
        <v>114</v>
      </c>
      <c r="B6" s="1" t="s">
        <v>113</v>
      </c>
      <c r="C6" s="1" t="s">
        <v>112</v>
      </c>
      <c r="D6" s="1" t="s">
        <v>111</v>
      </c>
      <c r="E6" s="1" t="s">
        <v>110</v>
      </c>
      <c r="F6" s="1" t="s">
        <v>109</v>
      </c>
      <c r="G6" s="1" t="s">
        <v>108</v>
      </c>
      <c r="H6" s="1" t="s">
        <v>107</v>
      </c>
      <c r="I6" s="1" t="s">
        <v>106</v>
      </c>
      <c r="J6" s="1" t="s">
        <v>105</v>
      </c>
    </row>
    <row r="7" spans="1:10">
      <c r="A7" s="1" t="e">
        <f>IF(AND((A1&gt;1000),OR((B14&lt;&gt;0),(B15&lt;&gt;0),(B16&lt;&gt;0)))," минг","")</f>
        <v>#REF!</v>
      </c>
      <c r="B7" s="1" t="s">
        <v>104</v>
      </c>
      <c r="C7" s="1" t="s">
        <v>103</v>
      </c>
      <c r="D7" s="1" t="s">
        <v>102</v>
      </c>
      <c r="E7" s="1" t="s">
        <v>101</v>
      </c>
      <c r="F7" s="1" t="s">
        <v>100</v>
      </c>
      <c r="G7" s="1" t="s">
        <v>99</v>
      </c>
      <c r="H7" s="1" t="s">
        <v>98</v>
      </c>
      <c r="I7" s="1" t="s">
        <v>97</v>
      </c>
      <c r="J7" s="1" t="s">
        <v>96</v>
      </c>
    </row>
    <row r="8" spans="1:10">
      <c r="A8" s="1" t="e">
        <f>IF(A1&gt;1000000," миллион","")</f>
        <v>#REF!</v>
      </c>
      <c r="B8" s="1" t="s">
        <v>95</v>
      </c>
      <c r="C8" s="1" t="s">
        <v>94</v>
      </c>
      <c r="D8" s="1" t="s">
        <v>93</v>
      </c>
      <c r="E8" s="1" t="s">
        <v>92</v>
      </c>
      <c r="F8" s="1" t="s">
        <v>91</v>
      </c>
      <c r="G8" s="1" t="s">
        <v>90</v>
      </c>
      <c r="H8" s="1" t="s">
        <v>89</v>
      </c>
      <c r="I8" s="1" t="s">
        <v>88</v>
      </c>
      <c r="J8" s="1" t="s">
        <v>87</v>
      </c>
    </row>
    <row r="9" spans="1:10">
      <c r="A9" s="1" t="s">
        <v>0</v>
      </c>
      <c r="B9" s="1" t="s">
        <v>0</v>
      </c>
      <c r="C9" s="1" t="s">
        <v>0</v>
      </c>
      <c r="D9" s="1" t="s">
        <v>0</v>
      </c>
      <c r="E9" s="1" t="s">
        <v>0</v>
      </c>
      <c r="F9" s="1" t="s">
        <v>0</v>
      </c>
      <c r="G9" s="1" t="s">
        <v>0</v>
      </c>
      <c r="H9" s="1" t="s">
        <v>0</v>
      </c>
      <c r="I9" s="1" t="s">
        <v>0</v>
      </c>
      <c r="J9" s="1" t="s">
        <v>0</v>
      </c>
    </row>
    <row r="11" spans="1:10">
      <c r="A11" s="1">
        <v>10</v>
      </c>
      <c r="B11" s="1" t="e">
        <f t="shared" ref="B11:B19" si="0">INT($A$1/A11*10)-(INT($A$1/A11))*10</f>
        <v>#REF!</v>
      </c>
      <c r="C11" s="1" t="e">
        <f>IF(B12=1,INDEX(A4:J4,$B11+1),INDEX(A3:J3,B11+1))</f>
        <v>#REF!</v>
      </c>
    </row>
    <row r="12" spans="1:10">
      <c r="A12" s="1">
        <f t="shared" ref="A12:A19" si="1">A11*10</f>
        <v>100</v>
      </c>
      <c r="B12" s="1" t="e">
        <f t="shared" si="0"/>
        <v>#REF!</v>
      </c>
      <c r="C12" s="1" t="e">
        <f>INDEX(A5:J5,B12+1)</f>
        <v>#REF!</v>
      </c>
    </row>
    <row r="13" spans="1:10">
      <c r="A13" s="1">
        <f t="shared" si="1"/>
        <v>1000</v>
      </c>
      <c r="B13" s="1" t="e">
        <f t="shared" si="0"/>
        <v>#REF!</v>
      </c>
      <c r="C13" s="1" t="e">
        <f>INDEX(A6:J6,B13+1)</f>
        <v>#REF!</v>
      </c>
    </row>
    <row r="14" spans="1:10">
      <c r="A14" s="1">
        <f t="shared" si="1"/>
        <v>10000</v>
      </c>
      <c r="B14" s="1" t="e">
        <f t="shared" si="0"/>
        <v>#REF!</v>
      </c>
      <c r="C14" s="1" t="e">
        <f>IF(B15=1,INDEX(A4:J4,B14+1)&amp;A7,INDEX(A7:J7,B14+1))</f>
        <v>#REF!</v>
      </c>
    </row>
    <row r="15" spans="1:10">
      <c r="A15" s="1">
        <f t="shared" si="1"/>
        <v>100000</v>
      </c>
      <c r="B15" s="1" t="e">
        <f t="shared" si="0"/>
        <v>#REF!</v>
      </c>
      <c r="C15" s="1" t="e">
        <f>INDEX(A5:J5,B15+1)</f>
        <v>#REF!</v>
      </c>
    </row>
    <row r="16" spans="1:10">
      <c r="A16" s="1">
        <f t="shared" si="1"/>
        <v>1000000</v>
      </c>
      <c r="B16" s="1" t="e">
        <f t="shared" si="0"/>
        <v>#REF!</v>
      </c>
      <c r="C16" s="1" t="e">
        <f>INDEX(A6:J6,B16+1)</f>
        <v>#REF!</v>
      </c>
    </row>
    <row r="17" spans="1:3">
      <c r="A17" s="1">
        <f t="shared" si="1"/>
        <v>10000000</v>
      </c>
      <c r="B17" s="1" t="e">
        <f t="shared" si="0"/>
        <v>#REF!</v>
      </c>
      <c r="C17" s="1" t="e">
        <f>IF(B18=1,INDEX(A4:J4,B17+1)&amp;A8,INDEX(A8:J8,B17+1))</f>
        <v>#REF!</v>
      </c>
    </row>
    <row r="18" spans="1:3">
      <c r="A18" s="1">
        <f t="shared" si="1"/>
        <v>100000000</v>
      </c>
      <c r="B18" s="1" t="e">
        <f t="shared" si="0"/>
        <v>#REF!</v>
      </c>
      <c r="C18" s="1" t="e">
        <f>INDEX(A5:J5,B18+1)</f>
        <v>#REF!</v>
      </c>
    </row>
    <row r="19" spans="1:3">
      <c r="A19" s="1">
        <f t="shared" si="1"/>
        <v>1000000000</v>
      </c>
      <c r="B19" s="1" t="e">
        <f t="shared" si="0"/>
        <v>#REF!</v>
      </c>
      <c r="C19" s="1" t="e">
        <f>INDEX(A6:J6,B19+1)</f>
        <v>#REF!</v>
      </c>
    </row>
    <row r="20" spans="1:3">
      <c r="C20" s="1" t="e">
        <f>IF(B12=1,A9,INDEX(A9:J9,B11+1))</f>
        <v>#REF!</v>
      </c>
    </row>
    <row r="21" spans="1:3">
      <c r="C21" s="1" t="e">
        <f>TEXT(ROUND((A1-INT(A1))*100,0),"00")</f>
        <v>#REF!</v>
      </c>
    </row>
    <row r="23" spans="1:3">
      <c r="A23" s="1" t="e">
        <f>TRIM(C19&amp;" "&amp;C18&amp;" "&amp;C17&amp;" "&amp;C16&amp;" "&amp;C15&amp;" "&amp;C14&amp;" "&amp;C13&amp;" "&amp;C12&amp;" "&amp;C11&amp;" "&amp;C20&amp;" "&amp;C21&amp;" тийин")</f>
        <v>#REF!</v>
      </c>
    </row>
    <row r="25" spans="1:3" ht="15" customHeight="1">
      <c r="A25" s="44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4">
    <tabColor rgb="FFFF0000"/>
  </sheetPr>
  <dimension ref="A1:M2000"/>
  <sheetViews>
    <sheetView showGridLines="0" workbookViewId="0">
      <selection activeCell="E3" sqref="E3"/>
    </sheetView>
  </sheetViews>
  <sheetFormatPr defaultColWidth="0" defaultRowHeight="15" zeroHeight="1"/>
  <cols>
    <col min="1" max="1" width="10.5703125" style="43" customWidth="1"/>
    <col min="2" max="2" width="10" style="43" bestFit="1" customWidth="1"/>
    <col min="3" max="3" width="42.28515625" style="43" customWidth="1"/>
    <col min="4" max="4" width="42.140625" style="43" customWidth="1"/>
    <col min="5" max="5" width="21.140625" style="43" customWidth="1"/>
    <col min="6" max="6" width="9.5703125" style="43" customWidth="1"/>
    <col min="7" max="11" width="15.7109375" style="43" customWidth="1"/>
    <col min="12" max="12" width="9.140625" style="43" hidden="1" customWidth="1"/>
    <col min="13" max="13" width="0" style="43" hidden="1" customWidth="1"/>
    <col min="14" max="16384" width="9.140625" style="43" hidden="1"/>
  </cols>
  <sheetData>
    <row r="1" spans="1:12">
      <c r="A1" s="150" t="s">
        <v>74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2"/>
    <row r="3" spans="1:12" s="47" customFormat="1" ht="49.5" customHeight="1">
      <c r="A3" s="114" t="s">
        <v>83</v>
      </c>
      <c r="B3" s="114" t="s">
        <v>82</v>
      </c>
      <c r="C3" s="114" t="s">
        <v>85</v>
      </c>
      <c r="D3" s="114" t="s">
        <v>72</v>
      </c>
      <c r="E3" s="114" t="s">
        <v>147</v>
      </c>
      <c r="F3" s="114" t="s">
        <v>59</v>
      </c>
      <c r="G3" s="114" t="s">
        <v>149</v>
      </c>
      <c r="H3" s="114" t="s">
        <v>143</v>
      </c>
      <c r="I3" s="114" t="s">
        <v>142</v>
      </c>
      <c r="J3" s="114" t="s">
        <v>145</v>
      </c>
      <c r="K3" s="114" t="s">
        <v>144</v>
      </c>
    </row>
    <row r="4" spans="1:12">
      <c r="A4" s="156"/>
      <c r="B4" s="92"/>
      <c r="C4" s="157"/>
      <c r="D4" s="125"/>
      <c r="E4" s="151" t="str">
        <f>IFERROR(INDEX('Материал хисобот'!$C$9:$C$259,MATCH(D4,'Материал хисобот'!$B$9:$B$259,0),1),"")</f>
        <v/>
      </c>
      <c r="F4" s="152" t="str">
        <f>IFERROR(INDEX('Материал хисобот'!$D$9:$D$259,MATCH(D4,'Материал хисобот'!$B$9:$B$259,0),1),"")</f>
        <v/>
      </c>
      <c r="G4" s="155"/>
      <c r="H4" s="153">
        <f>IFERROR((((SUMIFS('Регистрация приход товаров'!$H$4:$H$2000,'Регистрация приход товаров'!$A$4:$A$2000,"&gt;="&amp;DATE(YEAR($A4),MONTH($A4),1),'Регистрация приход товаров'!$D$4:$D$2000,$D4)-SUMIFS('Регистрация приход товаров'!$H$4:$H$2000,'Регистрация приход товаров'!$A$4:$A$2000,"&gt;="&amp;DATE(YEAR($A4),MONTH($A4)+1,1),'Регистрация приход товаров'!$D$4:$D$2000,$D4))+(IFERROR((SUMIF('Остаток на начало год'!$B$5:$B$302,$D4,'Остаток на начало год'!$F$5:$F$302)+SUMIFS('Регистрация приход товаров'!$H$4:$H$2000,'Регистрация приход товаров'!$D$4:$D$2000,$D4,'Регистрация приход товаров'!$A$4:$A$2000,"&lt;"&amp;DATE(YEAR($A4),MONTH($A4),1)))-SUMIFS('Регистрация расход товаров'!$H$4:$H$2000,'Регистрация расход товаров'!$A$4:$A$2000,"&lt;"&amp;DATE(YEAR($A4),MONTH($A4),1),'Регистрация расход товаров'!$D$4:$D$2000,$D4),0)))/((SUMIFS('Регистрация приход товаров'!$G$4:$G$2000,'Регистрация приход товаров'!$A$4:$A$2000,"&gt;="&amp;DATE(YEAR($A4),MONTH($A4),1),'Регистрация приход товаров'!$D$4:$D$2000,$D4)-SUMIFS('Регистрация приход товаров'!$G$4:$G$2000,'Регистрация приход товаров'!$A$4:$A$2000,"&gt;="&amp;DATE(YEAR($A4),MONTH($A4)+1,1),'Регистрация приход товаров'!$D$4:$D$2000,$D4))+(IFERROR((SUMIF('Остаток на начало год'!$B$5:$B$302,$D4,'Остаток на начало год'!$E$5:$E$302)+SUMIFS('Регистрация приход товаров'!$G$4:$G$2000,'Регистрация приход товаров'!$D$4:$D$2000,$D4,'Регистрация приход товаров'!$A$4:$A$2000,"&lt;"&amp;DATE(YEAR($A4),MONTH($A4),1)))-SUMIFS('Регистрация расход товаров'!$G$4:$G$2000,'Регистрация расход товаров'!$A$4:$A$2000,"&lt;"&amp;DATE(YEAR($A4),MONTH($A4),1),'Регистрация расход товаров'!$D$4:$D$2000,$D4),0))))*G4,0)</f>
        <v>0</v>
      </c>
      <c r="I4" s="154"/>
      <c r="J4" s="153">
        <f>+G4*I4</f>
        <v>0</v>
      </c>
      <c r="K4" s="153">
        <f>+J4-H4</f>
        <v>0</v>
      </c>
      <c r="L4" s="43" t="e">
        <f>IF(B4=#REF!,MAX($L$3:L3)+1,0)</f>
        <v>#REF!</v>
      </c>
    </row>
    <row r="5" spans="1:12">
      <c r="A5" s="158"/>
      <c r="B5" s="94"/>
      <c r="C5" s="159"/>
      <c r="D5" s="128"/>
      <c r="E5" s="151" t="str">
        <f>IFERROR(INDEX('Материал хисобот'!$C$9:$C$259,MATCH(D5,'Материал хисобот'!$B$9:$B$259,0),1),"")</f>
        <v/>
      </c>
      <c r="F5" s="152" t="str">
        <f>IFERROR(INDEX('Материал хисобот'!$D$9:$D$259,MATCH(D5,'Материал хисобот'!$B$9:$B$259,0),1),"")</f>
        <v/>
      </c>
      <c r="G5" s="155"/>
      <c r="H5" s="153">
        <f>IFERROR((((SUMIFS('Регистрация приход товаров'!$H$4:$H$2000,'Регистрация приход товаров'!$A$4:$A$2000,"&gt;="&amp;DATE(YEAR($A5),MONTH($A5),1),'Регистрация приход товаров'!$D$4:$D$2000,$D5)-SUMIFS('Регистрация приход товаров'!$H$4:$H$2000,'Регистрация приход товаров'!$A$4:$A$2000,"&gt;="&amp;DATE(YEAR($A5),MONTH($A5)+1,1),'Регистрация приход товаров'!$D$4:$D$2000,$D5))+(IFERROR((SUMIF('Остаток на начало год'!$B$5:$B$302,$D5,'Остаток на начало год'!$F$5:$F$302)+SUMIFS('Регистрация приход товаров'!$H$4:$H$2000,'Регистрация приход товаров'!$D$4:$D$2000,$D5,'Регистрация приход товаров'!$A$4:$A$2000,"&lt;"&amp;DATE(YEAR($A5),MONTH($A5),1)))-SUMIFS('Регистрация расход товаров'!$H$4:$H$2000,'Регистрация расход товаров'!$A$4:$A$2000,"&lt;"&amp;DATE(YEAR($A5),MONTH($A5),1),'Регистрация расход товаров'!$D$4:$D$2000,$D5),0)))/((SUMIFS('Регистрация приход товаров'!$G$4:$G$2000,'Регистрация приход товаров'!$A$4:$A$2000,"&gt;="&amp;DATE(YEAR($A5),MONTH($A5),1),'Регистрация приход товаров'!$D$4:$D$2000,$D5)-SUMIFS('Регистрация приход товаров'!$G$4:$G$2000,'Регистрация приход товаров'!$A$4:$A$2000,"&gt;="&amp;DATE(YEAR($A5),MONTH($A5)+1,1),'Регистрация приход товаров'!$D$4:$D$2000,$D5))+(IFERROR((SUMIF('Остаток на начало год'!$B$5:$B$302,$D5,'Остаток на начало год'!$E$5:$E$302)+SUMIFS('Регистрация приход товаров'!$G$4:$G$2000,'Регистрация приход товаров'!$D$4:$D$2000,$D5,'Регистрация приход товаров'!$A$4:$A$2000,"&lt;"&amp;DATE(YEAR($A5),MONTH($A5),1)))-SUMIFS('Регистрация расход товаров'!$G$4:$G$2000,'Регистрация расход товаров'!$A$4:$A$2000,"&lt;"&amp;DATE(YEAR($A5),MONTH($A5),1),'Регистрация расход товаров'!$D$4:$D$2000,$D5),0))))*G5,0)</f>
        <v>0</v>
      </c>
      <c r="I5" s="154"/>
      <c r="J5" s="153">
        <f t="shared" ref="J5:J68" si="0">+G5*I5</f>
        <v>0</v>
      </c>
      <c r="K5" s="153">
        <f t="shared" ref="K5:K68" si="1">+J5-H5</f>
        <v>0</v>
      </c>
      <c r="L5" s="43" t="e">
        <f>IF(B5=#REF!,MAX($L$3:L4)+1,0)</f>
        <v>#REF!</v>
      </c>
    </row>
    <row r="6" spans="1:12">
      <c r="A6" s="158"/>
      <c r="B6" s="94"/>
      <c r="C6" s="159"/>
      <c r="D6" s="128"/>
      <c r="E6" s="151" t="str">
        <f>IFERROR(INDEX('Материал хисобот'!$C$9:$C$259,MATCH(D6,'Материал хисобот'!$B$9:$B$259,0),1),"")</f>
        <v/>
      </c>
      <c r="F6" s="152" t="str">
        <f>IFERROR(INDEX('Материал хисобот'!$D$9:$D$259,MATCH(D6,'Материал хисобот'!$B$9:$B$259,0),1),"")</f>
        <v/>
      </c>
      <c r="G6" s="155"/>
      <c r="H6" s="153">
        <f>IFERROR((((SUMIFS('Регистрация приход товаров'!$H$4:$H$2000,'Регистрация приход товаров'!$A$4:$A$2000,"&gt;="&amp;DATE(YEAR($A6),MONTH($A6),1),'Регистрация приход товаров'!$D$4:$D$2000,$D6)-SUMIFS('Регистрация приход товаров'!$H$4:$H$2000,'Регистрация приход товаров'!$A$4:$A$2000,"&gt;="&amp;DATE(YEAR($A6),MONTH($A6)+1,1),'Регистрация приход товаров'!$D$4:$D$2000,$D6))+(IFERROR((SUMIF('Остаток на начало год'!$B$5:$B$302,$D6,'Остаток на начало год'!$F$5:$F$302)+SUMIFS('Регистрация приход товаров'!$H$4:$H$2000,'Регистрация приход товаров'!$D$4:$D$2000,$D6,'Регистрация приход товаров'!$A$4:$A$2000,"&lt;"&amp;DATE(YEAR($A6),MONTH($A6),1)))-SUMIFS('Регистрация расход товаров'!$H$4:$H$2000,'Регистрация расход товаров'!$A$4:$A$2000,"&lt;"&amp;DATE(YEAR($A6),MONTH($A6),1),'Регистрация расход товаров'!$D$4:$D$2000,$D6),0)))/((SUMIFS('Регистрация приход товаров'!$G$4:$G$2000,'Регистрация приход товаров'!$A$4:$A$2000,"&gt;="&amp;DATE(YEAR($A6),MONTH($A6),1),'Регистрация приход товаров'!$D$4:$D$2000,$D6)-SUMIFS('Регистрация приход товаров'!$G$4:$G$2000,'Регистрация приход товаров'!$A$4:$A$2000,"&gt;="&amp;DATE(YEAR($A6),MONTH($A6)+1,1),'Регистрация приход товаров'!$D$4:$D$2000,$D6))+(IFERROR((SUMIF('Остаток на начало год'!$B$5:$B$302,$D6,'Остаток на начало год'!$E$5:$E$302)+SUMIFS('Регистрация приход товаров'!$G$4:$G$2000,'Регистрация приход товаров'!$D$4:$D$2000,$D6,'Регистрация приход товаров'!$A$4:$A$2000,"&lt;"&amp;DATE(YEAR($A6),MONTH($A6),1)))-SUMIFS('Регистрация расход товаров'!$G$4:$G$2000,'Регистрация расход товаров'!$A$4:$A$2000,"&lt;"&amp;DATE(YEAR($A6),MONTH($A6),1),'Регистрация расход товаров'!$D$4:$D$2000,$D6),0))))*G6,0)</f>
        <v>0</v>
      </c>
      <c r="I6" s="154"/>
      <c r="J6" s="153">
        <f t="shared" si="0"/>
        <v>0</v>
      </c>
      <c r="K6" s="153">
        <f t="shared" si="1"/>
        <v>0</v>
      </c>
      <c r="L6" s="43" t="e">
        <f>IF(B6=#REF!,MAX($L$3:L5)+1,0)</f>
        <v>#REF!</v>
      </c>
    </row>
    <row r="7" spans="1:12">
      <c r="A7" s="158"/>
      <c r="B7" s="94"/>
      <c r="C7" s="159"/>
      <c r="D7" s="128"/>
      <c r="E7" s="151" t="str">
        <f>IFERROR(INDEX('Материал хисобот'!$C$9:$C$259,MATCH(D7,'Материал хисобот'!$B$9:$B$259,0),1),"")</f>
        <v/>
      </c>
      <c r="F7" s="152" t="str">
        <f>IFERROR(INDEX('Материал хисобот'!$D$9:$D$259,MATCH(D7,'Материал хисобот'!$B$9:$B$259,0),1),"")</f>
        <v/>
      </c>
      <c r="G7" s="155"/>
      <c r="H7" s="153">
        <f>IFERROR((((SUMIFS('Регистрация приход товаров'!$H$4:$H$2000,'Регистрация приход товаров'!$A$4:$A$2000,"&gt;="&amp;DATE(YEAR($A7),MONTH($A7),1),'Регистрация приход товаров'!$D$4:$D$2000,$D7)-SUMIFS('Регистрация приход товаров'!$H$4:$H$2000,'Регистрация приход товаров'!$A$4:$A$2000,"&gt;="&amp;DATE(YEAR($A7),MONTH($A7)+1,1),'Регистрация приход товаров'!$D$4:$D$2000,$D7))+(IFERROR((SUMIF('Остаток на начало год'!$B$5:$B$302,$D7,'Остаток на начало год'!$F$5:$F$302)+SUMIFS('Регистрация приход товаров'!$H$4:$H$2000,'Регистрация приход товаров'!$D$4:$D$2000,$D7,'Регистрация приход товаров'!$A$4:$A$2000,"&lt;"&amp;DATE(YEAR($A7),MONTH($A7),1)))-SUMIFS('Регистрация расход товаров'!$H$4:$H$2000,'Регистрация расход товаров'!$A$4:$A$2000,"&lt;"&amp;DATE(YEAR($A7),MONTH($A7),1),'Регистрация расход товаров'!$D$4:$D$2000,$D7),0)))/((SUMIFS('Регистрация приход товаров'!$G$4:$G$2000,'Регистрация приход товаров'!$A$4:$A$2000,"&gt;="&amp;DATE(YEAR($A7),MONTH($A7),1),'Регистрация приход товаров'!$D$4:$D$2000,$D7)-SUMIFS('Регистрация приход товаров'!$G$4:$G$2000,'Регистрация приход товаров'!$A$4:$A$2000,"&gt;="&amp;DATE(YEAR($A7),MONTH($A7)+1,1),'Регистрация приход товаров'!$D$4:$D$2000,$D7))+(IFERROR((SUMIF('Остаток на начало год'!$B$5:$B$302,$D7,'Остаток на начало год'!$E$5:$E$302)+SUMIFS('Регистрация приход товаров'!$G$4:$G$2000,'Регистрация приход товаров'!$D$4:$D$2000,$D7,'Регистрация приход товаров'!$A$4:$A$2000,"&lt;"&amp;DATE(YEAR($A7),MONTH($A7),1)))-SUMIFS('Регистрация расход товаров'!$G$4:$G$2000,'Регистрация расход товаров'!$A$4:$A$2000,"&lt;"&amp;DATE(YEAR($A7),MONTH($A7),1),'Регистрация расход товаров'!$D$4:$D$2000,$D7),0))))*G7,0)</f>
        <v>0</v>
      </c>
      <c r="I7" s="154"/>
      <c r="J7" s="153">
        <f t="shared" si="0"/>
        <v>0</v>
      </c>
      <c r="K7" s="153">
        <f t="shared" si="1"/>
        <v>0</v>
      </c>
      <c r="L7" s="43" t="e">
        <f>IF(B7=#REF!,MAX($L$3:L6)+1,0)</f>
        <v>#REF!</v>
      </c>
    </row>
    <row r="8" spans="1:12">
      <c r="A8" s="158"/>
      <c r="B8" s="94"/>
      <c r="C8" s="159"/>
      <c r="D8" s="128"/>
      <c r="E8" s="151" t="str">
        <f>IFERROR(INDEX('Материал хисобот'!$C$9:$C$259,MATCH(D8,'Материал хисобот'!$B$9:$B$259,0),1),"")</f>
        <v/>
      </c>
      <c r="F8" s="152" t="str">
        <f>IFERROR(INDEX('Материал хисобот'!$D$9:$D$259,MATCH(D8,'Материал хисобот'!$B$9:$B$259,0),1),"")</f>
        <v/>
      </c>
      <c r="G8" s="155"/>
      <c r="H8" s="153">
        <f>IFERROR((((SUMIFS('Регистрация приход товаров'!$H$4:$H$2000,'Регистрация приход товаров'!$A$4:$A$2000,"&gt;="&amp;DATE(YEAR($A8),MONTH($A8),1),'Регистрация приход товаров'!$D$4:$D$2000,$D8)-SUMIFS('Регистрация приход товаров'!$H$4:$H$2000,'Регистрация приход товаров'!$A$4:$A$2000,"&gt;="&amp;DATE(YEAR($A8),MONTH($A8)+1,1),'Регистрация приход товаров'!$D$4:$D$2000,$D8))+(IFERROR((SUMIF('Остаток на начало год'!$B$5:$B$302,$D8,'Остаток на начало год'!$F$5:$F$302)+SUMIFS('Регистрация приход товаров'!$H$4:$H$2000,'Регистрация приход товаров'!$D$4:$D$2000,$D8,'Регистрация приход товаров'!$A$4:$A$2000,"&lt;"&amp;DATE(YEAR($A8),MONTH($A8),1)))-SUMIFS('Регистрация расход товаров'!$H$4:$H$2000,'Регистрация расход товаров'!$A$4:$A$2000,"&lt;"&amp;DATE(YEAR($A8),MONTH($A8),1),'Регистрация расход товаров'!$D$4:$D$2000,$D8),0)))/((SUMIFS('Регистрация приход товаров'!$G$4:$G$2000,'Регистрация приход товаров'!$A$4:$A$2000,"&gt;="&amp;DATE(YEAR($A8),MONTH($A8),1),'Регистрация приход товаров'!$D$4:$D$2000,$D8)-SUMIFS('Регистрация приход товаров'!$G$4:$G$2000,'Регистрация приход товаров'!$A$4:$A$2000,"&gt;="&amp;DATE(YEAR($A8),MONTH($A8)+1,1),'Регистрация приход товаров'!$D$4:$D$2000,$D8))+(IFERROR((SUMIF('Остаток на начало год'!$B$5:$B$302,$D8,'Остаток на начало год'!$E$5:$E$302)+SUMIFS('Регистрация приход товаров'!$G$4:$G$2000,'Регистрация приход товаров'!$D$4:$D$2000,$D8,'Регистрация приход товаров'!$A$4:$A$2000,"&lt;"&amp;DATE(YEAR($A8),MONTH($A8),1)))-SUMIFS('Регистрация расход товаров'!$G$4:$G$2000,'Регистрация расход товаров'!$A$4:$A$2000,"&lt;"&amp;DATE(YEAR($A8),MONTH($A8),1),'Регистрация расход товаров'!$D$4:$D$2000,$D8),0))))*G8,0)</f>
        <v>0</v>
      </c>
      <c r="I8" s="154"/>
      <c r="J8" s="153">
        <f t="shared" si="0"/>
        <v>0</v>
      </c>
      <c r="K8" s="153">
        <f t="shared" si="1"/>
        <v>0</v>
      </c>
      <c r="L8" s="43" t="e">
        <f>IF(B8=#REF!,MAX($L$3:L7)+1,0)</f>
        <v>#REF!</v>
      </c>
    </row>
    <row r="9" spans="1:12">
      <c r="A9" s="158"/>
      <c r="B9" s="94"/>
      <c r="C9" s="159"/>
      <c r="D9" s="128"/>
      <c r="E9" s="151" t="str">
        <f>IFERROR(INDEX('Материал хисобот'!$C$9:$C$259,MATCH(D9,'Материал хисобот'!$B$9:$B$259,0),1),"")</f>
        <v/>
      </c>
      <c r="F9" s="152" t="str">
        <f>IFERROR(INDEX('Материал хисобот'!$D$9:$D$259,MATCH(D9,'Материал хисобот'!$B$9:$B$259,0),1),"")</f>
        <v/>
      </c>
      <c r="G9" s="155"/>
      <c r="H9" s="153">
        <f>IFERROR((((SUMIFS('Регистрация приход товаров'!$H$4:$H$2000,'Регистрация приход товаров'!$A$4:$A$2000,"&gt;="&amp;DATE(YEAR($A9),MONTH($A9),1),'Регистрация приход товаров'!$D$4:$D$2000,$D9)-SUMIFS('Регистрация приход товаров'!$H$4:$H$2000,'Регистрация приход товаров'!$A$4:$A$2000,"&gt;="&amp;DATE(YEAR($A9),MONTH($A9)+1,1),'Регистрация приход товаров'!$D$4:$D$2000,$D9))+(IFERROR((SUMIF('Остаток на начало год'!$B$5:$B$302,$D9,'Остаток на начало год'!$F$5:$F$302)+SUMIFS('Регистрация приход товаров'!$H$4:$H$2000,'Регистрация приход товаров'!$D$4:$D$2000,$D9,'Регистрация приход товаров'!$A$4:$A$2000,"&lt;"&amp;DATE(YEAR($A9),MONTH($A9),1)))-SUMIFS('Регистрация расход товаров'!$H$4:$H$2000,'Регистрация расход товаров'!$A$4:$A$2000,"&lt;"&amp;DATE(YEAR($A9),MONTH($A9),1),'Регистрация расход товаров'!$D$4:$D$2000,$D9),0)))/((SUMIFS('Регистрация приход товаров'!$G$4:$G$2000,'Регистрация приход товаров'!$A$4:$A$2000,"&gt;="&amp;DATE(YEAR($A9),MONTH($A9),1),'Регистрация приход товаров'!$D$4:$D$2000,$D9)-SUMIFS('Регистрация приход товаров'!$G$4:$G$2000,'Регистрация приход товаров'!$A$4:$A$2000,"&gt;="&amp;DATE(YEAR($A9),MONTH($A9)+1,1),'Регистрация приход товаров'!$D$4:$D$2000,$D9))+(IFERROR((SUMIF('Остаток на начало год'!$B$5:$B$302,$D9,'Остаток на начало год'!$E$5:$E$302)+SUMIFS('Регистрация приход товаров'!$G$4:$G$2000,'Регистрация приход товаров'!$D$4:$D$2000,$D9,'Регистрация приход товаров'!$A$4:$A$2000,"&lt;"&amp;DATE(YEAR($A9),MONTH($A9),1)))-SUMIFS('Регистрация расход товаров'!$G$4:$G$2000,'Регистрация расход товаров'!$A$4:$A$2000,"&lt;"&amp;DATE(YEAR($A9),MONTH($A9),1),'Регистрация расход товаров'!$D$4:$D$2000,$D9),0))))*G9,0)</f>
        <v>0</v>
      </c>
      <c r="I9" s="154"/>
      <c r="J9" s="153">
        <f t="shared" si="0"/>
        <v>0</v>
      </c>
      <c r="K9" s="153">
        <f t="shared" si="1"/>
        <v>0</v>
      </c>
      <c r="L9" s="43" t="e">
        <f>IF(B9=#REF!,MAX($L$3:L8)+1,0)</f>
        <v>#REF!</v>
      </c>
    </row>
    <row r="10" spans="1:12">
      <c r="A10" s="158"/>
      <c r="B10" s="94"/>
      <c r="C10" s="159"/>
      <c r="D10" s="128"/>
      <c r="E10" s="151" t="str">
        <f>IFERROR(INDEX('Материал хисобот'!$C$9:$C$259,MATCH(D10,'Материал хисобот'!$B$9:$B$259,0),1),"")</f>
        <v/>
      </c>
      <c r="F10" s="152" t="str">
        <f>IFERROR(INDEX('Материал хисобот'!$D$9:$D$259,MATCH(D10,'Материал хисобот'!$B$9:$B$259,0),1),"")</f>
        <v/>
      </c>
      <c r="G10" s="155"/>
      <c r="H10" s="153">
        <f>IFERROR((((SUMIFS('Регистрация приход товаров'!$H$4:$H$2000,'Регистрация приход товаров'!$A$4:$A$2000,"&gt;="&amp;DATE(YEAR($A10),MONTH($A10),1),'Регистрация приход товаров'!$D$4:$D$2000,$D10)-SUMIFS('Регистрация приход товаров'!$H$4:$H$2000,'Регистрация приход товаров'!$A$4:$A$2000,"&gt;="&amp;DATE(YEAR($A10),MONTH($A10)+1,1),'Регистрация приход товаров'!$D$4:$D$2000,$D10))+(IFERROR((SUMIF('Остаток на начало год'!$B$5:$B$302,$D10,'Остаток на начало год'!$F$5:$F$302)+SUMIFS('Регистрация приход товаров'!$H$4:$H$2000,'Регистрация приход товаров'!$D$4:$D$2000,$D10,'Регистрация приход товаров'!$A$4:$A$2000,"&lt;"&amp;DATE(YEAR($A10),MONTH($A10),1)))-SUMIFS('Регистрация расход товаров'!$H$4:$H$2000,'Регистрация расход товаров'!$A$4:$A$2000,"&lt;"&amp;DATE(YEAR($A10),MONTH($A10),1),'Регистрация расход товаров'!$D$4:$D$2000,$D10),0)))/((SUMIFS('Регистрация приход товаров'!$G$4:$G$2000,'Регистрация приход товаров'!$A$4:$A$2000,"&gt;="&amp;DATE(YEAR($A10),MONTH($A10),1),'Регистрация приход товаров'!$D$4:$D$2000,$D10)-SUMIFS('Регистрация приход товаров'!$G$4:$G$2000,'Регистрация приход товаров'!$A$4:$A$2000,"&gt;="&amp;DATE(YEAR($A10),MONTH($A10)+1,1),'Регистрация приход товаров'!$D$4:$D$2000,$D10))+(IFERROR((SUMIF('Остаток на начало год'!$B$5:$B$302,$D10,'Остаток на начало год'!$E$5:$E$302)+SUMIFS('Регистрация приход товаров'!$G$4:$G$2000,'Регистрация приход товаров'!$D$4:$D$2000,$D10,'Регистрация приход товаров'!$A$4:$A$2000,"&lt;"&amp;DATE(YEAR($A10),MONTH($A10),1)))-SUMIFS('Регистрация расход товаров'!$G$4:$G$2000,'Регистрация расход товаров'!$A$4:$A$2000,"&lt;"&amp;DATE(YEAR($A10),MONTH($A10),1),'Регистрация расход товаров'!$D$4:$D$2000,$D10),0))))*G10,0)</f>
        <v>0</v>
      </c>
      <c r="I10" s="154"/>
      <c r="J10" s="153">
        <f t="shared" si="0"/>
        <v>0</v>
      </c>
      <c r="K10" s="153">
        <f t="shared" si="1"/>
        <v>0</v>
      </c>
      <c r="L10" s="43" t="e">
        <f>IF(B10=#REF!,MAX($L$3:L9)+1,0)</f>
        <v>#REF!</v>
      </c>
    </row>
    <row r="11" spans="1:12">
      <c r="A11" s="158"/>
      <c r="B11" s="94"/>
      <c r="C11" s="159"/>
      <c r="D11" s="128"/>
      <c r="E11" s="151" t="str">
        <f>IFERROR(INDEX('Материал хисобот'!$C$9:$C$259,MATCH(D11,'Материал хисобот'!$B$9:$B$259,0),1),"")</f>
        <v/>
      </c>
      <c r="F11" s="152" t="str">
        <f>IFERROR(INDEX('Материал хисобот'!$D$9:$D$259,MATCH(D11,'Материал хисобот'!$B$9:$B$259,0),1),"")</f>
        <v/>
      </c>
      <c r="G11" s="155"/>
      <c r="H11" s="153">
        <f>IFERROR((((SUMIFS('Регистрация приход товаров'!$H$4:$H$2000,'Регистрация приход товаров'!$A$4:$A$2000,"&gt;="&amp;DATE(YEAR($A11),MONTH($A11),1),'Регистрация приход товаров'!$D$4:$D$2000,$D11)-SUMIFS('Регистрация приход товаров'!$H$4:$H$2000,'Регистрация приход товаров'!$A$4:$A$2000,"&gt;="&amp;DATE(YEAR($A11),MONTH($A11)+1,1),'Регистрация приход товаров'!$D$4:$D$2000,$D11))+(IFERROR((SUMIF('Остаток на начало год'!$B$5:$B$302,$D11,'Остаток на начало год'!$F$5:$F$302)+SUMIFS('Регистрация приход товаров'!$H$4:$H$2000,'Регистрация приход товаров'!$D$4:$D$2000,$D11,'Регистрация приход товаров'!$A$4:$A$2000,"&lt;"&amp;DATE(YEAR($A11),MONTH($A11),1)))-SUMIFS('Регистрация расход товаров'!$H$4:$H$2000,'Регистрация расход товаров'!$A$4:$A$2000,"&lt;"&amp;DATE(YEAR($A11),MONTH($A11),1),'Регистрация расход товаров'!$D$4:$D$2000,$D11),0)))/((SUMIFS('Регистрация приход товаров'!$G$4:$G$2000,'Регистрация приход товаров'!$A$4:$A$2000,"&gt;="&amp;DATE(YEAR($A11),MONTH($A11),1),'Регистрация приход товаров'!$D$4:$D$2000,$D11)-SUMIFS('Регистрация приход товаров'!$G$4:$G$2000,'Регистрация приход товаров'!$A$4:$A$2000,"&gt;="&amp;DATE(YEAR($A11),MONTH($A11)+1,1),'Регистрация приход товаров'!$D$4:$D$2000,$D11))+(IFERROR((SUMIF('Остаток на начало год'!$B$5:$B$302,$D11,'Остаток на начало год'!$E$5:$E$302)+SUMIFS('Регистрация приход товаров'!$G$4:$G$2000,'Регистрация приход товаров'!$D$4:$D$2000,$D11,'Регистрация приход товаров'!$A$4:$A$2000,"&lt;"&amp;DATE(YEAR($A11),MONTH($A11),1)))-SUMIFS('Регистрация расход товаров'!$G$4:$G$2000,'Регистрация расход товаров'!$A$4:$A$2000,"&lt;"&amp;DATE(YEAR($A11),MONTH($A11),1),'Регистрация расход товаров'!$D$4:$D$2000,$D11),0))))*G11,0)</f>
        <v>0</v>
      </c>
      <c r="I11" s="154"/>
      <c r="J11" s="153">
        <f t="shared" si="0"/>
        <v>0</v>
      </c>
      <c r="K11" s="153">
        <f t="shared" si="1"/>
        <v>0</v>
      </c>
      <c r="L11" s="43" t="e">
        <f>IF(B11=#REF!,MAX($L$3:L10)+1,0)</f>
        <v>#REF!</v>
      </c>
    </row>
    <row r="12" spans="1:12">
      <c r="A12" s="158"/>
      <c r="B12" s="94"/>
      <c r="C12" s="159"/>
      <c r="D12" s="128"/>
      <c r="E12" s="151" t="str">
        <f>IFERROR(INDEX('Материал хисобот'!$C$9:$C$259,MATCH(D12,'Материал хисобот'!$B$9:$B$259,0),1),"")</f>
        <v/>
      </c>
      <c r="F12" s="152" t="str">
        <f>IFERROR(INDEX('Материал хисобот'!$D$9:$D$259,MATCH(D12,'Материал хисобот'!$B$9:$B$259,0),1),"")</f>
        <v/>
      </c>
      <c r="G12" s="155"/>
      <c r="H12" s="153">
        <f>IFERROR((((SUMIFS('Регистрация приход товаров'!$H$4:$H$2000,'Регистрация приход товаров'!$A$4:$A$2000,"&gt;="&amp;DATE(YEAR($A12),MONTH($A12),1),'Регистрация приход товаров'!$D$4:$D$2000,$D12)-SUMIFS('Регистрация приход товаров'!$H$4:$H$2000,'Регистрация приход товаров'!$A$4:$A$2000,"&gt;="&amp;DATE(YEAR($A12),MONTH($A12)+1,1),'Регистрация приход товаров'!$D$4:$D$2000,$D12))+(IFERROR((SUMIF('Остаток на начало год'!$B$5:$B$302,$D12,'Остаток на начало год'!$F$5:$F$302)+SUMIFS('Регистрация приход товаров'!$H$4:$H$2000,'Регистрация приход товаров'!$D$4:$D$2000,$D12,'Регистрация приход товаров'!$A$4:$A$2000,"&lt;"&amp;DATE(YEAR($A12),MONTH($A12),1)))-SUMIFS('Регистрация расход товаров'!$H$4:$H$2000,'Регистрация расход товаров'!$A$4:$A$2000,"&lt;"&amp;DATE(YEAR($A12),MONTH($A12),1),'Регистрация расход товаров'!$D$4:$D$2000,$D12),0)))/((SUMIFS('Регистрация приход товаров'!$G$4:$G$2000,'Регистрация приход товаров'!$A$4:$A$2000,"&gt;="&amp;DATE(YEAR($A12),MONTH($A12),1),'Регистрация приход товаров'!$D$4:$D$2000,$D12)-SUMIFS('Регистрация приход товаров'!$G$4:$G$2000,'Регистрация приход товаров'!$A$4:$A$2000,"&gt;="&amp;DATE(YEAR($A12),MONTH($A12)+1,1),'Регистрация приход товаров'!$D$4:$D$2000,$D12))+(IFERROR((SUMIF('Остаток на начало год'!$B$5:$B$302,$D12,'Остаток на начало год'!$E$5:$E$302)+SUMIFS('Регистрация приход товаров'!$G$4:$G$2000,'Регистрация приход товаров'!$D$4:$D$2000,$D12,'Регистрация приход товаров'!$A$4:$A$2000,"&lt;"&amp;DATE(YEAR($A12),MONTH($A12),1)))-SUMIFS('Регистрация расход товаров'!$G$4:$G$2000,'Регистрация расход товаров'!$A$4:$A$2000,"&lt;"&amp;DATE(YEAR($A12),MONTH($A12),1),'Регистрация расход товаров'!$D$4:$D$2000,$D12),0))))*G12,0)</f>
        <v>0</v>
      </c>
      <c r="I12" s="154"/>
      <c r="J12" s="153">
        <f t="shared" si="0"/>
        <v>0</v>
      </c>
      <c r="K12" s="153">
        <f t="shared" si="1"/>
        <v>0</v>
      </c>
      <c r="L12" s="43" t="e">
        <f>IF(B12=#REF!,MAX($L$3:L11)+1,0)</f>
        <v>#REF!</v>
      </c>
    </row>
    <row r="13" spans="1:12">
      <c r="A13" s="158"/>
      <c r="B13" s="94"/>
      <c r="C13" s="159"/>
      <c r="D13" s="128"/>
      <c r="E13" s="151" t="str">
        <f>IFERROR(INDEX('Материал хисобот'!$C$9:$C$259,MATCH(D13,'Материал хисобот'!$B$9:$B$259,0),1),"")</f>
        <v/>
      </c>
      <c r="F13" s="152" t="str">
        <f>IFERROR(INDEX('Материал хисобот'!$D$9:$D$259,MATCH(D13,'Материал хисобот'!$B$9:$B$259,0),1),"")</f>
        <v/>
      </c>
      <c r="G13" s="155"/>
      <c r="H13" s="153">
        <f>IFERROR((((SUMIFS('Регистрация приход товаров'!$H$4:$H$2000,'Регистрация приход товаров'!$A$4:$A$2000,"&gt;="&amp;DATE(YEAR($A13),MONTH($A13),1),'Регистрация приход товаров'!$D$4:$D$2000,$D13)-SUMIFS('Регистрация приход товаров'!$H$4:$H$2000,'Регистрация приход товаров'!$A$4:$A$2000,"&gt;="&amp;DATE(YEAR($A13),MONTH($A13)+1,1),'Регистрация приход товаров'!$D$4:$D$2000,$D13))+(IFERROR((SUMIF('Остаток на начало год'!$B$5:$B$302,$D13,'Остаток на начало год'!$F$5:$F$302)+SUMIFS('Регистрация приход товаров'!$H$4:$H$2000,'Регистрация приход товаров'!$D$4:$D$2000,$D13,'Регистрация приход товаров'!$A$4:$A$2000,"&lt;"&amp;DATE(YEAR($A13),MONTH($A13),1)))-SUMIFS('Регистрация расход товаров'!$H$4:$H$2000,'Регистрация расход товаров'!$A$4:$A$2000,"&lt;"&amp;DATE(YEAR($A13),MONTH($A13),1),'Регистрация расход товаров'!$D$4:$D$2000,$D13),0)))/((SUMIFS('Регистрация приход товаров'!$G$4:$G$2000,'Регистрация приход товаров'!$A$4:$A$2000,"&gt;="&amp;DATE(YEAR($A13),MONTH($A13),1),'Регистрация приход товаров'!$D$4:$D$2000,$D13)-SUMIFS('Регистрация приход товаров'!$G$4:$G$2000,'Регистрация приход товаров'!$A$4:$A$2000,"&gt;="&amp;DATE(YEAR($A13),MONTH($A13)+1,1),'Регистрация приход товаров'!$D$4:$D$2000,$D13))+(IFERROR((SUMIF('Остаток на начало год'!$B$5:$B$302,$D13,'Остаток на начало год'!$E$5:$E$302)+SUMIFS('Регистрация приход товаров'!$G$4:$G$2000,'Регистрация приход товаров'!$D$4:$D$2000,$D13,'Регистрация приход товаров'!$A$4:$A$2000,"&lt;"&amp;DATE(YEAR($A13),MONTH($A13),1)))-SUMIFS('Регистрация расход товаров'!$G$4:$G$2000,'Регистрация расход товаров'!$A$4:$A$2000,"&lt;"&amp;DATE(YEAR($A13),MONTH($A13),1),'Регистрация расход товаров'!$D$4:$D$2000,$D13),0))))*G13,0)</f>
        <v>0</v>
      </c>
      <c r="I13" s="154"/>
      <c r="J13" s="153">
        <f t="shared" si="0"/>
        <v>0</v>
      </c>
      <c r="K13" s="153">
        <f t="shared" si="1"/>
        <v>0</v>
      </c>
      <c r="L13" s="43" t="e">
        <f>IF(B13=#REF!,MAX($L$3:L12)+1,0)</f>
        <v>#REF!</v>
      </c>
    </row>
    <row r="14" spans="1:12">
      <c r="A14" s="158"/>
      <c r="B14" s="94"/>
      <c r="C14" s="159"/>
      <c r="D14" s="128"/>
      <c r="E14" s="151" t="str">
        <f>IFERROR(INDEX('Материал хисобот'!$C$9:$C$259,MATCH(D14,'Материал хисобот'!$B$9:$B$259,0),1),"")</f>
        <v/>
      </c>
      <c r="F14" s="152" t="str">
        <f>IFERROR(INDEX('Материал хисобот'!$D$9:$D$259,MATCH(D14,'Материал хисобот'!$B$9:$B$259,0),1),"")</f>
        <v/>
      </c>
      <c r="G14" s="155"/>
      <c r="H14" s="153">
        <f>IFERROR((((SUMIFS('Регистрация приход товаров'!$H$4:$H$2000,'Регистрация приход товаров'!$A$4:$A$2000,"&gt;="&amp;DATE(YEAR($A14),MONTH($A14),1),'Регистрация приход товаров'!$D$4:$D$2000,$D14)-SUMIFS('Регистрация приход товаров'!$H$4:$H$2000,'Регистрация приход товаров'!$A$4:$A$2000,"&gt;="&amp;DATE(YEAR($A14),MONTH($A14)+1,1),'Регистрация приход товаров'!$D$4:$D$2000,$D14))+(IFERROR((SUMIF('Остаток на начало год'!$B$5:$B$302,$D14,'Остаток на начало год'!$F$5:$F$302)+SUMIFS('Регистрация приход товаров'!$H$4:$H$2000,'Регистрация приход товаров'!$D$4:$D$2000,$D14,'Регистрация приход товаров'!$A$4:$A$2000,"&lt;"&amp;DATE(YEAR($A14),MONTH($A14),1)))-SUMIFS('Регистрация расход товаров'!$H$4:$H$2000,'Регистрация расход товаров'!$A$4:$A$2000,"&lt;"&amp;DATE(YEAR($A14),MONTH($A14),1),'Регистрация расход товаров'!$D$4:$D$2000,$D14),0)))/((SUMIFS('Регистрация приход товаров'!$G$4:$G$2000,'Регистрация приход товаров'!$A$4:$A$2000,"&gt;="&amp;DATE(YEAR($A14),MONTH($A14),1),'Регистрация приход товаров'!$D$4:$D$2000,$D14)-SUMIFS('Регистрация приход товаров'!$G$4:$G$2000,'Регистрация приход товаров'!$A$4:$A$2000,"&gt;="&amp;DATE(YEAR($A14),MONTH($A14)+1,1),'Регистрация приход товаров'!$D$4:$D$2000,$D14))+(IFERROR((SUMIF('Остаток на начало год'!$B$5:$B$302,$D14,'Остаток на начало год'!$E$5:$E$302)+SUMIFS('Регистрация приход товаров'!$G$4:$G$2000,'Регистрация приход товаров'!$D$4:$D$2000,$D14,'Регистрация приход товаров'!$A$4:$A$2000,"&lt;"&amp;DATE(YEAR($A14),MONTH($A14),1)))-SUMIFS('Регистрация расход товаров'!$G$4:$G$2000,'Регистрация расход товаров'!$A$4:$A$2000,"&lt;"&amp;DATE(YEAR($A14),MONTH($A14),1),'Регистрация расход товаров'!$D$4:$D$2000,$D14),0))))*G14,0)</f>
        <v>0</v>
      </c>
      <c r="I14" s="154"/>
      <c r="J14" s="153">
        <f t="shared" si="0"/>
        <v>0</v>
      </c>
      <c r="K14" s="153">
        <f t="shared" si="1"/>
        <v>0</v>
      </c>
      <c r="L14" s="43" t="e">
        <f>IF(B14=#REF!,MAX($L$3:L13)+1,0)</f>
        <v>#REF!</v>
      </c>
    </row>
    <row r="15" spans="1:12">
      <c r="A15" s="158"/>
      <c r="B15" s="94"/>
      <c r="C15" s="159"/>
      <c r="D15" s="128"/>
      <c r="E15" s="151" t="str">
        <f>IFERROR(INDEX('Материал хисобот'!$C$9:$C$259,MATCH(D15,'Материал хисобот'!$B$9:$B$259,0),1),"")</f>
        <v/>
      </c>
      <c r="F15" s="152" t="str">
        <f>IFERROR(INDEX('Материал хисобот'!$D$9:$D$259,MATCH(D15,'Материал хисобот'!$B$9:$B$259,0),1),"")</f>
        <v/>
      </c>
      <c r="G15" s="155"/>
      <c r="H15" s="153">
        <f>IFERROR((((SUMIFS('Регистрация приход товаров'!$H$4:$H$2000,'Регистрация приход товаров'!$A$4:$A$2000,"&gt;="&amp;DATE(YEAR($A15),MONTH($A15),1),'Регистрация приход товаров'!$D$4:$D$2000,$D15)-SUMIFS('Регистрация приход товаров'!$H$4:$H$2000,'Регистрация приход товаров'!$A$4:$A$2000,"&gt;="&amp;DATE(YEAR($A15),MONTH($A15)+1,1),'Регистрация приход товаров'!$D$4:$D$2000,$D15))+(IFERROR((SUMIF('Остаток на начало год'!$B$5:$B$302,$D15,'Остаток на начало год'!$F$5:$F$302)+SUMIFS('Регистрация приход товаров'!$H$4:$H$2000,'Регистрация приход товаров'!$D$4:$D$2000,$D15,'Регистрация приход товаров'!$A$4:$A$2000,"&lt;"&amp;DATE(YEAR($A15),MONTH($A15),1)))-SUMIFS('Регистрация расход товаров'!$H$4:$H$2000,'Регистрация расход товаров'!$A$4:$A$2000,"&lt;"&amp;DATE(YEAR($A15),MONTH($A15),1),'Регистрация расход товаров'!$D$4:$D$2000,$D15),0)))/((SUMIFS('Регистрация приход товаров'!$G$4:$G$2000,'Регистрация приход товаров'!$A$4:$A$2000,"&gt;="&amp;DATE(YEAR($A15),MONTH($A15),1),'Регистрация приход товаров'!$D$4:$D$2000,$D15)-SUMIFS('Регистрация приход товаров'!$G$4:$G$2000,'Регистрация приход товаров'!$A$4:$A$2000,"&gt;="&amp;DATE(YEAR($A15),MONTH($A15)+1,1),'Регистрация приход товаров'!$D$4:$D$2000,$D15))+(IFERROR((SUMIF('Остаток на начало год'!$B$5:$B$302,$D15,'Остаток на начало год'!$E$5:$E$302)+SUMIFS('Регистрация приход товаров'!$G$4:$G$2000,'Регистрация приход товаров'!$D$4:$D$2000,$D15,'Регистрация приход товаров'!$A$4:$A$2000,"&lt;"&amp;DATE(YEAR($A15),MONTH($A15),1)))-SUMIFS('Регистрация расход товаров'!$G$4:$G$2000,'Регистрация расход товаров'!$A$4:$A$2000,"&lt;"&amp;DATE(YEAR($A15),MONTH($A15),1),'Регистрация расход товаров'!$D$4:$D$2000,$D15),0))))*G15,0)</f>
        <v>0</v>
      </c>
      <c r="I15" s="154"/>
      <c r="J15" s="153">
        <f t="shared" si="0"/>
        <v>0</v>
      </c>
      <c r="K15" s="153">
        <f t="shared" si="1"/>
        <v>0</v>
      </c>
      <c r="L15" s="43" t="e">
        <f>IF(B15=#REF!,MAX($L$3:L14)+1,0)</f>
        <v>#REF!</v>
      </c>
    </row>
    <row r="16" spans="1:12">
      <c r="A16" s="158"/>
      <c r="B16" s="94"/>
      <c r="C16" s="159"/>
      <c r="D16" s="128"/>
      <c r="E16" s="151" t="str">
        <f>IFERROR(INDEX('Материал хисобот'!$C$9:$C$259,MATCH(D16,'Материал хисобот'!$B$9:$B$259,0),1),"")</f>
        <v/>
      </c>
      <c r="F16" s="152" t="str">
        <f>IFERROR(INDEX('Материал хисобот'!$D$9:$D$259,MATCH(D16,'Материал хисобот'!$B$9:$B$259,0),1),"")</f>
        <v/>
      </c>
      <c r="G16" s="155"/>
      <c r="H16" s="153">
        <f>IFERROR((((SUMIFS('Регистрация приход товаров'!$H$4:$H$2000,'Регистрация приход товаров'!$A$4:$A$2000,"&gt;="&amp;DATE(YEAR($A16),MONTH($A16),1),'Регистрация приход товаров'!$D$4:$D$2000,$D16)-SUMIFS('Регистрация приход товаров'!$H$4:$H$2000,'Регистрация приход товаров'!$A$4:$A$2000,"&gt;="&amp;DATE(YEAR($A16),MONTH($A16)+1,1),'Регистрация приход товаров'!$D$4:$D$2000,$D16))+(IFERROR((SUMIF('Остаток на начало год'!$B$5:$B$302,$D16,'Остаток на начало год'!$F$5:$F$302)+SUMIFS('Регистрация приход товаров'!$H$4:$H$2000,'Регистрация приход товаров'!$D$4:$D$2000,$D16,'Регистрация приход товаров'!$A$4:$A$2000,"&lt;"&amp;DATE(YEAR($A16),MONTH($A16),1)))-SUMIFS('Регистрация расход товаров'!$H$4:$H$2000,'Регистрация расход товаров'!$A$4:$A$2000,"&lt;"&amp;DATE(YEAR($A16),MONTH($A16),1),'Регистрация расход товаров'!$D$4:$D$2000,$D16),0)))/((SUMIFS('Регистрация приход товаров'!$G$4:$G$2000,'Регистрация приход товаров'!$A$4:$A$2000,"&gt;="&amp;DATE(YEAR($A16),MONTH($A16),1),'Регистрация приход товаров'!$D$4:$D$2000,$D16)-SUMIFS('Регистрация приход товаров'!$G$4:$G$2000,'Регистрация приход товаров'!$A$4:$A$2000,"&gt;="&amp;DATE(YEAR($A16),MONTH($A16)+1,1),'Регистрация приход товаров'!$D$4:$D$2000,$D16))+(IFERROR((SUMIF('Остаток на начало год'!$B$5:$B$302,$D16,'Остаток на начало год'!$E$5:$E$302)+SUMIFS('Регистрация приход товаров'!$G$4:$G$2000,'Регистрация приход товаров'!$D$4:$D$2000,$D16,'Регистрация приход товаров'!$A$4:$A$2000,"&lt;"&amp;DATE(YEAR($A16),MONTH($A16),1)))-SUMIFS('Регистрация расход товаров'!$G$4:$G$2000,'Регистрация расход товаров'!$A$4:$A$2000,"&lt;"&amp;DATE(YEAR($A16),MONTH($A16),1),'Регистрация расход товаров'!$D$4:$D$2000,$D16),0))))*G16,0)</f>
        <v>0</v>
      </c>
      <c r="I16" s="154"/>
      <c r="J16" s="153">
        <f t="shared" si="0"/>
        <v>0</v>
      </c>
      <c r="K16" s="153">
        <f t="shared" si="1"/>
        <v>0</v>
      </c>
      <c r="L16" s="43" t="e">
        <f>IF(B16=#REF!,MAX($L$3:L15)+1,0)</f>
        <v>#REF!</v>
      </c>
    </row>
    <row r="17" spans="1:12">
      <c r="A17" s="158"/>
      <c r="B17" s="94"/>
      <c r="C17" s="159"/>
      <c r="D17" s="128"/>
      <c r="E17" s="151" t="str">
        <f>IFERROR(INDEX('Материал хисобот'!$C$9:$C$259,MATCH(D17,'Материал хисобот'!$B$9:$B$259,0),1),"")</f>
        <v/>
      </c>
      <c r="F17" s="152" t="str">
        <f>IFERROR(INDEX('Материал хисобот'!$D$9:$D$259,MATCH(D17,'Материал хисобот'!$B$9:$B$259,0),1),"")</f>
        <v/>
      </c>
      <c r="G17" s="155"/>
      <c r="H17" s="153">
        <f>IFERROR((((SUMIFS('Регистрация приход товаров'!$H$4:$H$2000,'Регистрация приход товаров'!$A$4:$A$2000,"&gt;="&amp;DATE(YEAR($A17),MONTH($A17),1),'Регистрация приход товаров'!$D$4:$D$2000,$D17)-SUMIFS('Регистрация приход товаров'!$H$4:$H$2000,'Регистрация приход товаров'!$A$4:$A$2000,"&gt;="&amp;DATE(YEAR($A17),MONTH($A17)+1,1),'Регистрация приход товаров'!$D$4:$D$2000,$D17))+(IFERROR((SUMIF('Остаток на начало год'!$B$5:$B$302,$D17,'Остаток на начало год'!$F$5:$F$302)+SUMIFS('Регистрация приход товаров'!$H$4:$H$2000,'Регистрация приход товаров'!$D$4:$D$2000,$D17,'Регистрация приход товаров'!$A$4:$A$2000,"&lt;"&amp;DATE(YEAR($A17),MONTH($A17),1)))-SUMIFS('Регистрация расход товаров'!$H$4:$H$2000,'Регистрация расход товаров'!$A$4:$A$2000,"&lt;"&amp;DATE(YEAR($A17),MONTH($A17),1),'Регистрация расход товаров'!$D$4:$D$2000,$D17),0)))/((SUMIFS('Регистрация приход товаров'!$G$4:$G$2000,'Регистрация приход товаров'!$A$4:$A$2000,"&gt;="&amp;DATE(YEAR($A17),MONTH($A17),1),'Регистрация приход товаров'!$D$4:$D$2000,$D17)-SUMIFS('Регистрация приход товаров'!$G$4:$G$2000,'Регистрация приход товаров'!$A$4:$A$2000,"&gt;="&amp;DATE(YEAR($A17),MONTH($A17)+1,1),'Регистрация приход товаров'!$D$4:$D$2000,$D17))+(IFERROR((SUMIF('Остаток на начало год'!$B$5:$B$302,$D17,'Остаток на начало год'!$E$5:$E$302)+SUMIFS('Регистрация приход товаров'!$G$4:$G$2000,'Регистрация приход товаров'!$D$4:$D$2000,$D17,'Регистрация приход товаров'!$A$4:$A$2000,"&lt;"&amp;DATE(YEAR($A17),MONTH($A17),1)))-SUMIFS('Регистрация расход товаров'!$G$4:$G$2000,'Регистрация расход товаров'!$A$4:$A$2000,"&lt;"&amp;DATE(YEAR($A17),MONTH($A17),1),'Регистрация расход товаров'!$D$4:$D$2000,$D17),0))))*G17,0)</f>
        <v>0</v>
      </c>
      <c r="I17" s="154"/>
      <c r="J17" s="153">
        <f t="shared" si="0"/>
        <v>0</v>
      </c>
      <c r="K17" s="153">
        <f t="shared" si="1"/>
        <v>0</v>
      </c>
      <c r="L17" s="43" t="e">
        <f>IF(B17=#REF!,MAX($L$3:L16)+1,0)</f>
        <v>#REF!</v>
      </c>
    </row>
    <row r="18" spans="1:12">
      <c r="A18" s="158"/>
      <c r="B18" s="94"/>
      <c r="C18" s="159"/>
      <c r="D18" s="128"/>
      <c r="E18" s="151" t="str">
        <f>IFERROR(INDEX('Материал хисобот'!$C$9:$C$259,MATCH(D18,'Материал хисобот'!$B$9:$B$259,0),1),"")</f>
        <v/>
      </c>
      <c r="F18" s="152" t="str">
        <f>IFERROR(INDEX('Материал хисобот'!$D$9:$D$259,MATCH(D18,'Материал хисобот'!$B$9:$B$259,0),1),"")</f>
        <v/>
      </c>
      <c r="G18" s="155"/>
      <c r="H18" s="153">
        <f>IFERROR((((SUMIFS('Регистрация приход товаров'!$H$4:$H$2000,'Регистрация приход товаров'!$A$4:$A$2000,"&gt;="&amp;DATE(YEAR($A18),MONTH($A18),1),'Регистрация приход товаров'!$D$4:$D$2000,$D18)-SUMIFS('Регистрация приход товаров'!$H$4:$H$2000,'Регистрация приход товаров'!$A$4:$A$2000,"&gt;="&amp;DATE(YEAR($A18),MONTH($A18)+1,1),'Регистрация приход товаров'!$D$4:$D$2000,$D18))+(IFERROR((SUMIF('Остаток на начало год'!$B$5:$B$302,$D18,'Остаток на начало год'!$F$5:$F$302)+SUMIFS('Регистрация приход товаров'!$H$4:$H$2000,'Регистрация приход товаров'!$D$4:$D$2000,$D18,'Регистрация приход товаров'!$A$4:$A$2000,"&lt;"&amp;DATE(YEAR($A18),MONTH($A18),1)))-SUMIFS('Регистрация расход товаров'!$H$4:$H$2000,'Регистрация расход товаров'!$A$4:$A$2000,"&lt;"&amp;DATE(YEAR($A18),MONTH($A18),1),'Регистрация расход товаров'!$D$4:$D$2000,$D18),0)))/((SUMIFS('Регистрация приход товаров'!$G$4:$G$2000,'Регистрация приход товаров'!$A$4:$A$2000,"&gt;="&amp;DATE(YEAR($A18),MONTH($A18),1),'Регистрация приход товаров'!$D$4:$D$2000,$D18)-SUMIFS('Регистрация приход товаров'!$G$4:$G$2000,'Регистрация приход товаров'!$A$4:$A$2000,"&gt;="&amp;DATE(YEAR($A18),MONTH($A18)+1,1),'Регистрация приход товаров'!$D$4:$D$2000,$D18))+(IFERROR((SUMIF('Остаток на начало год'!$B$5:$B$302,$D18,'Остаток на начало год'!$E$5:$E$302)+SUMIFS('Регистрация приход товаров'!$G$4:$G$2000,'Регистрация приход товаров'!$D$4:$D$2000,$D18,'Регистрация приход товаров'!$A$4:$A$2000,"&lt;"&amp;DATE(YEAR($A18),MONTH($A18),1)))-SUMIFS('Регистрация расход товаров'!$G$4:$G$2000,'Регистрация расход товаров'!$A$4:$A$2000,"&lt;"&amp;DATE(YEAR($A18),MONTH($A18),1),'Регистрация расход товаров'!$D$4:$D$2000,$D18),0))))*G18,0)</f>
        <v>0</v>
      </c>
      <c r="I18" s="154"/>
      <c r="J18" s="153">
        <f t="shared" si="0"/>
        <v>0</v>
      </c>
      <c r="K18" s="153">
        <f t="shared" si="1"/>
        <v>0</v>
      </c>
      <c r="L18" s="43" t="e">
        <f>IF(B18=#REF!,MAX($L$3:L17)+1,0)</f>
        <v>#REF!</v>
      </c>
    </row>
    <row r="19" spans="1:12">
      <c r="A19" s="158"/>
      <c r="B19" s="94"/>
      <c r="C19" s="159"/>
      <c r="D19" s="128"/>
      <c r="E19" s="151" t="str">
        <f>IFERROR(INDEX('Материал хисобот'!$C$9:$C$259,MATCH(D19,'Материал хисобот'!$B$9:$B$259,0),1),"")</f>
        <v/>
      </c>
      <c r="F19" s="152" t="str">
        <f>IFERROR(INDEX('Материал хисобот'!$D$9:$D$259,MATCH(D19,'Материал хисобот'!$B$9:$B$259,0),1),"")</f>
        <v/>
      </c>
      <c r="G19" s="155"/>
      <c r="H19" s="153">
        <f>IFERROR((((SUMIFS('Регистрация приход товаров'!$H$4:$H$2000,'Регистрация приход товаров'!$A$4:$A$2000,"&gt;="&amp;DATE(YEAR($A19),MONTH($A19),1),'Регистрация приход товаров'!$D$4:$D$2000,$D19)-SUMIFS('Регистрация приход товаров'!$H$4:$H$2000,'Регистрация приход товаров'!$A$4:$A$2000,"&gt;="&amp;DATE(YEAR($A19),MONTH($A19)+1,1),'Регистрация приход товаров'!$D$4:$D$2000,$D19))+(IFERROR((SUMIF('Остаток на начало год'!$B$5:$B$302,$D19,'Остаток на начало год'!$F$5:$F$302)+SUMIFS('Регистрация приход товаров'!$H$4:$H$2000,'Регистрация приход товаров'!$D$4:$D$2000,$D19,'Регистрация приход товаров'!$A$4:$A$2000,"&lt;"&amp;DATE(YEAR($A19),MONTH($A19),1)))-SUMIFS('Регистрация расход товаров'!$H$4:$H$2000,'Регистрация расход товаров'!$A$4:$A$2000,"&lt;"&amp;DATE(YEAR($A19),MONTH($A19),1),'Регистрация расход товаров'!$D$4:$D$2000,$D19),0)))/((SUMIFS('Регистрация приход товаров'!$G$4:$G$2000,'Регистрация приход товаров'!$A$4:$A$2000,"&gt;="&amp;DATE(YEAR($A19),MONTH($A19),1),'Регистрация приход товаров'!$D$4:$D$2000,$D19)-SUMIFS('Регистрация приход товаров'!$G$4:$G$2000,'Регистрация приход товаров'!$A$4:$A$2000,"&gt;="&amp;DATE(YEAR($A19),MONTH($A19)+1,1),'Регистрация приход товаров'!$D$4:$D$2000,$D19))+(IFERROR((SUMIF('Остаток на начало год'!$B$5:$B$302,$D19,'Остаток на начало год'!$E$5:$E$302)+SUMIFS('Регистрация приход товаров'!$G$4:$G$2000,'Регистрация приход товаров'!$D$4:$D$2000,$D19,'Регистрация приход товаров'!$A$4:$A$2000,"&lt;"&amp;DATE(YEAR($A19),MONTH($A19),1)))-SUMIFS('Регистрация расход товаров'!$G$4:$G$2000,'Регистрация расход товаров'!$A$4:$A$2000,"&lt;"&amp;DATE(YEAR($A19),MONTH($A19),1),'Регистрация расход товаров'!$D$4:$D$2000,$D19),0))))*G19,0)</f>
        <v>0</v>
      </c>
      <c r="I19" s="154"/>
      <c r="J19" s="153">
        <f t="shared" si="0"/>
        <v>0</v>
      </c>
      <c r="K19" s="153">
        <f t="shared" si="1"/>
        <v>0</v>
      </c>
      <c r="L19" s="43" t="e">
        <f>IF(B19=#REF!,MAX($L$3:L18)+1,0)</f>
        <v>#REF!</v>
      </c>
    </row>
    <row r="20" spans="1:12">
      <c r="A20" s="158"/>
      <c r="B20" s="94"/>
      <c r="C20" s="159"/>
      <c r="D20" s="128"/>
      <c r="E20" s="151" t="str">
        <f>IFERROR(INDEX('Материал хисобот'!$C$9:$C$259,MATCH(D20,'Материал хисобот'!$B$9:$B$259,0),1),"")</f>
        <v/>
      </c>
      <c r="F20" s="152" t="str">
        <f>IFERROR(INDEX('Материал хисобот'!$D$9:$D$259,MATCH(D20,'Материал хисобот'!$B$9:$B$259,0),1),"")</f>
        <v/>
      </c>
      <c r="G20" s="155"/>
      <c r="H20" s="153">
        <f>IFERROR((((SUMIFS('Регистрация приход товаров'!$H$4:$H$2000,'Регистрация приход товаров'!$A$4:$A$2000,"&gt;="&amp;DATE(YEAR($A20),MONTH($A20),1),'Регистрация приход товаров'!$D$4:$D$2000,$D20)-SUMIFS('Регистрация приход товаров'!$H$4:$H$2000,'Регистрация приход товаров'!$A$4:$A$2000,"&gt;="&amp;DATE(YEAR($A20),MONTH($A20)+1,1),'Регистрация приход товаров'!$D$4:$D$2000,$D20))+(IFERROR((SUMIF('Остаток на начало год'!$B$5:$B$302,$D20,'Остаток на начало год'!$F$5:$F$302)+SUMIFS('Регистрация приход товаров'!$H$4:$H$2000,'Регистрация приход товаров'!$D$4:$D$2000,$D20,'Регистрация приход товаров'!$A$4:$A$2000,"&lt;"&amp;DATE(YEAR($A20),MONTH($A20),1)))-SUMIFS('Регистрация расход товаров'!$H$4:$H$2000,'Регистрация расход товаров'!$A$4:$A$2000,"&lt;"&amp;DATE(YEAR($A20),MONTH($A20),1),'Регистрация расход товаров'!$D$4:$D$2000,$D20),0)))/((SUMIFS('Регистрация приход товаров'!$G$4:$G$2000,'Регистрация приход товаров'!$A$4:$A$2000,"&gt;="&amp;DATE(YEAR($A20),MONTH($A20),1),'Регистрация приход товаров'!$D$4:$D$2000,$D20)-SUMIFS('Регистрация приход товаров'!$G$4:$G$2000,'Регистрация приход товаров'!$A$4:$A$2000,"&gt;="&amp;DATE(YEAR($A20),MONTH($A20)+1,1),'Регистрация приход товаров'!$D$4:$D$2000,$D20))+(IFERROR((SUMIF('Остаток на начало год'!$B$5:$B$302,$D20,'Остаток на начало год'!$E$5:$E$302)+SUMIFS('Регистрация приход товаров'!$G$4:$G$2000,'Регистрация приход товаров'!$D$4:$D$2000,$D20,'Регистрация приход товаров'!$A$4:$A$2000,"&lt;"&amp;DATE(YEAR($A20),MONTH($A20),1)))-SUMIFS('Регистрация расход товаров'!$G$4:$G$2000,'Регистрация расход товаров'!$A$4:$A$2000,"&lt;"&amp;DATE(YEAR($A20),MONTH($A20),1),'Регистрация расход товаров'!$D$4:$D$2000,$D20),0))))*G20,0)</f>
        <v>0</v>
      </c>
      <c r="I20" s="154"/>
      <c r="J20" s="153">
        <f t="shared" si="0"/>
        <v>0</v>
      </c>
      <c r="K20" s="153">
        <f t="shared" si="1"/>
        <v>0</v>
      </c>
      <c r="L20" s="43" t="e">
        <f>IF(B20=#REF!,MAX($L$3:L19)+1,0)</f>
        <v>#REF!</v>
      </c>
    </row>
    <row r="21" spans="1:12">
      <c r="A21" s="158"/>
      <c r="B21" s="94"/>
      <c r="C21" s="159"/>
      <c r="D21" s="128"/>
      <c r="E21" s="151" t="str">
        <f>IFERROR(INDEX('Материал хисобот'!$C$9:$C$259,MATCH(D21,'Материал хисобот'!$B$9:$B$259,0),1),"")</f>
        <v/>
      </c>
      <c r="F21" s="152" t="str">
        <f>IFERROR(INDEX('Материал хисобот'!$D$9:$D$259,MATCH(D21,'Материал хисобот'!$B$9:$B$259,0),1),"")</f>
        <v/>
      </c>
      <c r="G21" s="155"/>
      <c r="H21" s="153">
        <f>IFERROR((((SUMIFS('Регистрация приход товаров'!$H$4:$H$2000,'Регистрация приход товаров'!$A$4:$A$2000,"&gt;="&amp;DATE(YEAR($A21),MONTH($A21),1),'Регистрация приход товаров'!$D$4:$D$2000,$D21)-SUMIFS('Регистрация приход товаров'!$H$4:$H$2000,'Регистрация приход товаров'!$A$4:$A$2000,"&gt;="&amp;DATE(YEAR($A21),MONTH($A21)+1,1),'Регистрация приход товаров'!$D$4:$D$2000,$D21))+(IFERROR((SUMIF('Остаток на начало год'!$B$5:$B$302,$D21,'Остаток на начало год'!$F$5:$F$302)+SUMIFS('Регистрация приход товаров'!$H$4:$H$2000,'Регистрация приход товаров'!$D$4:$D$2000,$D21,'Регистрация приход товаров'!$A$4:$A$2000,"&lt;"&amp;DATE(YEAR($A21),MONTH($A21),1)))-SUMIFS('Регистрация расход товаров'!$H$4:$H$2000,'Регистрация расход товаров'!$A$4:$A$2000,"&lt;"&amp;DATE(YEAR($A21),MONTH($A21),1),'Регистрация расход товаров'!$D$4:$D$2000,$D21),0)))/((SUMIFS('Регистрация приход товаров'!$G$4:$G$2000,'Регистрация приход товаров'!$A$4:$A$2000,"&gt;="&amp;DATE(YEAR($A21),MONTH($A21),1),'Регистрация приход товаров'!$D$4:$D$2000,$D21)-SUMIFS('Регистрация приход товаров'!$G$4:$G$2000,'Регистрация приход товаров'!$A$4:$A$2000,"&gt;="&amp;DATE(YEAR($A21),MONTH($A21)+1,1),'Регистрация приход товаров'!$D$4:$D$2000,$D21))+(IFERROR((SUMIF('Остаток на начало год'!$B$5:$B$302,$D21,'Остаток на начало год'!$E$5:$E$302)+SUMIFS('Регистрация приход товаров'!$G$4:$G$2000,'Регистрация приход товаров'!$D$4:$D$2000,$D21,'Регистрация приход товаров'!$A$4:$A$2000,"&lt;"&amp;DATE(YEAR($A21),MONTH($A21),1)))-SUMIFS('Регистрация расход товаров'!$G$4:$G$2000,'Регистрация расход товаров'!$A$4:$A$2000,"&lt;"&amp;DATE(YEAR($A21),MONTH($A21),1),'Регистрация расход товаров'!$D$4:$D$2000,$D21),0))))*G21,0)</f>
        <v>0</v>
      </c>
      <c r="I21" s="154"/>
      <c r="J21" s="153">
        <f t="shared" si="0"/>
        <v>0</v>
      </c>
      <c r="K21" s="153">
        <f t="shared" si="1"/>
        <v>0</v>
      </c>
      <c r="L21" s="43" t="e">
        <f>IF(B21=#REF!,MAX($L$3:L20)+1,0)</f>
        <v>#REF!</v>
      </c>
    </row>
    <row r="22" spans="1:12">
      <c r="A22" s="158"/>
      <c r="B22" s="94"/>
      <c r="C22" s="159"/>
      <c r="D22" s="128"/>
      <c r="E22" s="151" t="str">
        <f>IFERROR(INDEX('Материал хисобот'!$C$9:$C$259,MATCH(D22,'Материал хисобот'!$B$9:$B$259,0),1),"")</f>
        <v/>
      </c>
      <c r="F22" s="152" t="str">
        <f>IFERROR(INDEX('Материал хисобот'!$D$9:$D$259,MATCH(D22,'Материал хисобот'!$B$9:$B$259,0),1),"")</f>
        <v/>
      </c>
      <c r="G22" s="155"/>
      <c r="H22" s="153">
        <f>IFERROR((((SUMIFS('Регистрация приход товаров'!$H$4:$H$2000,'Регистрация приход товаров'!$A$4:$A$2000,"&gt;="&amp;DATE(YEAR($A22),MONTH($A22),1),'Регистрация приход товаров'!$D$4:$D$2000,$D22)-SUMIFS('Регистрация приход товаров'!$H$4:$H$2000,'Регистрация приход товаров'!$A$4:$A$2000,"&gt;="&amp;DATE(YEAR($A22),MONTH($A22)+1,1),'Регистрация приход товаров'!$D$4:$D$2000,$D22))+(IFERROR((SUMIF('Остаток на начало год'!$B$5:$B$302,$D22,'Остаток на начало год'!$F$5:$F$302)+SUMIFS('Регистрация приход товаров'!$H$4:$H$2000,'Регистрация приход товаров'!$D$4:$D$2000,$D22,'Регистрация приход товаров'!$A$4:$A$2000,"&lt;"&amp;DATE(YEAR($A22),MONTH($A22),1)))-SUMIFS('Регистрация расход товаров'!$H$4:$H$2000,'Регистрация расход товаров'!$A$4:$A$2000,"&lt;"&amp;DATE(YEAR($A22),MONTH($A22),1),'Регистрация расход товаров'!$D$4:$D$2000,$D22),0)))/((SUMIFS('Регистрация приход товаров'!$G$4:$G$2000,'Регистрация приход товаров'!$A$4:$A$2000,"&gt;="&amp;DATE(YEAR($A22),MONTH($A22),1),'Регистрация приход товаров'!$D$4:$D$2000,$D22)-SUMIFS('Регистрация приход товаров'!$G$4:$G$2000,'Регистрация приход товаров'!$A$4:$A$2000,"&gt;="&amp;DATE(YEAR($A22),MONTH($A22)+1,1),'Регистрация приход товаров'!$D$4:$D$2000,$D22))+(IFERROR((SUMIF('Остаток на начало год'!$B$5:$B$302,$D22,'Остаток на начало год'!$E$5:$E$302)+SUMIFS('Регистрация приход товаров'!$G$4:$G$2000,'Регистрация приход товаров'!$D$4:$D$2000,$D22,'Регистрация приход товаров'!$A$4:$A$2000,"&lt;"&amp;DATE(YEAR($A22),MONTH($A22),1)))-SUMIFS('Регистрация расход товаров'!$G$4:$G$2000,'Регистрация расход товаров'!$A$4:$A$2000,"&lt;"&amp;DATE(YEAR($A22),MONTH($A22),1),'Регистрация расход товаров'!$D$4:$D$2000,$D22),0))))*G22,0)</f>
        <v>0</v>
      </c>
      <c r="I22" s="154"/>
      <c r="J22" s="153">
        <f t="shared" si="0"/>
        <v>0</v>
      </c>
      <c r="K22" s="153">
        <f t="shared" si="1"/>
        <v>0</v>
      </c>
      <c r="L22" s="43" t="e">
        <f>IF(B22=#REF!,MAX($L$3:L21)+1,0)</f>
        <v>#REF!</v>
      </c>
    </row>
    <row r="23" spans="1:12">
      <c r="A23" s="158"/>
      <c r="B23" s="94"/>
      <c r="C23" s="159"/>
      <c r="D23" s="128"/>
      <c r="E23" s="151" t="str">
        <f>IFERROR(INDEX('Материал хисобот'!$C$9:$C$259,MATCH(D23,'Материал хисобот'!$B$9:$B$259,0),1),"")</f>
        <v/>
      </c>
      <c r="F23" s="152" t="str">
        <f>IFERROR(INDEX('Материал хисобот'!$D$9:$D$259,MATCH(D23,'Материал хисобот'!$B$9:$B$259,0),1),"")</f>
        <v/>
      </c>
      <c r="G23" s="155"/>
      <c r="H23" s="153">
        <f>IFERROR((((SUMIFS('Регистрация приход товаров'!$H$4:$H$2000,'Регистрация приход товаров'!$A$4:$A$2000,"&gt;="&amp;DATE(YEAR($A23),MONTH($A23),1),'Регистрация приход товаров'!$D$4:$D$2000,$D23)-SUMIFS('Регистрация приход товаров'!$H$4:$H$2000,'Регистрация приход товаров'!$A$4:$A$2000,"&gt;="&amp;DATE(YEAR($A23),MONTH($A23)+1,1),'Регистрация приход товаров'!$D$4:$D$2000,$D23))+(IFERROR((SUMIF('Остаток на начало год'!$B$5:$B$302,$D23,'Остаток на начало год'!$F$5:$F$302)+SUMIFS('Регистрация приход товаров'!$H$4:$H$2000,'Регистрация приход товаров'!$D$4:$D$2000,$D23,'Регистрация приход товаров'!$A$4:$A$2000,"&lt;"&amp;DATE(YEAR($A23),MONTH($A23),1)))-SUMIFS('Регистрация расход товаров'!$H$4:$H$2000,'Регистрация расход товаров'!$A$4:$A$2000,"&lt;"&amp;DATE(YEAR($A23),MONTH($A23),1),'Регистрация расход товаров'!$D$4:$D$2000,$D23),0)))/((SUMIFS('Регистрация приход товаров'!$G$4:$G$2000,'Регистрация приход товаров'!$A$4:$A$2000,"&gt;="&amp;DATE(YEAR($A23),MONTH($A23),1),'Регистрация приход товаров'!$D$4:$D$2000,$D23)-SUMIFS('Регистрация приход товаров'!$G$4:$G$2000,'Регистрация приход товаров'!$A$4:$A$2000,"&gt;="&amp;DATE(YEAR($A23),MONTH($A23)+1,1),'Регистрация приход товаров'!$D$4:$D$2000,$D23))+(IFERROR((SUMIF('Остаток на начало год'!$B$5:$B$302,$D23,'Остаток на начало год'!$E$5:$E$302)+SUMIFS('Регистрация приход товаров'!$G$4:$G$2000,'Регистрация приход товаров'!$D$4:$D$2000,$D23,'Регистрация приход товаров'!$A$4:$A$2000,"&lt;"&amp;DATE(YEAR($A23),MONTH($A23),1)))-SUMIFS('Регистрация расход товаров'!$G$4:$G$2000,'Регистрация расход товаров'!$A$4:$A$2000,"&lt;"&amp;DATE(YEAR($A23),MONTH($A23),1),'Регистрация расход товаров'!$D$4:$D$2000,$D23),0))))*G23,0)</f>
        <v>0</v>
      </c>
      <c r="I23" s="154"/>
      <c r="J23" s="153">
        <f t="shared" si="0"/>
        <v>0</v>
      </c>
      <c r="K23" s="153">
        <f t="shared" si="1"/>
        <v>0</v>
      </c>
      <c r="L23" s="43" t="e">
        <f>IF(B23=#REF!,MAX($L$3:L22)+1,0)</f>
        <v>#REF!</v>
      </c>
    </row>
    <row r="24" spans="1:12">
      <c r="A24" s="158"/>
      <c r="B24" s="94"/>
      <c r="C24" s="159"/>
      <c r="D24" s="128"/>
      <c r="E24" s="151" t="str">
        <f>IFERROR(INDEX('Материал хисобот'!$C$9:$C$259,MATCH(D24,'Материал хисобот'!$B$9:$B$259,0),1),"")</f>
        <v/>
      </c>
      <c r="F24" s="152" t="str">
        <f>IFERROR(INDEX('Материал хисобот'!$D$9:$D$259,MATCH(D24,'Материал хисобот'!$B$9:$B$259,0),1),"")</f>
        <v/>
      </c>
      <c r="G24" s="155"/>
      <c r="H24" s="153">
        <f>IFERROR((((SUMIFS('Регистрация приход товаров'!$H$4:$H$2000,'Регистрация приход товаров'!$A$4:$A$2000,"&gt;="&amp;DATE(YEAR($A24),MONTH($A24),1),'Регистрация приход товаров'!$D$4:$D$2000,$D24)-SUMIFS('Регистрация приход товаров'!$H$4:$H$2000,'Регистрация приход товаров'!$A$4:$A$2000,"&gt;="&amp;DATE(YEAR($A24),MONTH($A24)+1,1),'Регистрация приход товаров'!$D$4:$D$2000,$D24))+(IFERROR((SUMIF('Остаток на начало год'!$B$5:$B$302,$D24,'Остаток на начало год'!$F$5:$F$302)+SUMIFS('Регистрация приход товаров'!$H$4:$H$2000,'Регистрация приход товаров'!$D$4:$D$2000,$D24,'Регистрация приход товаров'!$A$4:$A$2000,"&lt;"&amp;DATE(YEAR($A24),MONTH($A24),1)))-SUMIFS('Регистрация расход товаров'!$H$4:$H$2000,'Регистрация расход товаров'!$A$4:$A$2000,"&lt;"&amp;DATE(YEAR($A24),MONTH($A24),1),'Регистрация расход товаров'!$D$4:$D$2000,$D24),0)))/((SUMIFS('Регистрация приход товаров'!$G$4:$G$2000,'Регистрация приход товаров'!$A$4:$A$2000,"&gt;="&amp;DATE(YEAR($A24),MONTH($A24),1),'Регистрация приход товаров'!$D$4:$D$2000,$D24)-SUMIFS('Регистрация приход товаров'!$G$4:$G$2000,'Регистрация приход товаров'!$A$4:$A$2000,"&gt;="&amp;DATE(YEAR($A24),MONTH($A24)+1,1),'Регистрация приход товаров'!$D$4:$D$2000,$D24))+(IFERROR((SUMIF('Остаток на начало год'!$B$5:$B$302,$D24,'Остаток на начало год'!$E$5:$E$302)+SUMIFS('Регистрация приход товаров'!$G$4:$G$2000,'Регистрация приход товаров'!$D$4:$D$2000,$D24,'Регистрация приход товаров'!$A$4:$A$2000,"&lt;"&amp;DATE(YEAR($A24),MONTH($A24),1)))-SUMIFS('Регистрация расход товаров'!$G$4:$G$2000,'Регистрация расход товаров'!$A$4:$A$2000,"&lt;"&amp;DATE(YEAR($A24),MONTH($A24),1),'Регистрация расход товаров'!$D$4:$D$2000,$D24),0))))*G24,0)</f>
        <v>0</v>
      </c>
      <c r="I24" s="154"/>
      <c r="J24" s="153">
        <f t="shared" si="0"/>
        <v>0</v>
      </c>
      <c r="K24" s="153">
        <f t="shared" si="1"/>
        <v>0</v>
      </c>
      <c r="L24" s="43" t="e">
        <f>IF(B24=#REF!,MAX($L$3:L23)+1,0)</f>
        <v>#REF!</v>
      </c>
    </row>
    <row r="25" spans="1:12">
      <c r="A25" s="158"/>
      <c r="B25" s="94"/>
      <c r="C25" s="159"/>
      <c r="D25" s="128"/>
      <c r="E25" s="151" t="str">
        <f>IFERROR(INDEX('Материал хисобот'!$C$9:$C$259,MATCH(D25,'Материал хисобот'!$B$9:$B$259,0),1),"")</f>
        <v/>
      </c>
      <c r="F25" s="152" t="str">
        <f>IFERROR(INDEX('Материал хисобот'!$D$9:$D$259,MATCH(D25,'Материал хисобот'!$B$9:$B$259,0),1),"")</f>
        <v/>
      </c>
      <c r="G25" s="155"/>
      <c r="H25" s="153">
        <f>IFERROR((((SUMIFS('Регистрация приход товаров'!$H$4:$H$2000,'Регистрация приход товаров'!$A$4:$A$2000,"&gt;="&amp;DATE(YEAR($A25),MONTH($A25),1),'Регистрация приход товаров'!$D$4:$D$2000,$D25)-SUMIFS('Регистрация приход товаров'!$H$4:$H$2000,'Регистрация приход товаров'!$A$4:$A$2000,"&gt;="&amp;DATE(YEAR($A25),MONTH($A25)+1,1),'Регистрация приход товаров'!$D$4:$D$2000,$D25))+(IFERROR((SUMIF('Остаток на начало год'!$B$5:$B$302,$D25,'Остаток на начало год'!$F$5:$F$302)+SUMIFS('Регистрация приход товаров'!$H$4:$H$2000,'Регистрация приход товаров'!$D$4:$D$2000,$D25,'Регистрация приход товаров'!$A$4:$A$2000,"&lt;"&amp;DATE(YEAR($A25),MONTH($A25),1)))-SUMIFS('Регистрация расход товаров'!$H$4:$H$2000,'Регистрация расход товаров'!$A$4:$A$2000,"&lt;"&amp;DATE(YEAR($A25),MONTH($A25),1),'Регистрация расход товаров'!$D$4:$D$2000,$D25),0)))/((SUMIFS('Регистрация приход товаров'!$G$4:$G$2000,'Регистрация приход товаров'!$A$4:$A$2000,"&gt;="&amp;DATE(YEAR($A25),MONTH($A25),1),'Регистрация приход товаров'!$D$4:$D$2000,$D25)-SUMIFS('Регистрация приход товаров'!$G$4:$G$2000,'Регистрация приход товаров'!$A$4:$A$2000,"&gt;="&amp;DATE(YEAR($A25),MONTH($A25)+1,1),'Регистрация приход товаров'!$D$4:$D$2000,$D25))+(IFERROR((SUMIF('Остаток на начало год'!$B$5:$B$302,$D25,'Остаток на начало год'!$E$5:$E$302)+SUMIFS('Регистрация приход товаров'!$G$4:$G$2000,'Регистрация приход товаров'!$D$4:$D$2000,$D25,'Регистрация приход товаров'!$A$4:$A$2000,"&lt;"&amp;DATE(YEAR($A25),MONTH($A25),1)))-SUMIFS('Регистрация расход товаров'!$G$4:$G$2000,'Регистрация расход товаров'!$A$4:$A$2000,"&lt;"&amp;DATE(YEAR($A25),MONTH($A25),1),'Регистрация расход товаров'!$D$4:$D$2000,$D25),0))))*G25,0)</f>
        <v>0</v>
      </c>
      <c r="I25" s="154"/>
      <c r="J25" s="153">
        <f t="shared" si="0"/>
        <v>0</v>
      </c>
      <c r="K25" s="153">
        <f t="shared" si="1"/>
        <v>0</v>
      </c>
      <c r="L25" s="43" t="e">
        <f>IF(B25=#REF!,MAX($L$3:L24)+1,0)</f>
        <v>#REF!</v>
      </c>
    </row>
    <row r="26" spans="1:12">
      <c r="A26" s="158"/>
      <c r="B26" s="94"/>
      <c r="C26" s="159"/>
      <c r="D26" s="128"/>
      <c r="E26" s="151" t="str">
        <f>IFERROR(INDEX('Материал хисобот'!$C$9:$C$259,MATCH(D26,'Материал хисобот'!$B$9:$B$259,0),1),"")</f>
        <v/>
      </c>
      <c r="F26" s="152" t="str">
        <f>IFERROR(INDEX('Материал хисобот'!$D$9:$D$259,MATCH(D26,'Материал хисобот'!$B$9:$B$259,0),1),"")</f>
        <v/>
      </c>
      <c r="G26" s="155"/>
      <c r="H26" s="153">
        <f>IFERROR((((SUMIFS('Регистрация приход товаров'!$H$4:$H$2000,'Регистрация приход товаров'!$A$4:$A$2000,"&gt;="&amp;DATE(YEAR($A26),MONTH($A26),1),'Регистрация приход товаров'!$D$4:$D$2000,$D26)-SUMIFS('Регистрация приход товаров'!$H$4:$H$2000,'Регистрация приход товаров'!$A$4:$A$2000,"&gt;="&amp;DATE(YEAR($A26),MONTH($A26)+1,1),'Регистрация приход товаров'!$D$4:$D$2000,$D26))+(IFERROR((SUMIF('Остаток на начало год'!$B$5:$B$302,$D26,'Остаток на начало год'!$F$5:$F$302)+SUMIFS('Регистрация приход товаров'!$H$4:$H$2000,'Регистрация приход товаров'!$D$4:$D$2000,$D26,'Регистрация приход товаров'!$A$4:$A$2000,"&lt;"&amp;DATE(YEAR($A26),MONTH($A26),1)))-SUMIFS('Регистрация расход товаров'!$H$4:$H$2000,'Регистрация расход товаров'!$A$4:$A$2000,"&lt;"&amp;DATE(YEAR($A26),MONTH($A26),1),'Регистрация расход товаров'!$D$4:$D$2000,$D26),0)))/((SUMIFS('Регистрация приход товаров'!$G$4:$G$2000,'Регистрация приход товаров'!$A$4:$A$2000,"&gt;="&amp;DATE(YEAR($A26),MONTH($A26),1),'Регистрация приход товаров'!$D$4:$D$2000,$D26)-SUMIFS('Регистрация приход товаров'!$G$4:$G$2000,'Регистрация приход товаров'!$A$4:$A$2000,"&gt;="&amp;DATE(YEAR($A26),MONTH($A26)+1,1),'Регистрация приход товаров'!$D$4:$D$2000,$D26))+(IFERROR((SUMIF('Остаток на начало год'!$B$5:$B$302,$D26,'Остаток на начало год'!$E$5:$E$302)+SUMIFS('Регистрация приход товаров'!$G$4:$G$2000,'Регистрация приход товаров'!$D$4:$D$2000,$D26,'Регистрация приход товаров'!$A$4:$A$2000,"&lt;"&amp;DATE(YEAR($A26),MONTH($A26),1)))-SUMIFS('Регистрация расход товаров'!$G$4:$G$2000,'Регистрация расход товаров'!$A$4:$A$2000,"&lt;"&amp;DATE(YEAR($A26),MONTH($A26),1),'Регистрация расход товаров'!$D$4:$D$2000,$D26),0))))*G26,0)</f>
        <v>0</v>
      </c>
      <c r="I26" s="154"/>
      <c r="J26" s="153">
        <f t="shared" si="0"/>
        <v>0</v>
      </c>
      <c r="K26" s="153">
        <f t="shared" si="1"/>
        <v>0</v>
      </c>
      <c r="L26" s="43" t="e">
        <f>IF(B26=#REF!,MAX($L$3:L25)+1,0)</f>
        <v>#REF!</v>
      </c>
    </row>
    <row r="27" spans="1:12">
      <c r="A27" s="158"/>
      <c r="B27" s="94"/>
      <c r="C27" s="159"/>
      <c r="D27" s="128"/>
      <c r="E27" s="151" t="str">
        <f>IFERROR(INDEX('Материал хисобот'!$C$9:$C$259,MATCH(D27,'Материал хисобот'!$B$9:$B$259,0),1),"")</f>
        <v/>
      </c>
      <c r="F27" s="152" t="str">
        <f>IFERROR(INDEX('Материал хисобот'!$D$9:$D$259,MATCH(D27,'Материал хисобот'!$B$9:$B$259,0),1),"")</f>
        <v/>
      </c>
      <c r="G27" s="155"/>
      <c r="H27" s="153">
        <f>IFERROR((((SUMIFS('Регистрация приход товаров'!$H$4:$H$2000,'Регистрация приход товаров'!$A$4:$A$2000,"&gt;="&amp;DATE(YEAR($A27),MONTH($A27),1),'Регистрация приход товаров'!$D$4:$D$2000,$D27)-SUMIFS('Регистрация приход товаров'!$H$4:$H$2000,'Регистрация приход товаров'!$A$4:$A$2000,"&gt;="&amp;DATE(YEAR($A27),MONTH($A27)+1,1),'Регистрация приход товаров'!$D$4:$D$2000,$D27))+(IFERROR((SUMIF('Остаток на начало год'!$B$5:$B$302,$D27,'Остаток на начало год'!$F$5:$F$302)+SUMIFS('Регистрация приход товаров'!$H$4:$H$2000,'Регистрация приход товаров'!$D$4:$D$2000,$D27,'Регистрация приход товаров'!$A$4:$A$2000,"&lt;"&amp;DATE(YEAR($A27),MONTH($A27),1)))-SUMIFS('Регистрация расход товаров'!$H$4:$H$2000,'Регистрация расход товаров'!$A$4:$A$2000,"&lt;"&amp;DATE(YEAR($A27),MONTH($A27),1),'Регистрация расход товаров'!$D$4:$D$2000,$D27),0)))/((SUMIFS('Регистрация приход товаров'!$G$4:$G$2000,'Регистрация приход товаров'!$A$4:$A$2000,"&gt;="&amp;DATE(YEAR($A27),MONTH($A27),1),'Регистрация приход товаров'!$D$4:$D$2000,$D27)-SUMIFS('Регистрация приход товаров'!$G$4:$G$2000,'Регистрация приход товаров'!$A$4:$A$2000,"&gt;="&amp;DATE(YEAR($A27),MONTH($A27)+1,1),'Регистрация приход товаров'!$D$4:$D$2000,$D27))+(IFERROR((SUMIF('Остаток на начало год'!$B$5:$B$302,$D27,'Остаток на начало год'!$E$5:$E$302)+SUMIFS('Регистрация приход товаров'!$G$4:$G$2000,'Регистрация приход товаров'!$D$4:$D$2000,$D27,'Регистрация приход товаров'!$A$4:$A$2000,"&lt;"&amp;DATE(YEAR($A27),MONTH($A27),1)))-SUMIFS('Регистрация расход товаров'!$G$4:$G$2000,'Регистрация расход товаров'!$A$4:$A$2000,"&lt;"&amp;DATE(YEAR($A27),MONTH($A27),1),'Регистрация расход товаров'!$D$4:$D$2000,$D27),0))))*G27,0)</f>
        <v>0</v>
      </c>
      <c r="I27" s="154"/>
      <c r="J27" s="153">
        <f t="shared" si="0"/>
        <v>0</v>
      </c>
      <c r="K27" s="153">
        <f t="shared" si="1"/>
        <v>0</v>
      </c>
      <c r="L27" s="43" t="e">
        <f>IF(B27=#REF!,MAX($L$3:L26)+1,0)</f>
        <v>#REF!</v>
      </c>
    </row>
    <row r="28" spans="1:12">
      <c r="A28" s="158"/>
      <c r="B28" s="94"/>
      <c r="C28" s="159"/>
      <c r="D28" s="128"/>
      <c r="E28" s="151" t="str">
        <f>IFERROR(INDEX('Материал хисобот'!$C$9:$C$259,MATCH(D28,'Материал хисобот'!$B$9:$B$259,0),1),"")</f>
        <v/>
      </c>
      <c r="F28" s="152" t="str">
        <f>IFERROR(INDEX('Материал хисобот'!$D$9:$D$259,MATCH(D28,'Материал хисобот'!$B$9:$B$259,0),1),"")</f>
        <v/>
      </c>
      <c r="G28" s="155"/>
      <c r="H28" s="153">
        <f>IFERROR((((SUMIFS('Регистрация приход товаров'!$H$4:$H$2000,'Регистрация приход товаров'!$A$4:$A$2000,"&gt;="&amp;DATE(YEAR($A28),MONTH($A28),1),'Регистрация приход товаров'!$D$4:$D$2000,$D28)-SUMIFS('Регистрация приход товаров'!$H$4:$H$2000,'Регистрация приход товаров'!$A$4:$A$2000,"&gt;="&amp;DATE(YEAR($A28),MONTH($A28)+1,1),'Регистрация приход товаров'!$D$4:$D$2000,$D28))+(IFERROR((SUMIF('Остаток на начало год'!$B$5:$B$302,$D28,'Остаток на начало год'!$F$5:$F$302)+SUMIFS('Регистрация приход товаров'!$H$4:$H$2000,'Регистрация приход товаров'!$D$4:$D$2000,$D28,'Регистрация приход товаров'!$A$4:$A$2000,"&lt;"&amp;DATE(YEAR($A28),MONTH($A28),1)))-SUMIFS('Регистрация расход товаров'!$H$4:$H$2000,'Регистрация расход товаров'!$A$4:$A$2000,"&lt;"&amp;DATE(YEAR($A28),MONTH($A28),1),'Регистрация расход товаров'!$D$4:$D$2000,$D28),0)))/((SUMIFS('Регистрация приход товаров'!$G$4:$G$2000,'Регистрация приход товаров'!$A$4:$A$2000,"&gt;="&amp;DATE(YEAR($A28),MONTH($A28),1),'Регистрация приход товаров'!$D$4:$D$2000,$D28)-SUMIFS('Регистрация приход товаров'!$G$4:$G$2000,'Регистрация приход товаров'!$A$4:$A$2000,"&gt;="&amp;DATE(YEAR($A28),MONTH($A28)+1,1),'Регистрация приход товаров'!$D$4:$D$2000,$D28))+(IFERROR((SUMIF('Остаток на начало год'!$B$5:$B$302,$D28,'Остаток на начало год'!$E$5:$E$302)+SUMIFS('Регистрация приход товаров'!$G$4:$G$2000,'Регистрация приход товаров'!$D$4:$D$2000,$D28,'Регистрация приход товаров'!$A$4:$A$2000,"&lt;"&amp;DATE(YEAR($A28),MONTH($A28),1)))-SUMIFS('Регистрация расход товаров'!$G$4:$G$2000,'Регистрация расход товаров'!$A$4:$A$2000,"&lt;"&amp;DATE(YEAR($A28),MONTH($A28),1),'Регистрация расход товаров'!$D$4:$D$2000,$D28),0))))*G28,0)</f>
        <v>0</v>
      </c>
      <c r="I28" s="154"/>
      <c r="J28" s="153">
        <f t="shared" si="0"/>
        <v>0</v>
      </c>
      <c r="K28" s="153">
        <f t="shared" si="1"/>
        <v>0</v>
      </c>
      <c r="L28" s="43" t="e">
        <f>IF(B28=#REF!,MAX($L$3:L27)+1,0)</f>
        <v>#REF!</v>
      </c>
    </row>
    <row r="29" spans="1:12">
      <c r="A29" s="158"/>
      <c r="B29" s="94"/>
      <c r="C29" s="159"/>
      <c r="D29" s="128"/>
      <c r="E29" s="151" t="str">
        <f>IFERROR(INDEX('Материал хисобот'!$C$9:$C$259,MATCH(D29,'Материал хисобот'!$B$9:$B$259,0),1),"")</f>
        <v/>
      </c>
      <c r="F29" s="152" t="str">
        <f>IFERROR(INDEX('Материал хисобот'!$D$9:$D$259,MATCH(D29,'Материал хисобот'!$B$9:$B$259,0),1),"")</f>
        <v/>
      </c>
      <c r="G29" s="155"/>
      <c r="H29" s="153">
        <f>IFERROR((((SUMIFS('Регистрация приход товаров'!$H$4:$H$2000,'Регистрация приход товаров'!$A$4:$A$2000,"&gt;="&amp;DATE(YEAR($A29),MONTH($A29),1),'Регистрация приход товаров'!$D$4:$D$2000,$D29)-SUMIFS('Регистрация приход товаров'!$H$4:$H$2000,'Регистрация приход товаров'!$A$4:$A$2000,"&gt;="&amp;DATE(YEAR($A29),MONTH($A29)+1,1),'Регистрация приход товаров'!$D$4:$D$2000,$D29))+(IFERROR((SUMIF('Остаток на начало год'!$B$5:$B$302,$D29,'Остаток на начало год'!$F$5:$F$302)+SUMIFS('Регистрация приход товаров'!$H$4:$H$2000,'Регистрация приход товаров'!$D$4:$D$2000,$D29,'Регистрация приход товаров'!$A$4:$A$2000,"&lt;"&amp;DATE(YEAR($A29),MONTH($A29),1)))-SUMIFS('Регистрация расход товаров'!$H$4:$H$2000,'Регистрация расход товаров'!$A$4:$A$2000,"&lt;"&amp;DATE(YEAR($A29),MONTH($A29),1),'Регистрация расход товаров'!$D$4:$D$2000,$D29),0)))/((SUMIFS('Регистрация приход товаров'!$G$4:$G$2000,'Регистрация приход товаров'!$A$4:$A$2000,"&gt;="&amp;DATE(YEAR($A29),MONTH($A29),1),'Регистрация приход товаров'!$D$4:$D$2000,$D29)-SUMIFS('Регистрация приход товаров'!$G$4:$G$2000,'Регистрация приход товаров'!$A$4:$A$2000,"&gt;="&amp;DATE(YEAR($A29),MONTH($A29)+1,1),'Регистрация приход товаров'!$D$4:$D$2000,$D29))+(IFERROR((SUMIF('Остаток на начало год'!$B$5:$B$302,$D29,'Остаток на начало год'!$E$5:$E$302)+SUMIFS('Регистрация приход товаров'!$G$4:$G$2000,'Регистрация приход товаров'!$D$4:$D$2000,$D29,'Регистрация приход товаров'!$A$4:$A$2000,"&lt;"&amp;DATE(YEAR($A29),MONTH($A29),1)))-SUMIFS('Регистрация расход товаров'!$G$4:$G$2000,'Регистрация расход товаров'!$A$4:$A$2000,"&lt;"&amp;DATE(YEAR($A29),MONTH($A29),1),'Регистрация расход товаров'!$D$4:$D$2000,$D29),0))))*G29,0)</f>
        <v>0</v>
      </c>
      <c r="I29" s="154"/>
      <c r="J29" s="153">
        <f t="shared" si="0"/>
        <v>0</v>
      </c>
      <c r="K29" s="153">
        <f t="shared" si="1"/>
        <v>0</v>
      </c>
      <c r="L29" s="43" t="e">
        <f>IF(B29=#REF!,MAX($L$3:L28)+1,0)</f>
        <v>#REF!</v>
      </c>
    </row>
    <row r="30" spans="1:12">
      <c r="A30" s="158"/>
      <c r="B30" s="94"/>
      <c r="C30" s="159"/>
      <c r="D30" s="128"/>
      <c r="E30" s="151" t="str">
        <f>IFERROR(INDEX('Материал хисобот'!$C$9:$C$259,MATCH(D30,'Материал хисобот'!$B$9:$B$259,0),1),"")</f>
        <v/>
      </c>
      <c r="F30" s="152" t="str">
        <f>IFERROR(INDEX('Материал хисобот'!$D$9:$D$259,MATCH(D30,'Материал хисобот'!$B$9:$B$259,0),1),"")</f>
        <v/>
      </c>
      <c r="G30" s="155"/>
      <c r="H30" s="153">
        <f>IFERROR((((SUMIFS('Регистрация приход товаров'!$H$4:$H$2000,'Регистрация приход товаров'!$A$4:$A$2000,"&gt;="&amp;DATE(YEAR($A30),MONTH($A30),1),'Регистрация приход товаров'!$D$4:$D$2000,$D30)-SUMIFS('Регистрация приход товаров'!$H$4:$H$2000,'Регистрация приход товаров'!$A$4:$A$2000,"&gt;="&amp;DATE(YEAR($A30),MONTH($A30)+1,1),'Регистрация приход товаров'!$D$4:$D$2000,$D30))+(IFERROR((SUMIF('Остаток на начало год'!$B$5:$B$302,$D30,'Остаток на начало год'!$F$5:$F$302)+SUMIFS('Регистрация приход товаров'!$H$4:$H$2000,'Регистрация приход товаров'!$D$4:$D$2000,$D30,'Регистрация приход товаров'!$A$4:$A$2000,"&lt;"&amp;DATE(YEAR($A30),MONTH($A30),1)))-SUMIFS('Регистрация расход товаров'!$H$4:$H$2000,'Регистрация расход товаров'!$A$4:$A$2000,"&lt;"&amp;DATE(YEAR($A30),MONTH($A30),1),'Регистрация расход товаров'!$D$4:$D$2000,$D30),0)))/((SUMIFS('Регистрация приход товаров'!$G$4:$G$2000,'Регистрация приход товаров'!$A$4:$A$2000,"&gt;="&amp;DATE(YEAR($A30),MONTH($A30),1),'Регистрация приход товаров'!$D$4:$D$2000,$D30)-SUMIFS('Регистрация приход товаров'!$G$4:$G$2000,'Регистрация приход товаров'!$A$4:$A$2000,"&gt;="&amp;DATE(YEAR($A30),MONTH($A30)+1,1),'Регистрация приход товаров'!$D$4:$D$2000,$D30))+(IFERROR((SUMIF('Остаток на начало год'!$B$5:$B$302,$D30,'Остаток на начало год'!$E$5:$E$302)+SUMIFS('Регистрация приход товаров'!$G$4:$G$2000,'Регистрация приход товаров'!$D$4:$D$2000,$D30,'Регистрация приход товаров'!$A$4:$A$2000,"&lt;"&amp;DATE(YEAR($A30),MONTH($A30),1)))-SUMIFS('Регистрация расход товаров'!$G$4:$G$2000,'Регистрация расход товаров'!$A$4:$A$2000,"&lt;"&amp;DATE(YEAR($A30),MONTH($A30),1),'Регистрация расход товаров'!$D$4:$D$2000,$D30),0))))*G30,0)</f>
        <v>0</v>
      </c>
      <c r="I30" s="154"/>
      <c r="J30" s="153">
        <f t="shared" si="0"/>
        <v>0</v>
      </c>
      <c r="K30" s="153">
        <f t="shared" si="1"/>
        <v>0</v>
      </c>
      <c r="L30" s="43" t="e">
        <f>IF(B30=#REF!,MAX($L$3:L29)+1,0)</f>
        <v>#REF!</v>
      </c>
    </row>
    <row r="31" spans="1:12">
      <c r="A31" s="158"/>
      <c r="B31" s="94"/>
      <c r="C31" s="159"/>
      <c r="D31" s="128"/>
      <c r="E31" s="151" t="str">
        <f>IFERROR(INDEX('Материал хисобот'!$C$9:$C$259,MATCH(D31,'Материал хисобот'!$B$9:$B$259,0),1),"")</f>
        <v/>
      </c>
      <c r="F31" s="152" t="str">
        <f>IFERROR(INDEX('Материал хисобот'!$D$9:$D$259,MATCH(D31,'Материал хисобот'!$B$9:$B$259,0),1),"")</f>
        <v/>
      </c>
      <c r="G31" s="155"/>
      <c r="H31" s="153">
        <f>IFERROR((((SUMIFS('Регистрация приход товаров'!$H$4:$H$2000,'Регистрация приход товаров'!$A$4:$A$2000,"&gt;="&amp;DATE(YEAR($A31),MONTH($A31),1),'Регистрация приход товаров'!$D$4:$D$2000,$D31)-SUMIFS('Регистрация приход товаров'!$H$4:$H$2000,'Регистрация приход товаров'!$A$4:$A$2000,"&gt;="&amp;DATE(YEAR($A31),MONTH($A31)+1,1),'Регистрация приход товаров'!$D$4:$D$2000,$D31))+(IFERROR((SUMIF('Остаток на начало год'!$B$5:$B$302,$D31,'Остаток на начало год'!$F$5:$F$302)+SUMIFS('Регистрация приход товаров'!$H$4:$H$2000,'Регистрация приход товаров'!$D$4:$D$2000,$D31,'Регистрация приход товаров'!$A$4:$A$2000,"&lt;"&amp;DATE(YEAR($A31),MONTH($A31),1)))-SUMIFS('Регистрация расход товаров'!$H$4:$H$2000,'Регистрация расход товаров'!$A$4:$A$2000,"&lt;"&amp;DATE(YEAR($A31),MONTH($A31),1),'Регистрация расход товаров'!$D$4:$D$2000,$D31),0)))/((SUMIFS('Регистрация приход товаров'!$G$4:$G$2000,'Регистрация приход товаров'!$A$4:$A$2000,"&gt;="&amp;DATE(YEAR($A31),MONTH($A31),1),'Регистрация приход товаров'!$D$4:$D$2000,$D31)-SUMIFS('Регистрация приход товаров'!$G$4:$G$2000,'Регистрация приход товаров'!$A$4:$A$2000,"&gt;="&amp;DATE(YEAR($A31),MONTH($A31)+1,1),'Регистрация приход товаров'!$D$4:$D$2000,$D31))+(IFERROR((SUMIF('Остаток на начало год'!$B$5:$B$302,$D31,'Остаток на начало год'!$E$5:$E$302)+SUMIFS('Регистрация приход товаров'!$G$4:$G$2000,'Регистрация приход товаров'!$D$4:$D$2000,$D31,'Регистрация приход товаров'!$A$4:$A$2000,"&lt;"&amp;DATE(YEAR($A31),MONTH($A31),1)))-SUMIFS('Регистрация расход товаров'!$G$4:$G$2000,'Регистрация расход товаров'!$A$4:$A$2000,"&lt;"&amp;DATE(YEAR($A31),MONTH($A31),1),'Регистрация расход товаров'!$D$4:$D$2000,$D31),0))))*G31,0)</f>
        <v>0</v>
      </c>
      <c r="I31" s="154"/>
      <c r="J31" s="153">
        <f t="shared" si="0"/>
        <v>0</v>
      </c>
      <c r="K31" s="153">
        <f t="shared" si="1"/>
        <v>0</v>
      </c>
      <c r="L31" s="43" t="e">
        <f>IF(B31=#REF!,MAX($L$3:L30)+1,0)</f>
        <v>#REF!</v>
      </c>
    </row>
    <row r="32" spans="1:12">
      <c r="A32" s="158"/>
      <c r="B32" s="94"/>
      <c r="C32" s="159"/>
      <c r="D32" s="128"/>
      <c r="E32" s="151" t="str">
        <f>IFERROR(INDEX('Материал хисобот'!$C$9:$C$259,MATCH(D32,'Материал хисобот'!$B$9:$B$259,0),1),"")</f>
        <v/>
      </c>
      <c r="F32" s="152" t="str">
        <f>IFERROR(INDEX('Материал хисобот'!$D$9:$D$259,MATCH(D32,'Материал хисобот'!$B$9:$B$259,0),1),"")</f>
        <v/>
      </c>
      <c r="G32" s="155"/>
      <c r="H32" s="153">
        <f>IFERROR((((SUMIFS('Регистрация приход товаров'!$H$4:$H$2000,'Регистрация приход товаров'!$A$4:$A$2000,"&gt;="&amp;DATE(YEAR($A32),MONTH($A32),1),'Регистрация приход товаров'!$D$4:$D$2000,$D32)-SUMIFS('Регистрация приход товаров'!$H$4:$H$2000,'Регистрация приход товаров'!$A$4:$A$2000,"&gt;="&amp;DATE(YEAR($A32),MONTH($A32)+1,1),'Регистрация приход товаров'!$D$4:$D$2000,$D32))+(IFERROR((SUMIF('Остаток на начало год'!$B$5:$B$302,$D32,'Остаток на начало год'!$F$5:$F$302)+SUMIFS('Регистрация приход товаров'!$H$4:$H$2000,'Регистрация приход товаров'!$D$4:$D$2000,$D32,'Регистрация приход товаров'!$A$4:$A$2000,"&lt;"&amp;DATE(YEAR($A32),MONTH($A32),1)))-SUMIFS('Регистрация расход товаров'!$H$4:$H$2000,'Регистрация расход товаров'!$A$4:$A$2000,"&lt;"&amp;DATE(YEAR($A32),MONTH($A32),1),'Регистрация расход товаров'!$D$4:$D$2000,$D32),0)))/((SUMIFS('Регистрация приход товаров'!$G$4:$G$2000,'Регистрация приход товаров'!$A$4:$A$2000,"&gt;="&amp;DATE(YEAR($A32),MONTH($A32),1),'Регистрация приход товаров'!$D$4:$D$2000,$D32)-SUMIFS('Регистрация приход товаров'!$G$4:$G$2000,'Регистрация приход товаров'!$A$4:$A$2000,"&gt;="&amp;DATE(YEAR($A32),MONTH($A32)+1,1),'Регистрация приход товаров'!$D$4:$D$2000,$D32))+(IFERROR((SUMIF('Остаток на начало год'!$B$5:$B$302,$D32,'Остаток на начало год'!$E$5:$E$302)+SUMIFS('Регистрация приход товаров'!$G$4:$G$2000,'Регистрация приход товаров'!$D$4:$D$2000,$D32,'Регистрация приход товаров'!$A$4:$A$2000,"&lt;"&amp;DATE(YEAR($A32),MONTH($A32),1)))-SUMIFS('Регистрация расход товаров'!$G$4:$G$2000,'Регистрация расход товаров'!$A$4:$A$2000,"&lt;"&amp;DATE(YEAR($A32),MONTH($A32),1),'Регистрация расход товаров'!$D$4:$D$2000,$D32),0))))*G32,0)</f>
        <v>0</v>
      </c>
      <c r="I32" s="154"/>
      <c r="J32" s="153">
        <f t="shared" si="0"/>
        <v>0</v>
      </c>
      <c r="K32" s="153">
        <f t="shared" si="1"/>
        <v>0</v>
      </c>
      <c r="L32" s="43" t="e">
        <f>IF(B32=#REF!,MAX($L$3:L31)+1,0)</f>
        <v>#REF!</v>
      </c>
    </row>
    <row r="33" spans="1:12">
      <c r="A33" s="158"/>
      <c r="B33" s="94"/>
      <c r="C33" s="159"/>
      <c r="D33" s="128"/>
      <c r="E33" s="151" t="str">
        <f>IFERROR(INDEX('Материал хисобот'!$C$9:$C$259,MATCH(D33,'Материал хисобот'!$B$9:$B$259,0),1),"")</f>
        <v/>
      </c>
      <c r="F33" s="152" t="str">
        <f>IFERROR(INDEX('Материал хисобот'!$D$9:$D$259,MATCH(D33,'Материал хисобот'!$B$9:$B$259,0),1),"")</f>
        <v/>
      </c>
      <c r="G33" s="155"/>
      <c r="H33" s="153">
        <f>IFERROR((((SUMIFS('Регистрация приход товаров'!$H$4:$H$2000,'Регистрация приход товаров'!$A$4:$A$2000,"&gt;="&amp;DATE(YEAR($A33),MONTH($A33),1),'Регистрация приход товаров'!$D$4:$D$2000,$D33)-SUMIFS('Регистрация приход товаров'!$H$4:$H$2000,'Регистрация приход товаров'!$A$4:$A$2000,"&gt;="&amp;DATE(YEAR($A33),MONTH($A33)+1,1),'Регистрация приход товаров'!$D$4:$D$2000,$D33))+(IFERROR((SUMIF('Остаток на начало год'!$B$5:$B$302,$D33,'Остаток на начало год'!$F$5:$F$302)+SUMIFS('Регистрация приход товаров'!$H$4:$H$2000,'Регистрация приход товаров'!$D$4:$D$2000,$D33,'Регистрация приход товаров'!$A$4:$A$2000,"&lt;"&amp;DATE(YEAR($A33),MONTH($A33),1)))-SUMIFS('Регистрация расход товаров'!$H$4:$H$2000,'Регистрация расход товаров'!$A$4:$A$2000,"&lt;"&amp;DATE(YEAR($A33),MONTH($A33),1),'Регистрация расход товаров'!$D$4:$D$2000,$D33),0)))/((SUMIFS('Регистрация приход товаров'!$G$4:$G$2000,'Регистрация приход товаров'!$A$4:$A$2000,"&gt;="&amp;DATE(YEAR($A33),MONTH($A33),1),'Регистрация приход товаров'!$D$4:$D$2000,$D33)-SUMIFS('Регистрация приход товаров'!$G$4:$G$2000,'Регистрация приход товаров'!$A$4:$A$2000,"&gt;="&amp;DATE(YEAR($A33),MONTH($A33)+1,1),'Регистрация приход товаров'!$D$4:$D$2000,$D33))+(IFERROR((SUMIF('Остаток на начало год'!$B$5:$B$302,$D33,'Остаток на начало год'!$E$5:$E$302)+SUMIFS('Регистрация приход товаров'!$G$4:$G$2000,'Регистрация приход товаров'!$D$4:$D$2000,$D33,'Регистрация приход товаров'!$A$4:$A$2000,"&lt;"&amp;DATE(YEAR($A33),MONTH($A33),1)))-SUMIFS('Регистрация расход товаров'!$G$4:$G$2000,'Регистрация расход товаров'!$A$4:$A$2000,"&lt;"&amp;DATE(YEAR($A33),MONTH($A33),1),'Регистрация расход товаров'!$D$4:$D$2000,$D33),0))))*G33,0)</f>
        <v>0</v>
      </c>
      <c r="I33" s="154"/>
      <c r="J33" s="153">
        <f t="shared" si="0"/>
        <v>0</v>
      </c>
      <c r="K33" s="153">
        <f t="shared" si="1"/>
        <v>0</v>
      </c>
      <c r="L33" s="43" t="e">
        <f>IF(B33=#REF!,MAX($L$3:L32)+1,0)</f>
        <v>#REF!</v>
      </c>
    </row>
    <row r="34" spans="1:12">
      <c r="A34" s="158"/>
      <c r="B34" s="94"/>
      <c r="C34" s="159"/>
      <c r="D34" s="128"/>
      <c r="E34" s="151" t="str">
        <f>IFERROR(INDEX('Материал хисобот'!$C$9:$C$259,MATCH(D34,'Материал хисобот'!$B$9:$B$259,0),1),"")</f>
        <v/>
      </c>
      <c r="F34" s="152" t="str">
        <f>IFERROR(INDEX('Материал хисобот'!$D$9:$D$259,MATCH(D34,'Материал хисобот'!$B$9:$B$259,0),1),"")</f>
        <v/>
      </c>
      <c r="G34" s="155"/>
      <c r="H34" s="153">
        <f>IFERROR((((SUMIFS('Регистрация приход товаров'!$H$4:$H$2000,'Регистрация приход товаров'!$A$4:$A$2000,"&gt;="&amp;DATE(YEAR($A34),MONTH($A34),1),'Регистрация приход товаров'!$D$4:$D$2000,$D34)-SUMIFS('Регистрация приход товаров'!$H$4:$H$2000,'Регистрация приход товаров'!$A$4:$A$2000,"&gt;="&amp;DATE(YEAR($A34),MONTH($A34)+1,1),'Регистрация приход товаров'!$D$4:$D$2000,$D34))+(IFERROR((SUMIF('Остаток на начало год'!$B$5:$B$302,$D34,'Остаток на начало год'!$F$5:$F$302)+SUMIFS('Регистрация приход товаров'!$H$4:$H$2000,'Регистрация приход товаров'!$D$4:$D$2000,$D34,'Регистрация приход товаров'!$A$4:$A$2000,"&lt;"&amp;DATE(YEAR($A34),MONTH($A34),1)))-SUMIFS('Регистрация расход товаров'!$H$4:$H$2000,'Регистрация расход товаров'!$A$4:$A$2000,"&lt;"&amp;DATE(YEAR($A34),MONTH($A34),1),'Регистрация расход товаров'!$D$4:$D$2000,$D34),0)))/((SUMIFS('Регистрация приход товаров'!$G$4:$G$2000,'Регистрация приход товаров'!$A$4:$A$2000,"&gt;="&amp;DATE(YEAR($A34),MONTH($A34),1),'Регистрация приход товаров'!$D$4:$D$2000,$D34)-SUMIFS('Регистрация приход товаров'!$G$4:$G$2000,'Регистрация приход товаров'!$A$4:$A$2000,"&gt;="&amp;DATE(YEAR($A34),MONTH($A34)+1,1),'Регистрация приход товаров'!$D$4:$D$2000,$D34))+(IFERROR((SUMIF('Остаток на начало год'!$B$5:$B$302,$D34,'Остаток на начало год'!$E$5:$E$302)+SUMIFS('Регистрация приход товаров'!$G$4:$G$2000,'Регистрация приход товаров'!$D$4:$D$2000,$D34,'Регистрация приход товаров'!$A$4:$A$2000,"&lt;"&amp;DATE(YEAR($A34),MONTH($A34),1)))-SUMIFS('Регистрация расход товаров'!$G$4:$G$2000,'Регистрация расход товаров'!$A$4:$A$2000,"&lt;"&amp;DATE(YEAR($A34),MONTH($A34),1),'Регистрация расход товаров'!$D$4:$D$2000,$D34),0))))*G34,0)</f>
        <v>0</v>
      </c>
      <c r="I34" s="154"/>
      <c r="J34" s="153">
        <f t="shared" si="0"/>
        <v>0</v>
      </c>
      <c r="K34" s="153">
        <f t="shared" si="1"/>
        <v>0</v>
      </c>
      <c r="L34" s="43" t="e">
        <f>IF(B34=#REF!,MAX($L$3:L33)+1,0)</f>
        <v>#REF!</v>
      </c>
    </row>
    <row r="35" spans="1:12">
      <c r="A35" s="158"/>
      <c r="B35" s="94"/>
      <c r="C35" s="159"/>
      <c r="D35" s="128"/>
      <c r="E35" s="151" t="str">
        <f>IFERROR(INDEX('Материал хисобот'!$C$9:$C$259,MATCH(D35,'Материал хисобот'!$B$9:$B$259,0),1),"")</f>
        <v/>
      </c>
      <c r="F35" s="152" t="str">
        <f>IFERROR(INDEX('Материал хисобот'!$D$9:$D$259,MATCH(D35,'Материал хисобот'!$B$9:$B$259,0),1),"")</f>
        <v/>
      </c>
      <c r="G35" s="155"/>
      <c r="H35" s="153">
        <f>IFERROR((((SUMIFS('Регистрация приход товаров'!$H$4:$H$2000,'Регистрация приход товаров'!$A$4:$A$2000,"&gt;="&amp;DATE(YEAR($A35),MONTH($A35),1),'Регистрация приход товаров'!$D$4:$D$2000,$D35)-SUMIFS('Регистрация приход товаров'!$H$4:$H$2000,'Регистрация приход товаров'!$A$4:$A$2000,"&gt;="&amp;DATE(YEAR($A35),MONTH($A35)+1,1),'Регистрация приход товаров'!$D$4:$D$2000,$D35))+(IFERROR((SUMIF('Остаток на начало год'!$B$5:$B$302,$D35,'Остаток на начало год'!$F$5:$F$302)+SUMIFS('Регистрация приход товаров'!$H$4:$H$2000,'Регистрация приход товаров'!$D$4:$D$2000,$D35,'Регистрация приход товаров'!$A$4:$A$2000,"&lt;"&amp;DATE(YEAR($A35),MONTH($A35),1)))-SUMIFS('Регистрация расход товаров'!$H$4:$H$2000,'Регистрация расход товаров'!$A$4:$A$2000,"&lt;"&amp;DATE(YEAR($A35),MONTH($A35),1),'Регистрация расход товаров'!$D$4:$D$2000,$D35),0)))/((SUMIFS('Регистрация приход товаров'!$G$4:$G$2000,'Регистрация приход товаров'!$A$4:$A$2000,"&gt;="&amp;DATE(YEAR($A35),MONTH($A35),1),'Регистрация приход товаров'!$D$4:$D$2000,$D35)-SUMIFS('Регистрация приход товаров'!$G$4:$G$2000,'Регистрация приход товаров'!$A$4:$A$2000,"&gt;="&amp;DATE(YEAR($A35),MONTH($A35)+1,1),'Регистрация приход товаров'!$D$4:$D$2000,$D35))+(IFERROR((SUMIF('Остаток на начало год'!$B$5:$B$302,$D35,'Остаток на начало год'!$E$5:$E$302)+SUMIFS('Регистрация приход товаров'!$G$4:$G$2000,'Регистрация приход товаров'!$D$4:$D$2000,$D35,'Регистрация приход товаров'!$A$4:$A$2000,"&lt;"&amp;DATE(YEAR($A35),MONTH($A35),1)))-SUMIFS('Регистрация расход товаров'!$G$4:$G$2000,'Регистрация расход товаров'!$A$4:$A$2000,"&lt;"&amp;DATE(YEAR($A35),MONTH($A35),1),'Регистрация расход товаров'!$D$4:$D$2000,$D35),0))))*G35,0)</f>
        <v>0</v>
      </c>
      <c r="I35" s="154"/>
      <c r="J35" s="153">
        <f t="shared" si="0"/>
        <v>0</v>
      </c>
      <c r="K35" s="153">
        <f t="shared" si="1"/>
        <v>0</v>
      </c>
      <c r="L35" s="43" t="e">
        <f>IF(B35=#REF!,MAX($L$3:L34)+1,0)</f>
        <v>#REF!</v>
      </c>
    </row>
    <row r="36" spans="1:12">
      <c r="A36" s="158"/>
      <c r="B36" s="94"/>
      <c r="C36" s="159"/>
      <c r="D36" s="128"/>
      <c r="E36" s="151" t="str">
        <f>IFERROR(INDEX('Материал хисобот'!$C$9:$C$259,MATCH(D36,'Материал хисобот'!$B$9:$B$259,0),1),"")</f>
        <v/>
      </c>
      <c r="F36" s="152" t="str">
        <f>IFERROR(INDEX('Материал хисобот'!$D$9:$D$259,MATCH(D36,'Материал хисобот'!$B$9:$B$259,0),1),"")</f>
        <v/>
      </c>
      <c r="G36" s="155"/>
      <c r="H36" s="153">
        <f>IFERROR((((SUMIFS('Регистрация приход товаров'!$H$4:$H$2000,'Регистрация приход товаров'!$A$4:$A$2000,"&gt;="&amp;DATE(YEAR($A36),MONTH($A36),1),'Регистрация приход товаров'!$D$4:$D$2000,$D36)-SUMIFS('Регистрация приход товаров'!$H$4:$H$2000,'Регистрация приход товаров'!$A$4:$A$2000,"&gt;="&amp;DATE(YEAR($A36),MONTH($A36)+1,1),'Регистрация приход товаров'!$D$4:$D$2000,$D36))+(IFERROR((SUMIF('Остаток на начало год'!$B$5:$B$302,$D36,'Остаток на начало год'!$F$5:$F$302)+SUMIFS('Регистрация приход товаров'!$H$4:$H$2000,'Регистрация приход товаров'!$D$4:$D$2000,$D36,'Регистрация приход товаров'!$A$4:$A$2000,"&lt;"&amp;DATE(YEAR($A36),MONTH($A36),1)))-SUMIFS('Регистрация расход товаров'!$H$4:$H$2000,'Регистрация расход товаров'!$A$4:$A$2000,"&lt;"&amp;DATE(YEAR($A36),MONTH($A36),1),'Регистрация расход товаров'!$D$4:$D$2000,$D36),0)))/((SUMIFS('Регистрация приход товаров'!$G$4:$G$2000,'Регистрация приход товаров'!$A$4:$A$2000,"&gt;="&amp;DATE(YEAR($A36),MONTH($A36),1),'Регистрация приход товаров'!$D$4:$D$2000,$D36)-SUMIFS('Регистрация приход товаров'!$G$4:$G$2000,'Регистрация приход товаров'!$A$4:$A$2000,"&gt;="&amp;DATE(YEAR($A36),MONTH($A36)+1,1),'Регистрация приход товаров'!$D$4:$D$2000,$D36))+(IFERROR((SUMIF('Остаток на начало год'!$B$5:$B$302,$D36,'Остаток на начало год'!$E$5:$E$302)+SUMIFS('Регистрация приход товаров'!$G$4:$G$2000,'Регистрация приход товаров'!$D$4:$D$2000,$D36,'Регистрация приход товаров'!$A$4:$A$2000,"&lt;"&amp;DATE(YEAR($A36),MONTH($A36),1)))-SUMIFS('Регистрация расход товаров'!$G$4:$G$2000,'Регистрация расход товаров'!$A$4:$A$2000,"&lt;"&amp;DATE(YEAR($A36),MONTH($A36),1),'Регистрация расход товаров'!$D$4:$D$2000,$D36),0))))*G36,0)</f>
        <v>0</v>
      </c>
      <c r="I36" s="154"/>
      <c r="J36" s="153">
        <f t="shared" si="0"/>
        <v>0</v>
      </c>
      <c r="K36" s="153">
        <f t="shared" si="1"/>
        <v>0</v>
      </c>
      <c r="L36" s="43" t="e">
        <f>IF(B36=#REF!,MAX($L$3:L35)+1,0)</f>
        <v>#REF!</v>
      </c>
    </row>
    <row r="37" spans="1:12">
      <c r="A37" s="158"/>
      <c r="B37" s="94"/>
      <c r="C37" s="159"/>
      <c r="D37" s="128"/>
      <c r="E37" s="151" t="str">
        <f>IFERROR(INDEX('Материал хисобот'!$C$9:$C$259,MATCH(D37,'Материал хисобот'!$B$9:$B$259,0),1),"")</f>
        <v/>
      </c>
      <c r="F37" s="152" t="str">
        <f>IFERROR(INDEX('Материал хисобот'!$D$9:$D$259,MATCH(D37,'Материал хисобот'!$B$9:$B$259,0),1),"")</f>
        <v/>
      </c>
      <c r="G37" s="155"/>
      <c r="H37" s="153">
        <f>IFERROR((((SUMIFS('Регистрация приход товаров'!$H$4:$H$2000,'Регистрация приход товаров'!$A$4:$A$2000,"&gt;="&amp;DATE(YEAR($A37),MONTH($A37),1),'Регистрация приход товаров'!$D$4:$D$2000,$D37)-SUMIFS('Регистрация приход товаров'!$H$4:$H$2000,'Регистрация приход товаров'!$A$4:$A$2000,"&gt;="&amp;DATE(YEAR($A37),MONTH($A37)+1,1),'Регистрация приход товаров'!$D$4:$D$2000,$D37))+(IFERROR((SUMIF('Остаток на начало год'!$B$5:$B$302,$D37,'Остаток на начало год'!$F$5:$F$302)+SUMIFS('Регистрация приход товаров'!$H$4:$H$2000,'Регистрация приход товаров'!$D$4:$D$2000,$D37,'Регистрация приход товаров'!$A$4:$A$2000,"&lt;"&amp;DATE(YEAR($A37),MONTH($A37),1)))-SUMIFS('Регистрация расход товаров'!$H$4:$H$2000,'Регистрация расход товаров'!$A$4:$A$2000,"&lt;"&amp;DATE(YEAR($A37),MONTH($A37),1),'Регистрация расход товаров'!$D$4:$D$2000,$D37),0)))/((SUMIFS('Регистрация приход товаров'!$G$4:$G$2000,'Регистрация приход товаров'!$A$4:$A$2000,"&gt;="&amp;DATE(YEAR($A37),MONTH($A37),1),'Регистрация приход товаров'!$D$4:$D$2000,$D37)-SUMIFS('Регистрация приход товаров'!$G$4:$G$2000,'Регистрация приход товаров'!$A$4:$A$2000,"&gt;="&amp;DATE(YEAR($A37),MONTH($A37)+1,1),'Регистрация приход товаров'!$D$4:$D$2000,$D37))+(IFERROR((SUMIF('Остаток на начало год'!$B$5:$B$302,$D37,'Остаток на начало год'!$E$5:$E$302)+SUMIFS('Регистрация приход товаров'!$G$4:$G$2000,'Регистрация приход товаров'!$D$4:$D$2000,$D37,'Регистрация приход товаров'!$A$4:$A$2000,"&lt;"&amp;DATE(YEAR($A37),MONTH($A37),1)))-SUMIFS('Регистрация расход товаров'!$G$4:$G$2000,'Регистрация расход товаров'!$A$4:$A$2000,"&lt;"&amp;DATE(YEAR($A37),MONTH($A37),1),'Регистрация расход товаров'!$D$4:$D$2000,$D37),0))))*G37,0)</f>
        <v>0</v>
      </c>
      <c r="I37" s="154"/>
      <c r="J37" s="153">
        <f t="shared" si="0"/>
        <v>0</v>
      </c>
      <c r="K37" s="153">
        <f t="shared" si="1"/>
        <v>0</v>
      </c>
      <c r="L37" s="43" t="e">
        <f>IF(B37=#REF!,MAX($L$3:L36)+1,0)</f>
        <v>#REF!</v>
      </c>
    </row>
    <row r="38" spans="1:12">
      <c r="A38" s="158"/>
      <c r="B38" s="94"/>
      <c r="C38" s="159"/>
      <c r="D38" s="128"/>
      <c r="E38" s="151" t="str">
        <f>IFERROR(INDEX('Материал хисобот'!$C$9:$C$259,MATCH(D38,'Материал хисобот'!$B$9:$B$259,0),1),"")</f>
        <v/>
      </c>
      <c r="F38" s="152" t="str">
        <f>IFERROR(INDEX('Материал хисобот'!$D$9:$D$259,MATCH(D38,'Материал хисобот'!$B$9:$B$259,0),1),"")</f>
        <v/>
      </c>
      <c r="G38" s="155"/>
      <c r="H38" s="153">
        <f>IFERROR((((SUMIFS('Регистрация приход товаров'!$H$4:$H$2000,'Регистрация приход товаров'!$A$4:$A$2000,"&gt;="&amp;DATE(YEAR($A38),MONTH($A38),1),'Регистрация приход товаров'!$D$4:$D$2000,$D38)-SUMIFS('Регистрация приход товаров'!$H$4:$H$2000,'Регистрация приход товаров'!$A$4:$A$2000,"&gt;="&amp;DATE(YEAR($A38),MONTH($A38)+1,1),'Регистрация приход товаров'!$D$4:$D$2000,$D38))+(IFERROR((SUMIF('Остаток на начало год'!$B$5:$B$302,$D38,'Остаток на начало год'!$F$5:$F$302)+SUMIFS('Регистрация приход товаров'!$H$4:$H$2000,'Регистрация приход товаров'!$D$4:$D$2000,$D38,'Регистрация приход товаров'!$A$4:$A$2000,"&lt;"&amp;DATE(YEAR($A38),MONTH($A38),1)))-SUMIFS('Регистрация расход товаров'!$H$4:$H$2000,'Регистрация расход товаров'!$A$4:$A$2000,"&lt;"&amp;DATE(YEAR($A38),MONTH($A38),1),'Регистрация расход товаров'!$D$4:$D$2000,$D38),0)))/((SUMIFS('Регистрация приход товаров'!$G$4:$G$2000,'Регистрация приход товаров'!$A$4:$A$2000,"&gt;="&amp;DATE(YEAR($A38),MONTH($A38),1),'Регистрация приход товаров'!$D$4:$D$2000,$D38)-SUMIFS('Регистрация приход товаров'!$G$4:$G$2000,'Регистрация приход товаров'!$A$4:$A$2000,"&gt;="&amp;DATE(YEAR($A38),MONTH($A38)+1,1),'Регистрация приход товаров'!$D$4:$D$2000,$D38))+(IFERROR((SUMIF('Остаток на начало год'!$B$5:$B$302,$D38,'Остаток на начало год'!$E$5:$E$302)+SUMIFS('Регистрация приход товаров'!$G$4:$G$2000,'Регистрация приход товаров'!$D$4:$D$2000,$D38,'Регистрация приход товаров'!$A$4:$A$2000,"&lt;"&amp;DATE(YEAR($A38),MONTH($A38),1)))-SUMIFS('Регистрация расход товаров'!$G$4:$G$2000,'Регистрация расход товаров'!$A$4:$A$2000,"&lt;"&amp;DATE(YEAR($A38),MONTH($A38),1),'Регистрация расход товаров'!$D$4:$D$2000,$D38),0))))*G38,0)</f>
        <v>0</v>
      </c>
      <c r="I38" s="154"/>
      <c r="J38" s="153">
        <f t="shared" si="0"/>
        <v>0</v>
      </c>
      <c r="K38" s="153">
        <f t="shared" si="1"/>
        <v>0</v>
      </c>
      <c r="L38" s="43" t="e">
        <f>IF(B38=#REF!,MAX($L$3:L37)+1,0)</f>
        <v>#REF!</v>
      </c>
    </row>
    <row r="39" spans="1:12">
      <c r="A39" s="158"/>
      <c r="B39" s="94"/>
      <c r="C39" s="159"/>
      <c r="D39" s="128"/>
      <c r="E39" s="151" t="str">
        <f>IFERROR(INDEX('Материал хисобот'!$C$9:$C$259,MATCH(D39,'Материал хисобот'!$B$9:$B$259,0),1),"")</f>
        <v/>
      </c>
      <c r="F39" s="152" t="str">
        <f>IFERROR(INDEX('Материал хисобот'!$D$9:$D$259,MATCH(D39,'Материал хисобот'!$B$9:$B$259,0),1),"")</f>
        <v/>
      </c>
      <c r="G39" s="155"/>
      <c r="H39" s="153">
        <f>IFERROR((((SUMIFS('Регистрация приход товаров'!$H$4:$H$2000,'Регистрация приход товаров'!$A$4:$A$2000,"&gt;="&amp;DATE(YEAR($A39),MONTH($A39),1),'Регистрация приход товаров'!$D$4:$D$2000,$D39)-SUMIFS('Регистрация приход товаров'!$H$4:$H$2000,'Регистрация приход товаров'!$A$4:$A$2000,"&gt;="&amp;DATE(YEAR($A39),MONTH($A39)+1,1),'Регистрация приход товаров'!$D$4:$D$2000,$D39))+(IFERROR((SUMIF('Остаток на начало год'!$B$5:$B$302,$D39,'Остаток на начало год'!$F$5:$F$302)+SUMIFS('Регистрация приход товаров'!$H$4:$H$2000,'Регистрация приход товаров'!$D$4:$D$2000,$D39,'Регистрация приход товаров'!$A$4:$A$2000,"&lt;"&amp;DATE(YEAR($A39),MONTH($A39),1)))-SUMIFS('Регистрация расход товаров'!$H$4:$H$2000,'Регистрация расход товаров'!$A$4:$A$2000,"&lt;"&amp;DATE(YEAR($A39),MONTH($A39),1),'Регистрация расход товаров'!$D$4:$D$2000,$D39),0)))/((SUMIFS('Регистрация приход товаров'!$G$4:$G$2000,'Регистрация приход товаров'!$A$4:$A$2000,"&gt;="&amp;DATE(YEAR($A39),MONTH($A39),1),'Регистрация приход товаров'!$D$4:$D$2000,$D39)-SUMIFS('Регистрация приход товаров'!$G$4:$G$2000,'Регистрация приход товаров'!$A$4:$A$2000,"&gt;="&amp;DATE(YEAR($A39),MONTH($A39)+1,1),'Регистрация приход товаров'!$D$4:$D$2000,$D39))+(IFERROR((SUMIF('Остаток на начало год'!$B$5:$B$302,$D39,'Остаток на начало год'!$E$5:$E$302)+SUMIFS('Регистрация приход товаров'!$G$4:$G$2000,'Регистрация приход товаров'!$D$4:$D$2000,$D39,'Регистрация приход товаров'!$A$4:$A$2000,"&lt;"&amp;DATE(YEAR($A39),MONTH($A39),1)))-SUMIFS('Регистрация расход товаров'!$G$4:$G$2000,'Регистрация расход товаров'!$A$4:$A$2000,"&lt;"&amp;DATE(YEAR($A39),MONTH($A39),1),'Регистрация расход товаров'!$D$4:$D$2000,$D39),0))))*G39,0)</f>
        <v>0</v>
      </c>
      <c r="I39" s="154"/>
      <c r="J39" s="153">
        <f t="shared" si="0"/>
        <v>0</v>
      </c>
      <c r="K39" s="153">
        <f t="shared" si="1"/>
        <v>0</v>
      </c>
      <c r="L39" s="43" t="e">
        <f>IF(B39=#REF!,MAX($L$3:L38)+1,0)</f>
        <v>#REF!</v>
      </c>
    </row>
    <row r="40" spans="1:12">
      <c r="A40" s="158"/>
      <c r="B40" s="94"/>
      <c r="C40" s="159"/>
      <c r="D40" s="128"/>
      <c r="E40" s="151" t="str">
        <f>IFERROR(INDEX('Материал хисобот'!$C$9:$C$259,MATCH(D40,'Материал хисобот'!$B$9:$B$259,0),1),"")</f>
        <v/>
      </c>
      <c r="F40" s="152" t="str">
        <f>IFERROR(INDEX('Материал хисобот'!$D$9:$D$259,MATCH(D40,'Материал хисобот'!$B$9:$B$259,0),1),"")</f>
        <v/>
      </c>
      <c r="G40" s="155"/>
      <c r="H40" s="153">
        <f>IFERROR((((SUMIFS('Регистрация приход товаров'!$H$4:$H$2000,'Регистрация приход товаров'!$A$4:$A$2000,"&gt;="&amp;DATE(YEAR($A40),MONTH($A40),1),'Регистрация приход товаров'!$D$4:$D$2000,$D40)-SUMIFS('Регистрация приход товаров'!$H$4:$H$2000,'Регистрация приход товаров'!$A$4:$A$2000,"&gt;="&amp;DATE(YEAR($A40),MONTH($A40)+1,1),'Регистрация приход товаров'!$D$4:$D$2000,$D40))+(IFERROR((SUMIF('Остаток на начало год'!$B$5:$B$302,$D40,'Остаток на начало год'!$F$5:$F$302)+SUMIFS('Регистрация приход товаров'!$H$4:$H$2000,'Регистрация приход товаров'!$D$4:$D$2000,$D40,'Регистрация приход товаров'!$A$4:$A$2000,"&lt;"&amp;DATE(YEAR($A40),MONTH($A40),1)))-SUMIFS('Регистрация расход товаров'!$H$4:$H$2000,'Регистрация расход товаров'!$A$4:$A$2000,"&lt;"&amp;DATE(YEAR($A40),MONTH($A40),1),'Регистрация расход товаров'!$D$4:$D$2000,$D40),0)))/((SUMIFS('Регистрация приход товаров'!$G$4:$G$2000,'Регистрация приход товаров'!$A$4:$A$2000,"&gt;="&amp;DATE(YEAR($A40),MONTH($A40),1),'Регистрация приход товаров'!$D$4:$D$2000,$D40)-SUMIFS('Регистрация приход товаров'!$G$4:$G$2000,'Регистрация приход товаров'!$A$4:$A$2000,"&gt;="&amp;DATE(YEAR($A40),MONTH($A40)+1,1),'Регистрация приход товаров'!$D$4:$D$2000,$D40))+(IFERROR((SUMIF('Остаток на начало год'!$B$5:$B$302,$D40,'Остаток на начало год'!$E$5:$E$302)+SUMIFS('Регистрация приход товаров'!$G$4:$G$2000,'Регистрация приход товаров'!$D$4:$D$2000,$D40,'Регистрация приход товаров'!$A$4:$A$2000,"&lt;"&amp;DATE(YEAR($A40),MONTH($A40),1)))-SUMIFS('Регистрация расход товаров'!$G$4:$G$2000,'Регистрация расход товаров'!$A$4:$A$2000,"&lt;"&amp;DATE(YEAR($A40),MONTH($A40),1),'Регистрация расход товаров'!$D$4:$D$2000,$D40),0))))*G40,0)</f>
        <v>0</v>
      </c>
      <c r="I40" s="154"/>
      <c r="J40" s="153">
        <f t="shared" si="0"/>
        <v>0</v>
      </c>
      <c r="K40" s="153">
        <f t="shared" si="1"/>
        <v>0</v>
      </c>
      <c r="L40" s="43" t="e">
        <f>IF(B40=#REF!,MAX($L$3:L39)+1,0)</f>
        <v>#REF!</v>
      </c>
    </row>
    <row r="41" spans="1:12">
      <c r="A41" s="158"/>
      <c r="B41" s="94"/>
      <c r="C41" s="159"/>
      <c r="D41" s="128"/>
      <c r="E41" s="151" t="str">
        <f>IFERROR(INDEX('Материал хисобот'!$C$9:$C$259,MATCH(D41,'Материал хисобот'!$B$9:$B$259,0),1),"")</f>
        <v/>
      </c>
      <c r="F41" s="152" t="str">
        <f>IFERROR(INDEX('Материал хисобот'!$D$9:$D$259,MATCH(D41,'Материал хисобот'!$B$9:$B$259,0),1),"")</f>
        <v/>
      </c>
      <c r="G41" s="155"/>
      <c r="H41" s="153">
        <f>IFERROR((((SUMIFS('Регистрация приход товаров'!$H$4:$H$2000,'Регистрация приход товаров'!$A$4:$A$2000,"&gt;="&amp;DATE(YEAR($A41),MONTH($A41),1),'Регистрация приход товаров'!$D$4:$D$2000,$D41)-SUMIFS('Регистрация приход товаров'!$H$4:$H$2000,'Регистрация приход товаров'!$A$4:$A$2000,"&gt;="&amp;DATE(YEAR($A41),MONTH($A41)+1,1),'Регистрация приход товаров'!$D$4:$D$2000,$D41))+(IFERROR((SUMIF('Остаток на начало год'!$B$5:$B$302,$D41,'Остаток на начало год'!$F$5:$F$302)+SUMIFS('Регистрация приход товаров'!$H$4:$H$2000,'Регистрация приход товаров'!$D$4:$D$2000,$D41,'Регистрация приход товаров'!$A$4:$A$2000,"&lt;"&amp;DATE(YEAR($A41),MONTH($A41),1)))-SUMIFS('Регистрация расход товаров'!$H$4:$H$2000,'Регистрация расход товаров'!$A$4:$A$2000,"&lt;"&amp;DATE(YEAR($A41),MONTH($A41),1),'Регистрация расход товаров'!$D$4:$D$2000,$D41),0)))/((SUMIFS('Регистрация приход товаров'!$G$4:$G$2000,'Регистрация приход товаров'!$A$4:$A$2000,"&gt;="&amp;DATE(YEAR($A41),MONTH($A41),1),'Регистрация приход товаров'!$D$4:$D$2000,$D41)-SUMIFS('Регистрация приход товаров'!$G$4:$G$2000,'Регистрация приход товаров'!$A$4:$A$2000,"&gt;="&amp;DATE(YEAR($A41),MONTH($A41)+1,1),'Регистрация приход товаров'!$D$4:$D$2000,$D41))+(IFERROR((SUMIF('Остаток на начало год'!$B$5:$B$302,$D41,'Остаток на начало год'!$E$5:$E$302)+SUMIFS('Регистрация приход товаров'!$G$4:$G$2000,'Регистрация приход товаров'!$D$4:$D$2000,$D41,'Регистрация приход товаров'!$A$4:$A$2000,"&lt;"&amp;DATE(YEAR($A41),MONTH($A41),1)))-SUMIFS('Регистрация расход товаров'!$G$4:$G$2000,'Регистрация расход товаров'!$A$4:$A$2000,"&lt;"&amp;DATE(YEAR($A41),MONTH($A41),1),'Регистрация расход товаров'!$D$4:$D$2000,$D41),0))))*G41,0)</f>
        <v>0</v>
      </c>
      <c r="I41" s="154"/>
      <c r="J41" s="153">
        <f t="shared" si="0"/>
        <v>0</v>
      </c>
      <c r="K41" s="153">
        <f t="shared" si="1"/>
        <v>0</v>
      </c>
      <c r="L41" s="43" t="e">
        <f>IF(B41=#REF!,MAX($L$3:L40)+1,0)</f>
        <v>#REF!</v>
      </c>
    </row>
    <row r="42" spans="1:12">
      <c r="A42" s="158"/>
      <c r="B42" s="94"/>
      <c r="C42" s="159"/>
      <c r="D42" s="128"/>
      <c r="E42" s="151" t="str">
        <f>IFERROR(INDEX('Материал хисобот'!$C$9:$C$259,MATCH(D42,'Материал хисобот'!$B$9:$B$259,0),1),"")</f>
        <v/>
      </c>
      <c r="F42" s="152" t="str">
        <f>IFERROR(INDEX('Материал хисобот'!$D$9:$D$259,MATCH(D42,'Материал хисобот'!$B$9:$B$259,0),1),"")</f>
        <v/>
      </c>
      <c r="G42" s="155"/>
      <c r="H42" s="153">
        <f>IFERROR((((SUMIFS('Регистрация приход товаров'!$H$4:$H$2000,'Регистрация приход товаров'!$A$4:$A$2000,"&gt;="&amp;DATE(YEAR($A42),MONTH($A42),1),'Регистрация приход товаров'!$D$4:$D$2000,$D42)-SUMIFS('Регистрация приход товаров'!$H$4:$H$2000,'Регистрация приход товаров'!$A$4:$A$2000,"&gt;="&amp;DATE(YEAR($A42),MONTH($A42)+1,1),'Регистрация приход товаров'!$D$4:$D$2000,$D42))+(IFERROR((SUMIF('Остаток на начало год'!$B$5:$B$302,$D42,'Остаток на начало год'!$F$5:$F$302)+SUMIFS('Регистрация приход товаров'!$H$4:$H$2000,'Регистрация приход товаров'!$D$4:$D$2000,$D42,'Регистрация приход товаров'!$A$4:$A$2000,"&lt;"&amp;DATE(YEAR($A42),MONTH($A42),1)))-SUMIFS('Регистрация расход товаров'!$H$4:$H$2000,'Регистрация расход товаров'!$A$4:$A$2000,"&lt;"&amp;DATE(YEAR($A42),MONTH($A42),1),'Регистрация расход товаров'!$D$4:$D$2000,$D42),0)))/((SUMIFS('Регистрация приход товаров'!$G$4:$G$2000,'Регистрация приход товаров'!$A$4:$A$2000,"&gt;="&amp;DATE(YEAR($A42),MONTH($A42),1),'Регистрация приход товаров'!$D$4:$D$2000,$D42)-SUMIFS('Регистрация приход товаров'!$G$4:$G$2000,'Регистрация приход товаров'!$A$4:$A$2000,"&gt;="&amp;DATE(YEAR($A42),MONTH($A42)+1,1),'Регистрация приход товаров'!$D$4:$D$2000,$D42))+(IFERROR((SUMIF('Остаток на начало год'!$B$5:$B$302,$D42,'Остаток на начало год'!$E$5:$E$302)+SUMIFS('Регистрация приход товаров'!$G$4:$G$2000,'Регистрация приход товаров'!$D$4:$D$2000,$D42,'Регистрация приход товаров'!$A$4:$A$2000,"&lt;"&amp;DATE(YEAR($A42),MONTH($A42),1)))-SUMIFS('Регистрация расход товаров'!$G$4:$G$2000,'Регистрация расход товаров'!$A$4:$A$2000,"&lt;"&amp;DATE(YEAR($A42),MONTH($A42),1),'Регистрация расход товаров'!$D$4:$D$2000,$D42),0))))*G42,0)</f>
        <v>0</v>
      </c>
      <c r="I42" s="154"/>
      <c r="J42" s="153">
        <f t="shared" si="0"/>
        <v>0</v>
      </c>
      <c r="K42" s="153">
        <f t="shared" si="1"/>
        <v>0</v>
      </c>
      <c r="L42" s="43" t="e">
        <f>IF(B42=#REF!,MAX($L$3:L41)+1,0)</f>
        <v>#REF!</v>
      </c>
    </row>
    <row r="43" spans="1:12">
      <c r="A43" s="158"/>
      <c r="B43" s="94"/>
      <c r="C43" s="159"/>
      <c r="D43" s="128"/>
      <c r="E43" s="151" t="str">
        <f>IFERROR(INDEX('Материал хисобот'!$C$9:$C$259,MATCH(D43,'Материал хисобот'!$B$9:$B$259,0),1),"")</f>
        <v/>
      </c>
      <c r="F43" s="152" t="str">
        <f>IFERROR(INDEX('Материал хисобот'!$D$9:$D$259,MATCH(D43,'Материал хисобот'!$B$9:$B$259,0),1),"")</f>
        <v/>
      </c>
      <c r="G43" s="155"/>
      <c r="H43" s="153">
        <f>IFERROR((((SUMIFS('Регистрация приход товаров'!$H$4:$H$2000,'Регистрация приход товаров'!$A$4:$A$2000,"&gt;="&amp;DATE(YEAR($A43),MONTH($A43),1),'Регистрация приход товаров'!$D$4:$D$2000,$D43)-SUMIFS('Регистрация приход товаров'!$H$4:$H$2000,'Регистрация приход товаров'!$A$4:$A$2000,"&gt;="&amp;DATE(YEAR($A43),MONTH($A43)+1,1),'Регистрация приход товаров'!$D$4:$D$2000,$D43))+(IFERROR((SUMIF('Остаток на начало год'!$B$5:$B$302,$D43,'Остаток на начало год'!$F$5:$F$302)+SUMIFS('Регистрация приход товаров'!$H$4:$H$2000,'Регистрация приход товаров'!$D$4:$D$2000,$D43,'Регистрация приход товаров'!$A$4:$A$2000,"&lt;"&amp;DATE(YEAR($A43),MONTH($A43),1)))-SUMIFS('Регистрация расход товаров'!$H$4:$H$2000,'Регистрация расход товаров'!$A$4:$A$2000,"&lt;"&amp;DATE(YEAR($A43),MONTH($A43),1),'Регистрация расход товаров'!$D$4:$D$2000,$D43),0)))/((SUMIFS('Регистрация приход товаров'!$G$4:$G$2000,'Регистрация приход товаров'!$A$4:$A$2000,"&gt;="&amp;DATE(YEAR($A43),MONTH($A43),1),'Регистрация приход товаров'!$D$4:$D$2000,$D43)-SUMIFS('Регистрация приход товаров'!$G$4:$G$2000,'Регистрация приход товаров'!$A$4:$A$2000,"&gt;="&amp;DATE(YEAR($A43),MONTH($A43)+1,1),'Регистрация приход товаров'!$D$4:$D$2000,$D43))+(IFERROR((SUMIF('Остаток на начало год'!$B$5:$B$302,$D43,'Остаток на начало год'!$E$5:$E$302)+SUMIFS('Регистрация приход товаров'!$G$4:$G$2000,'Регистрация приход товаров'!$D$4:$D$2000,$D43,'Регистрация приход товаров'!$A$4:$A$2000,"&lt;"&amp;DATE(YEAR($A43),MONTH($A43),1)))-SUMIFS('Регистрация расход товаров'!$G$4:$G$2000,'Регистрация расход товаров'!$A$4:$A$2000,"&lt;"&amp;DATE(YEAR($A43),MONTH($A43),1),'Регистрация расход товаров'!$D$4:$D$2000,$D43),0))))*G43,0)</f>
        <v>0</v>
      </c>
      <c r="I43" s="154"/>
      <c r="J43" s="153">
        <f t="shared" si="0"/>
        <v>0</v>
      </c>
      <c r="K43" s="153">
        <f t="shared" si="1"/>
        <v>0</v>
      </c>
      <c r="L43" s="43" t="e">
        <f>IF(B43=#REF!,MAX($L$3:L42)+1,0)</f>
        <v>#REF!</v>
      </c>
    </row>
    <row r="44" spans="1:12">
      <c r="A44" s="158"/>
      <c r="B44" s="94"/>
      <c r="C44" s="159"/>
      <c r="D44" s="128"/>
      <c r="E44" s="151" t="str">
        <f>IFERROR(INDEX('Материал хисобот'!$C$9:$C$259,MATCH(D44,'Материал хисобот'!$B$9:$B$259,0),1),"")</f>
        <v/>
      </c>
      <c r="F44" s="152" t="str">
        <f>IFERROR(INDEX('Материал хисобот'!$D$9:$D$259,MATCH(D44,'Материал хисобот'!$B$9:$B$259,0),1),"")</f>
        <v/>
      </c>
      <c r="G44" s="155"/>
      <c r="H44" s="153">
        <f>IFERROR((((SUMIFS('Регистрация приход товаров'!$H$4:$H$2000,'Регистрация приход товаров'!$A$4:$A$2000,"&gt;="&amp;DATE(YEAR($A44),MONTH($A44),1),'Регистрация приход товаров'!$D$4:$D$2000,$D44)-SUMIFS('Регистрация приход товаров'!$H$4:$H$2000,'Регистрация приход товаров'!$A$4:$A$2000,"&gt;="&amp;DATE(YEAR($A44),MONTH($A44)+1,1),'Регистрация приход товаров'!$D$4:$D$2000,$D44))+(IFERROR((SUMIF('Остаток на начало год'!$B$5:$B$302,$D44,'Остаток на начало год'!$F$5:$F$302)+SUMIFS('Регистрация приход товаров'!$H$4:$H$2000,'Регистрация приход товаров'!$D$4:$D$2000,$D44,'Регистрация приход товаров'!$A$4:$A$2000,"&lt;"&amp;DATE(YEAR($A44),MONTH($A44),1)))-SUMIFS('Регистрация расход товаров'!$H$4:$H$2000,'Регистрация расход товаров'!$A$4:$A$2000,"&lt;"&amp;DATE(YEAR($A44),MONTH($A44),1),'Регистрация расход товаров'!$D$4:$D$2000,$D44),0)))/((SUMIFS('Регистрация приход товаров'!$G$4:$G$2000,'Регистрация приход товаров'!$A$4:$A$2000,"&gt;="&amp;DATE(YEAR($A44),MONTH($A44),1),'Регистрация приход товаров'!$D$4:$D$2000,$D44)-SUMIFS('Регистрация приход товаров'!$G$4:$G$2000,'Регистрация приход товаров'!$A$4:$A$2000,"&gt;="&amp;DATE(YEAR($A44),MONTH($A44)+1,1),'Регистрация приход товаров'!$D$4:$D$2000,$D44))+(IFERROR((SUMIF('Остаток на начало год'!$B$5:$B$302,$D44,'Остаток на начало год'!$E$5:$E$302)+SUMIFS('Регистрация приход товаров'!$G$4:$G$2000,'Регистрация приход товаров'!$D$4:$D$2000,$D44,'Регистрация приход товаров'!$A$4:$A$2000,"&lt;"&amp;DATE(YEAR($A44),MONTH($A44),1)))-SUMIFS('Регистрация расход товаров'!$G$4:$G$2000,'Регистрация расход товаров'!$A$4:$A$2000,"&lt;"&amp;DATE(YEAR($A44),MONTH($A44),1),'Регистрация расход товаров'!$D$4:$D$2000,$D44),0))))*G44,0)</f>
        <v>0</v>
      </c>
      <c r="I44" s="154"/>
      <c r="J44" s="153">
        <f t="shared" si="0"/>
        <v>0</v>
      </c>
      <c r="K44" s="153">
        <f t="shared" si="1"/>
        <v>0</v>
      </c>
      <c r="L44" s="43" t="e">
        <f>IF(B44=#REF!,MAX($L$3:L43)+1,0)</f>
        <v>#REF!</v>
      </c>
    </row>
    <row r="45" spans="1:12">
      <c r="A45" s="158"/>
      <c r="B45" s="94"/>
      <c r="C45" s="159"/>
      <c r="D45" s="128"/>
      <c r="E45" s="151" t="str">
        <f>IFERROR(INDEX('Материал хисобот'!$C$9:$C$259,MATCH(D45,'Материал хисобот'!$B$9:$B$259,0),1),"")</f>
        <v/>
      </c>
      <c r="F45" s="152" t="str">
        <f>IFERROR(INDEX('Материал хисобот'!$D$9:$D$259,MATCH(D45,'Материал хисобот'!$B$9:$B$259,0),1),"")</f>
        <v/>
      </c>
      <c r="G45" s="155"/>
      <c r="H45" s="153">
        <f>IFERROR((((SUMIFS('Регистрация приход товаров'!$H$4:$H$2000,'Регистрация приход товаров'!$A$4:$A$2000,"&gt;="&amp;DATE(YEAR($A45),MONTH($A45),1),'Регистрация приход товаров'!$D$4:$D$2000,$D45)-SUMIFS('Регистрация приход товаров'!$H$4:$H$2000,'Регистрация приход товаров'!$A$4:$A$2000,"&gt;="&amp;DATE(YEAR($A45),MONTH($A45)+1,1),'Регистрация приход товаров'!$D$4:$D$2000,$D45))+(IFERROR((SUMIF('Остаток на начало год'!$B$5:$B$302,$D45,'Остаток на начало год'!$F$5:$F$302)+SUMIFS('Регистрация приход товаров'!$H$4:$H$2000,'Регистрация приход товаров'!$D$4:$D$2000,$D45,'Регистрация приход товаров'!$A$4:$A$2000,"&lt;"&amp;DATE(YEAR($A45),MONTH($A45),1)))-SUMIFS('Регистрация расход товаров'!$H$4:$H$2000,'Регистрация расход товаров'!$A$4:$A$2000,"&lt;"&amp;DATE(YEAR($A45),MONTH($A45),1),'Регистрация расход товаров'!$D$4:$D$2000,$D45),0)))/((SUMIFS('Регистрация приход товаров'!$G$4:$G$2000,'Регистрация приход товаров'!$A$4:$A$2000,"&gt;="&amp;DATE(YEAR($A45),MONTH($A45),1),'Регистрация приход товаров'!$D$4:$D$2000,$D45)-SUMIFS('Регистрация приход товаров'!$G$4:$G$2000,'Регистрация приход товаров'!$A$4:$A$2000,"&gt;="&amp;DATE(YEAR($A45),MONTH($A45)+1,1),'Регистрация приход товаров'!$D$4:$D$2000,$D45))+(IFERROR((SUMIF('Остаток на начало год'!$B$5:$B$302,$D45,'Остаток на начало год'!$E$5:$E$302)+SUMIFS('Регистрация приход товаров'!$G$4:$G$2000,'Регистрация приход товаров'!$D$4:$D$2000,$D45,'Регистрация приход товаров'!$A$4:$A$2000,"&lt;"&amp;DATE(YEAR($A45),MONTH($A45),1)))-SUMIFS('Регистрация расход товаров'!$G$4:$G$2000,'Регистрация расход товаров'!$A$4:$A$2000,"&lt;"&amp;DATE(YEAR($A45),MONTH($A45),1),'Регистрация расход товаров'!$D$4:$D$2000,$D45),0))))*G45,0)</f>
        <v>0</v>
      </c>
      <c r="I45" s="154"/>
      <c r="J45" s="153">
        <f t="shared" si="0"/>
        <v>0</v>
      </c>
      <c r="K45" s="153">
        <f t="shared" si="1"/>
        <v>0</v>
      </c>
      <c r="L45" s="43" t="e">
        <f>IF(B45=#REF!,MAX($L$3:L44)+1,0)</f>
        <v>#REF!</v>
      </c>
    </row>
    <row r="46" spans="1:12">
      <c r="A46" s="158"/>
      <c r="B46" s="94"/>
      <c r="C46" s="159"/>
      <c r="D46" s="128"/>
      <c r="E46" s="151" t="str">
        <f>IFERROR(INDEX('Материал хисобот'!$C$9:$C$259,MATCH(D46,'Материал хисобот'!$B$9:$B$259,0),1),"")</f>
        <v/>
      </c>
      <c r="F46" s="152" t="str">
        <f>IFERROR(INDEX('Материал хисобот'!$D$9:$D$259,MATCH(D46,'Материал хисобот'!$B$9:$B$259,0),1),"")</f>
        <v/>
      </c>
      <c r="G46" s="155"/>
      <c r="H46" s="153">
        <f>IFERROR((((SUMIFS('Регистрация приход товаров'!$H$4:$H$2000,'Регистрация приход товаров'!$A$4:$A$2000,"&gt;="&amp;DATE(YEAR($A46),MONTH($A46),1),'Регистрация приход товаров'!$D$4:$D$2000,$D46)-SUMIFS('Регистрация приход товаров'!$H$4:$H$2000,'Регистрация приход товаров'!$A$4:$A$2000,"&gt;="&amp;DATE(YEAR($A46),MONTH($A46)+1,1),'Регистрация приход товаров'!$D$4:$D$2000,$D46))+(IFERROR((SUMIF('Остаток на начало год'!$B$5:$B$302,$D46,'Остаток на начало год'!$F$5:$F$302)+SUMIFS('Регистрация приход товаров'!$H$4:$H$2000,'Регистрация приход товаров'!$D$4:$D$2000,$D46,'Регистрация приход товаров'!$A$4:$A$2000,"&lt;"&amp;DATE(YEAR($A46),MONTH($A46),1)))-SUMIFS('Регистрация расход товаров'!$H$4:$H$2000,'Регистрация расход товаров'!$A$4:$A$2000,"&lt;"&amp;DATE(YEAR($A46),MONTH($A46),1),'Регистрация расход товаров'!$D$4:$D$2000,$D46),0)))/((SUMIFS('Регистрация приход товаров'!$G$4:$G$2000,'Регистрация приход товаров'!$A$4:$A$2000,"&gt;="&amp;DATE(YEAR($A46),MONTH($A46),1),'Регистрация приход товаров'!$D$4:$D$2000,$D46)-SUMIFS('Регистрация приход товаров'!$G$4:$G$2000,'Регистрация приход товаров'!$A$4:$A$2000,"&gt;="&amp;DATE(YEAR($A46),MONTH($A46)+1,1),'Регистрация приход товаров'!$D$4:$D$2000,$D46))+(IFERROR((SUMIF('Остаток на начало год'!$B$5:$B$302,$D46,'Остаток на начало год'!$E$5:$E$302)+SUMIFS('Регистрация приход товаров'!$G$4:$G$2000,'Регистрация приход товаров'!$D$4:$D$2000,$D46,'Регистрация приход товаров'!$A$4:$A$2000,"&lt;"&amp;DATE(YEAR($A46),MONTH($A46),1)))-SUMIFS('Регистрация расход товаров'!$G$4:$G$2000,'Регистрация расход товаров'!$A$4:$A$2000,"&lt;"&amp;DATE(YEAR($A46),MONTH($A46),1),'Регистрация расход товаров'!$D$4:$D$2000,$D46),0))))*G46,0)</f>
        <v>0</v>
      </c>
      <c r="I46" s="154"/>
      <c r="J46" s="153">
        <f t="shared" si="0"/>
        <v>0</v>
      </c>
      <c r="K46" s="153">
        <f t="shared" si="1"/>
        <v>0</v>
      </c>
      <c r="L46" s="43" t="e">
        <f>IF(B46=#REF!,MAX($L$3:L45)+1,0)</f>
        <v>#REF!</v>
      </c>
    </row>
    <row r="47" spans="1:12">
      <c r="A47" s="158"/>
      <c r="B47" s="94"/>
      <c r="C47" s="159"/>
      <c r="D47" s="128"/>
      <c r="E47" s="151" t="str">
        <f>IFERROR(INDEX('Материал хисобот'!$C$9:$C$259,MATCH(D47,'Материал хисобот'!$B$9:$B$259,0),1),"")</f>
        <v/>
      </c>
      <c r="F47" s="152" t="str">
        <f>IFERROR(INDEX('Материал хисобот'!$D$9:$D$259,MATCH(D47,'Материал хисобот'!$B$9:$B$259,0),1),"")</f>
        <v/>
      </c>
      <c r="G47" s="155"/>
      <c r="H47" s="153">
        <f>IFERROR((((SUMIFS('Регистрация приход товаров'!$H$4:$H$2000,'Регистрация приход товаров'!$A$4:$A$2000,"&gt;="&amp;DATE(YEAR($A47),MONTH($A47),1),'Регистрация приход товаров'!$D$4:$D$2000,$D47)-SUMIFS('Регистрация приход товаров'!$H$4:$H$2000,'Регистрация приход товаров'!$A$4:$A$2000,"&gt;="&amp;DATE(YEAR($A47),MONTH($A47)+1,1),'Регистрация приход товаров'!$D$4:$D$2000,$D47))+(IFERROR((SUMIF('Остаток на начало год'!$B$5:$B$302,$D47,'Остаток на начало год'!$F$5:$F$302)+SUMIFS('Регистрация приход товаров'!$H$4:$H$2000,'Регистрация приход товаров'!$D$4:$D$2000,$D47,'Регистрация приход товаров'!$A$4:$A$2000,"&lt;"&amp;DATE(YEAR($A47),MONTH($A47),1)))-SUMIFS('Регистрация расход товаров'!$H$4:$H$2000,'Регистрация расход товаров'!$A$4:$A$2000,"&lt;"&amp;DATE(YEAR($A47),MONTH($A47),1),'Регистрация расход товаров'!$D$4:$D$2000,$D47),0)))/((SUMIFS('Регистрация приход товаров'!$G$4:$G$2000,'Регистрация приход товаров'!$A$4:$A$2000,"&gt;="&amp;DATE(YEAR($A47),MONTH($A47),1),'Регистрация приход товаров'!$D$4:$D$2000,$D47)-SUMIFS('Регистрация приход товаров'!$G$4:$G$2000,'Регистрация приход товаров'!$A$4:$A$2000,"&gt;="&amp;DATE(YEAR($A47),MONTH($A47)+1,1),'Регистрация приход товаров'!$D$4:$D$2000,$D47))+(IFERROR((SUMIF('Остаток на начало год'!$B$5:$B$302,$D47,'Остаток на начало год'!$E$5:$E$302)+SUMIFS('Регистрация приход товаров'!$G$4:$G$2000,'Регистрация приход товаров'!$D$4:$D$2000,$D47,'Регистрация приход товаров'!$A$4:$A$2000,"&lt;"&amp;DATE(YEAR($A47),MONTH($A47),1)))-SUMIFS('Регистрация расход товаров'!$G$4:$G$2000,'Регистрация расход товаров'!$A$4:$A$2000,"&lt;"&amp;DATE(YEAR($A47),MONTH($A47),1),'Регистрация расход товаров'!$D$4:$D$2000,$D47),0))))*G47,0)</f>
        <v>0</v>
      </c>
      <c r="I47" s="154"/>
      <c r="J47" s="153">
        <f t="shared" si="0"/>
        <v>0</v>
      </c>
      <c r="K47" s="153">
        <f t="shared" si="1"/>
        <v>0</v>
      </c>
      <c r="L47" s="43" t="e">
        <f>IF(B47=#REF!,MAX($L$3:L46)+1,0)</f>
        <v>#REF!</v>
      </c>
    </row>
    <row r="48" spans="1:12">
      <c r="A48" s="158"/>
      <c r="B48" s="94"/>
      <c r="C48" s="159"/>
      <c r="D48" s="128"/>
      <c r="E48" s="151" t="str">
        <f>IFERROR(INDEX('Материал хисобот'!$C$9:$C$259,MATCH(D48,'Материал хисобот'!$B$9:$B$259,0),1),"")</f>
        <v/>
      </c>
      <c r="F48" s="152" t="str">
        <f>IFERROR(INDEX('Материал хисобот'!$D$9:$D$259,MATCH(D48,'Материал хисобот'!$B$9:$B$259,0),1),"")</f>
        <v/>
      </c>
      <c r="G48" s="155"/>
      <c r="H48" s="153">
        <f>IFERROR((((SUMIFS('Регистрация приход товаров'!$H$4:$H$2000,'Регистрация приход товаров'!$A$4:$A$2000,"&gt;="&amp;DATE(YEAR($A48),MONTH($A48),1),'Регистрация приход товаров'!$D$4:$D$2000,$D48)-SUMIFS('Регистрация приход товаров'!$H$4:$H$2000,'Регистрация приход товаров'!$A$4:$A$2000,"&gt;="&amp;DATE(YEAR($A48),MONTH($A48)+1,1),'Регистрация приход товаров'!$D$4:$D$2000,$D48))+(IFERROR((SUMIF('Остаток на начало год'!$B$5:$B$302,$D48,'Остаток на начало год'!$F$5:$F$302)+SUMIFS('Регистрация приход товаров'!$H$4:$H$2000,'Регистрация приход товаров'!$D$4:$D$2000,$D48,'Регистрация приход товаров'!$A$4:$A$2000,"&lt;"&amp;DATE(YEAR($A48),MONTH($A48),1)))-SUMIFS('Регистрация расход товаров'!$H$4:$H$2000,'Регистрация расход товаров'!$A$4:$A$2000,"&lt;"&amp;DATE(YEAR($A48),MONTH($A48),1),'Регистрация расход товаров'!$D$4:$D$2000,$D48),0)))/((SUMIFS('Регистрация приход товаров'!$G$4:$G$2000,'Регистрация приход товаров'!$A$4:$A$2000,"&gt;="&amp;DATE(YEAR($A48),MONTH($A48),1),'Регистрация приход товаров'!$D$4:$D$2000,$D48)-SUMIFS('Регистрация приход товаров'!$G$4:$G$2000,'Регистрация приход товаров'!$A$4:$A$2000,"&gt;="&amp;DATE(YEAR($A48),MONTH($A48)+1,1),'Регистрация приход товаров'!$D$4:$D$2000,$D48))+(IFERROR((SUMIF('Остаток на начало год'!$B$5:$B$302,$D48,'Остаток на начало год'!$E$5:$E$302)+SUMIFS('Регистрация приход товаров'!$G$4:$G$2000,'Регистрация приход товаров'!$D$4:$D$2000,$D48,'Регистрация приход товаров'!$A$4:$A$2000,"&lt;"&amp;DATE(YEAR($A48),MONTH($A48),1)))-SUMIFS('Регистрация расход товаров'!$G$4:$G$2000,'Регистрация расход товаров'!$A$4:$A$2000,"&lt;"&amp;DATE(YEAR($A48),MONTH($A48),1),'Регистрация расход товаров'!$D$4:$D$2000,$D48),0))))*G48,0)</f>
        <v>0</v>
      </c>
      <c r="I48" s="154"/>
      <c r="J48" s="153">
        <f t="shared" si="0"/>
        <v>0</v>
      </c>
      <c r="K48" s="153">
        <f t="shared" si="1"/>
        <v>0</v>
      </c>
      <c r="L48" s="43" t="e">
        <f>IF(B48=#REF!,MAX($L$3:L47)+1,0)</f>
        <v>#REF!</v>
      </c>
    </row>
    <row r="49" spans="1:12">
      <c r="A49" s="158"/>
      <c r="B49" s="94"/>
      <c r="C49" s="159"/>
      <c r="D49" s="128"/>
      <c r="E49" s="151" t="str">
        <f>IFERROR(INDEX('Материал хисобот'!$C$9:$C$259,MATCH(D49,'Материал хисобот'!$B$9:$B$259,0),1),"")</f>
        <v/>
      </c>
      <c r="F49" s="152" t="str">
        <f>IFERROR(INDEX('Материал хисобот'!$D$9:$D$259,MATCH(D49,'Материал хисобот'!$B$9:$B$259,0),1),"")</f>
        <v/>
      </c>
      <c r="G49" s="155"/>
      <c r="H49" s="153">
        <f>IFERROR((((SUMIFS('Регистрация приход товаров'!$H$4:$H$2000,'Регистрация приход товаров'!$A$4:$A$2000,"&gt;="&amp;DATE(YEAR($A49),MONTH($A49),1),'Регистрация приход товаров'!$D$4:$D$2000,$D49)-SUMIFS('Регистрация приход товаров'!$H$4:$H$2000,'Регистрация приход товаров'!$A$4:$A$2000,"&gt;="&amp;DATE(YEAR($A49),MONTH($A49)+1,1),'Регистрация приход товаров'!$D$4:$D$2000,$D49))+(IFERROR((SUMIF('Остаток на начало год'!$B$5:$B$302,$D49,'Остаток на начало год'!$F$5:$F$302)+SUMIFS('Регистрация приход товаров'!$H$4:$H$2000,'Регистрация приход товаров'!$D$4:$D$2000,$D49,'Регистрация приход товаров'!$A$4:$A$2000,"&lt;"&amp;DATE(YEAR($A49),MONTH($A49),1)))-SUMIFS('Регистрация расход товаров'!$H$4:$H$2000,'Регистрация расход товаров'!$A$4:$A$2000,"&lt;"&amp;DATE(YEAR($A49),MONTH($A49),1),'Регистрация расход товаров'!$D$4:$D$2000,$D49),0)))/((SUMIFS('Регистрация приход товаров'!$G$4:$G$2000,'Регистрация приход товаров'!$A$4:$A$2000,"&gt;="&amp;DATE(YEAR($A49),MONTH($A49),1),'Регистрация приход товаров'!$D$4:$D$2000,$D49)-SUMIFS('Регистрация приход товаров'!$G$4:$G$2000,'Регистрация приход товаров'!$A$4:$A$2000,"&gt;="&amp;DATE(YEAR($A49),MONTH($A49)+1,1),'Регистрация приход товаров'!$D$4:$D$2000,$D49))+(IFERROR((SUMIF('Остаток на начало год'!$B$5:$B$302,$D49,'Остаток на начало год'!$E$5:$E$302)+SUMIFS('Регистрация приход товаров'!$G$4:$G$2000,'Регистрация приход товаров'!$D$4:$D$2000,$D49,'Регистрация приход товаров'!$A$4:$A$2000,"&lt;"&amp;DATE(YEAR($A49),MONTH($A49),1)))-SUMIFS('Регистрация расход товаров'!$G$4:$G$2000,'Регистрация расход товаров'!$A$4:$A$2000,"&lt;"&amp;DATE(YEAR($A49),MONTH($A49),1),'Регистрация расход товаров'!$D$4:$D$2000,$D49),0))))*G49,0)</f>
        <v>0</v>
      </c>
      <c r="I49" s="154"/>
      <c r="J49" s="153">
        <f t="shared" si="0"/>
        <v>0</v>
      </c>
      <c r="K49" s="153">
        <f t="shared" si="1"/>
        <v>0</v>
      </c>
      <c r="L49" s="43" t="e">
        <f>IF(B49=#REF!,MAX($L$3:L48)+1,0)</f>
        <v>#REF!</v>
      </c>
    </row>
    <row r="50" spans="1:12">
      <c r="A50" s="158"/>
      <c r="B50" s="94"/>
      <c r="C50" s="159"/>
      <c r="D50" s="128"/>
      <c r="E50" s="151" t="str">
        <f>IFERROR(INDEX('Материал хисобот'!$C$9:$C$259,MATCH(D50,'Материал хисобот'!$B$9:$B$259,0),1),"")</f>
        <v/>
      </c>
      <c r="F50" s="152" t="str">
        <f>IFERROR(INDEX('Материал хисобот'!$D$9:$D$259,MATCH(D50,'Материал хисобот'!$B$9:$B$259,0),1),"")</f>
        <v/>
      </c>
      <c r="G50" s="155"/>
      <c r="H50" s="153">
        <f>IFERROR((((SUMIFS('Регистрация приход товаров'!$H$4:$H$2000,'Регистрация приход товаров'!$A$4:$A$2000,"&gt;="&amp;DATE(YEAR($A50),MONTH($A50),1),'Регистрация приход товаров'!$D$4:$D$2000,$D50)-SUMIFS('Регистрация приход товаров'!$H$4:$H$2000,'Регистрация приход товаров'!$A$4:$A$2000,"&gt;="&amp;DATE(YEAR($A50),MONTH($A50)+1,1),'Регистрация приход товаров'!$D$4:$D$2000,$D50))+(IFERROR((SUMIF('Остаток на начало год'!$B$5:$B$302,$D50,'Остаток на начало год'!$F$5:$F$302)+SUMIFS('Регистрация приход товаров'!$H$4:$H$2000,'Регистрация приход товаров'!$D$4:$D$2000,$D50,'Регистрация приход товаров'!$A$4:$A$2000,"&lt;"&amp;DATE(YEAR($A50),MONTH($A50),1)))-SUMIFS('Регистрация расход товаров'!$H$4:$H$2000,'Регистрация расход товаров'!$A$4:$A$2000,"&lt;"&amp;DATE(YEAR($A50),MONTH($A50),1),'Регистрация расход товаров'!$D$4:$D$2000,$D50),0)))/((SUMIFS('Регистрация приход товаров'!$G$4:$G$2000,'Регистрация приход товаров'!$A$4:$A$2000,"&gt;="&amp;DATE(YEAR($A50),MONTH($A50),1),'Регистрация приход товаров'!$D$4:$D$2000,$D50)-SUMIFS('Регистрация приход товаров'!$G$4:$G$2000,'Регистрация приход товаров'!$A$4:$A$2000,"&gt;="&amp;DATE(YEAR($A50),MONTH($A50)+1,1),'Регистрация приход товаров'!$D$4:$D$2000,$D50))+(IFERROR((SUMIF('Остаток на начало год'!$B$5:$B$302,$D50,'Остаток на начало год'!$E$5:$E$302)+SUMIFS('Регистрация приход товаров'!$G$4:$G$2000,'Регистрация приход товаров'!$D$4:$D$2000,$D50,'Регистрация приход товаров'!$A$4:$A$2000,"&lt;"&amp;DATE(YEAR($A50),MONTH($A50),1)))-SUMIFS('Регистрация расход товаров'!$G$4:$G$2000,'Регистрация расход товаров'!$A$4:$A$2000,"&lt;"&amp;DATE(YEAR($A50),MONTH($A50),1),'Регистрация расход товаров'!$D$4:$D$2000,$D50),0))))*G50,0)</f>
        <v>0</v>
      </c>
      <c r="I50" s="154"/>
      <c r="J50" s="153">
        <f t="shared" si="0"/>
        <v>0</v>
      </c>
      <c r="K50" s="153">
        <f t="shared" si="1"/>
        <v>0</v>
      </c>
      <c r="L50" s="43" t="e">
        <f>IF(B50=#REF!,MAX($L$3:L49)+1,0)</f>
        <v>#REF!</v>
      </c>
    </row>
    <row r="51" spans="1:12">
      <c r="A51" s="158"/>
      <c r="B51" s="94"/>
      <c r="C51" s="159"/>
      <c r="D51" s="128"/>
      <c r="E51" s="151" t="str">
        <f>IFERROR(INDEX('Материал хисобот'!$C$9:$C$259,MATCH(D51,'Материал хисобот'!$B$9:$B$259,0),1),"")</f>
        <v/>
      </c>
      <c r="F51" s="152" t="str">
        <f>IFERROR(INDEX('Материал хисобот'!$D$9:$D$259,MATCH(D51,'Материал хисобот'!$B$9:$B$259,0),1),"")</f>
        <v/>
      </c>
      <c r="G51" s="155"/>
      <c r="H51" s="153">
        <f>IFERROR((((SUMIFS('Регистрация приход товаров'!$H$4:$H$2000,'Регистрация приход товаров'!$A$4:$A$2000,"&gt;="&amp;DATE(YEAR($A51),MONTH($A51),1),'Регистрация приход товаров'!$D$4:$D$2000,$D51)-SUMIFS('Регистрация приход товаров'!$H$4:$H$2000,'Регистрация приход товаров'!$A$4:$A$2000,"&gt;="&amp;DATE(YEAR($A51),MONTH($A51)+1,1),'Регистрация приход товаров'!$D$4:$D$2000,$D51))+(IFERROR((SUMIF('Остаток на начало год'!$B$5:$B$302,$D51,'Остаток на начало год'!$F$5:$F$302)+SUMIFS('Регистрация приход товаров'!$H$4:$H$2000,'Регистрация приход товаров'!$D$4:$D$2000,$D51,'Регистрация приход товаров'!$A$4:$A$2000,"&lt;"&amp;DATE(YEAR($A51),MONTH($A51),1)))-SUMIFS('Регистрация расход товаров'!$H$4:$H$2000,'Регистрация расход товаров'!$A$4:$A$2000,"&lt;"&amp;DATE(YEAR($A51),MONTH($A51),1),'Регистрация расход товаров'!$D$4:$D$2000,$D51),0)))/((SUMIFS('Регистрация приход товаров'!$G$4:$G$2000,'Регистрация приход товаров'!$A$4:$A$2000,"&gt;="&amp;DATE(YEAR($A51),MONTH($A51),1),'Регистрация приход товаров'!$D$4:$D$2000,$D51)-SUMIFS('Регистрация приход товаров'!$G$4:$G$2000,'Регистрация приход товаров'!$A$4:$A$2000,"&gt;="&amp;DATE(YEAR($A51),MONTH($A51)+1,1),'Регистрация приход товаров'!$D$4:$D$2000,$D51))+(IFERROR((SUMIF('Остаток на начало год'!$B$5:$B$302,$D51,'Остаток на начало год'!$E$5:$E$302)+SUMIFS('Регистрация приход товаров'!$G$4:$G$2000,'Регистрация приход товаров'!$D$4:$D$2000,$D51,'Регистрация приход товаров'!$A$4:$A$2000,"&lt;"&amp;DATE(YEAR($A51),MONTH($A51),1)))-SUMIFS('Регистрация расход товаров'!$G$4:$G$2000,'Регистрация расход товаров'!$A$4:$A$2000,"&lt;"&amp;DATE(YEAR($A51),MONTH($A51),1),'Регистрация расход товаров'!$D$4:$D$2000,$D51),0))))*G51,0)</f>
        <v>0</v>
      </c>
      <c r="I51" s="154"/>
      <c r="J51" s="153">
        <f t="shared" si="0"/>
        <v>0</v>
      </c>
      <c r="K51" s="153">
        <f t="shared" si="1"/>
        <v>0</v>
      </c>
      <c r="L51" s="43" t="e">
        <f>IF(B51=#REF!,MAX($L$3:L50)+1,0)</f>
        <v>#REF!</v>
      </c>
    </row>
    <row r="52" spans="1:12">
      <c r="A52" s="158"/>
      <c r="B52" s="94"/>
      <c r="C52" s="159"/>
      <c r="D52" s="128"/>
      <c r="E52" s="151" t="str">
        <f>IFERROR(INDEX('Материал хисобот'!$C$9:$C$259,MATCH(D52,'Материал хисобот'!$B$9:$B$259,0),1),"")</f>
        <v/>
      </c>
      <c r="F52" s="152" t="str">
        <f>IFERROR(INDEX('Материал хисобот'!$D$9:$D$259,MATCH(D52,'Материал хисобот'!$B$9:$B$259,0),1),"")</f>
        <v/>
      </c>
      <c r="G52" s="155"/>
      <c r="H52" s="153">
        <f>IFERROR((((SUMIFS('Регистрация приход товаров'!$H$4:$H$2000,'Регистрация приход товаров'!$A$4:$A$2000,"&gt;="&amp;DATE(YEAR($A52),MONTH($A52),1),'Регистрация приход товаров'!$D$4:$D$2000,$D52)-SUMIFS('Регистрация приход товаров'!$H$4:$H$2000,'Регистрация приход товаров'!$A$4:$A$2000,"&gt;="&amp;DATE(YEAR($A52),MONTH($A52)+1,1),'Регистрация приход товаров'!$D$4:$D$2000,$D52))+(IFERROR((SUMIF('Остаток на начало год'!$B$5:$B$302,$D52,'Остаток на начало год'!$F$5:$F$302)+SUMIFS('Регистрация приход товаров'!$H$4:$H$2000,'Регистрация приход товаров'!$D$4:$D$2000,$D52,'Регистрация приход товаров'!$A$4:$A$2000,"&lt;"&amp;DATE(YEAR($A52),MONTH($A52),1)))-SUMIFS('Регистрация расход товаров'!$H$4:$H$2000,'Регистрация расход товаров'!$A$4:$A$2000,"&lt;"&amp;DATE(YEAR($A52),MONTH($A52),1),'Регистрация расход товаров'!$D$4:$D$2000,$D52),0)))/((SUMIFS('Регистрация приход товаров'!$G$4:$G$2000,'Регистрация приход товаров'!$A$4:$A$2000,"&gt;="&amp;DATE(YEAR($A52),MONTH($A52),1),'Регистрация приход товаров'!$D$4:$D$2000,$D52)-SUMIFS('Регистрация приход товаров'!$G$4:$G$2000,'Регистрация приход товаров'!$A$4:$A$2000,"&gt;="&amp;DATE(YEAR($A52),MONTH($A52)+1,1),'Регистрация приход товаров'!$D$4:$D$2000,$D52))+(IFERROR((SUMIF('Остаток на начало год'!$B$5:$B$302,$D52,'Остаток на начало год'!$E$5:$E$302)+SUMIFS('Регистрация приход товаров'!$G$4:$G$2000,'Регистрация приход товаров'!$D$4:$D$2000,$D52,'Регистрация приход товаров'!$A$4:$A$2000,"&lt;"&amp;DATE(YEAR($A52),MONTH($A52),1)))-SUMIFS('Регистрация расход товаров'!$G$4:$G$2000,'Регистрация расход товаров'!$A$4:$A$2000,"&lt;"&amp;DATE(YEAR($A52),MONTH($A52),1),'Регистрация расход товаров'!$D$4:$D$2000,$D52),0))))*G52,0)</f>
        <v>0</v>
      </c>
      <c r="I52" s="154"/>
      <c r="J52" s="153">
        <f t="shared" si="0"/>
        <v>0</v>
      </c>
      <c r="K52" s="153">
        <f t="shared" si="1"/>
        <v>0</v>
      </c>
      <c r="L52" s="43" t="e">
        <f>IF(B52=#REF!,MAX($L$3:L51)+1,0)</f>
        <v>#REF!</v>
      </c>
    </row>
    <row r="53" spans="1:12">
      <c r="A53" s="158"/>
      <c r="B53" s="94"/>
      <c r="C53" s="159"/>
      <c r="D53" s="128"/>
      <c r="E53" s="151" t="str">
        <f>IFERROR(INDEX('Материал хисобот'!$C$9:$C$259,MATCH(D53,'Материал хисобот'!$B$9:$B$259,0),1),"")</f>
        <v/>
      </c>
      <c r="F53" s="152" t="str">
        <f>IFERROR(INDEX('Материал хисобот'!$D$9:$D$259,MATCH(D53,'Материал хисобот'!$B$9:$B$259,0),1),"")</f>
        <v/>
      </c>
      <c r="G53" s="155"/>
      <c r="H53" s="153">
        <f>IFERROR((((SUMIFS('Регистрация приход товаров'!$H$4:$H$2000,'Регистрация приход товаров'!$A$4:$A$2000,"&gt;="&amp;DATE(YEAR($A53),MONTH($A53),1),'Регистрация приход товаров'!$D$4:$D$2000,$D53)-SUMIFS('Регистрация приход товаров'!$H$4:$H$2000,'Регистрация приход товаров'!$A$4:$A$2000,"&gt;="&amp;DATE(YEAR($A53),MONTH($A53)+1,1),'Регистрация приход товаров'!$D$4:$D$2000,$D53))+(IFERROR((SUMIF('Остаток на начало год'!$B$5:$B$302,$D53,'Остаток на начало год'!$F$5:$F$302)+SUMIFS('Регистрация приход товаров'!$H$4:$H$2000,'Регистрация приход товаров'!$D$4:$D$2000,$D53,'Регистрация приход товаров'!$A$4:$A$2000,"&lt;"&amp;DATE(YEAR($A53),MONTH($A53),1)))-SUMIFS('Регистрация расход товаров'!$H$4:$H$2000,'Регистрация расход товаров'!$A$4:$A$2000,"&lt;"&amp;DATE(YEAR($A53),MONTH($A53),1),'Регистрация расход товаров'!$D$4:$D$2000,$D53),0)))/((SUMIFS('Регистрация приход товаров'!$G$4:$G$2000,'Регистрация приход товаров'!$A$4:$A$2000,"&gt;="&amp;DATE(YEAR($A53),MONTH($A53),1),'Регистрация приход товаров'!$D$4:$D$2000,$D53)-SUMIFS('Регистрация приход товаров'!$G$4:$G$2000,'Регистрация приход товаров'!$A$4:$A$2000,"&gt;="&amp;DATE(YEAR($A53),MONTH($A53)+1,1),'Регистрация приход товаров'!$D$4:$D$2000,$D53))+(IFERROR((SUMIF('Остаток на начало год'!$B$5:$B$302,$D53,'Остаток на начало год'!$E$5:$E$302)+SUMIFS('Регистрация приход товаров'!$G$4:$G$2000,'Регистрация приход товаров'!$D$4:$D$2000,$D53,'Регистрация приход товаров'!$A$4:$A$2000,"&lt;"&amp;DATE(YEAR($A53),MONTH($A53),1)))-SUMIFS('Регистрация расход товаров'!$G$4:$G$2000,'Регистрация расход товаров'!$A$4:$A$2000,"&lt;"&amp;DATE(YEAR($A53),MONTH($A53),1),'Регистрация расход товаров'!$D$4:$D$2000,$D53),0))))*G53,0)</f>
        <v>0</v>
      </c>
      <c r="I53" s="154"/>
      <c r="J53" s="153">
        <f t="shared" si="0"/>
        <v>0</v>
      </c>
      <c r="K53" s="153">
        <f t="shared" si="1"/>
        <v>0</v>
      </c>
      <c r="L53" s="43" t="e">
        <f>IF(B53=#REF!,MAX($L$3:L52)+1,0)</f>
        <v>#REF!</v>
      </c>
    </row>
    <row r="54" spans="1:12">
      <c r="A54" s="158"/>
      <c r="B54" s="94"/>
      <c r="C54" s="159"/>
      <c r="D54" s="128"/>
      <c r="E54" s="151" t="str">
        <f>IFERROR(INDEX('Материал хисобот'!$C$9:$C$259,MATCH(D54,'Материал хисобот'!$B$9:$B$259,0),1),"")</f>
        <v/>
      </c>
      <c r="F54" s="152" t="str">
        <f>IFERROR(INDEX('Материал хисобот'!$D$9:$D$259,MATCH(D54,'Материал хисобот'!$B$9:$B$259,0),1),"")</f>
        <v/>
      </c>
      <c r="G54" s="155"/>
      <c r="H54" s="153">
        <f>IFERROR((((SUMIFS('Регистрация приход товаров'!$H$4:$H$2000,'Регистрация приход товаров'!$A$4:$A$2000,"&gt;="&amp;DATE(YEAR($A54),MONTH($A54),1),'Регистрация приход товаров'!$D$4:$D$2000,$D54)-SUMIFS('Регистрация приход товаров'!$H$4:$H$2000,'Регистрация приход товаров'!$A$4:$A$2000,"&gt;="&amp;DATE(YEAR($A54),MONTH($A54)+1,1),'Регистрация приход товаров'!$D$4:$D$2000,$D54))+(IFERROR((SUMIF('Остаток на начало год'!$B$5:$B$302,$D54,'Остаток на начало год'!$F$5:$F$302)+SUMIFS('Регистрация приход товаров'!$H$4:$H$2000,'Регистрация приход товаров'!$D$4:$D$2000,$D54,'Регистрация приход товаров'!$A$4:$A$2000,"&lt;"&amp;DATE(YEAR($A54),MONTH($A54),1)))-SUMIFS('Регистрация расход товаров'!$H$4:$H$2000,'Регистрация расход товаров'!$A$4:$A$2000,"&lt;"&amp;DATE(YEAR($A54),MONTH($A54),1),'Регистрация расход товаров'!$D$4:$D$2000,$D54),0)))/((SUMIFS('Регистрация приход товаров'!$G$4:$G$2000,'Регистрация приход товаров'!$A$4:$A$2000,"&gt;="&amp;DATE(YEAR($A54),MONTH($A54),1),'Регистрация приход товаров'!$D$4:$D$2000,$D54)-SUMIFS('Регистрация приход товаров'!$G$4:$G$2000,'Регистрация приход товаров'!$A$4:$A$2000,"&gt;="&amp;DATE(YEAR($A54),MONTH($A54)+1,1),'Регистрация приход товаров'!$D$4:$D$2000,$D54))+(IFERROR((SUMIF('Остаток на начало год'!$B$5:$B$302,$D54,'Остаток на начало год'!$E$5:$E$302)+SUMIFS('Регистрация приход товаров'!$G$4:$G$2000,'Регистрация приход товаров'!$D$4:$D$2000,$D54,'Регистрация приход товаров'!$A$4:$A$2000,"&lt;"&amp;DATE(YEAR($A54),MONTH($A54),1)))-SUMIFS('Регистрация расход товаров'!$G$4:$G$2000,'Регистрация расход товаров'!$A$4:$A$2000,"&lt;"&amp;DATE(YEAR($A54),MONTH($A54),1),'Регистрация расход товаров'!$D$4:$D$2000,$D54),0))))*G54,0)</f>
        <v>0</v>
      </c>
      <c r="I54" s="154"/>
      <c r="J54" s="153">
        <f t="shared" si="0"/>
        <v>0</v>
      </c>
      <c r="K54" s="153">
        <f t="shared" si="1"/>
        <v>0</v>
      </c>
      <c r="L54" s="43" t="e">
        <f>IF(B54=#REF!,MAX($L$3:L53)+1,0)</f>
        <v>#REF!</v>
      </c>
    </row>
    <row r="55" spans="1:12">
      <c r="A55" s="158"/>
      <c r="B55" s="94"/>
      <c r="C55" s="159"/>
      <c r="D55" s="128"/>
      <c r="E55" s="151" t="str">
        <f>IFERROR(INDEX('Материал хисобот'!$C$9:$C$259,MATCH(D55,'Материал хисобот'!$B$9:$B$259,0),1),"")</f>
        <v/>
      </c>
      <c r="F55" s="152" t="str">
        <f>IFERROR(INDEX('Материал хисобот'!$D$9:$D$259,MATCH(D55,'Материал хисобот'!$B$9:$B$259,0),1),"")</f>
        <v/>
      </c>
      <c r="G55" s="155"/>
      <c r="H55" s="153">
        <f>IFERROR((((SUMIFS('Регистрация приход товаров'!$H$4:$H$2000,'Регистрация приход товаров'!$A$4:$A$2000,"&gt;="&amp;DATE(YEAR($A55),MONTH($A55),1),'Регистрация приход товаров'!$D$4:$D$2000,$D55)-SUMIFS('Регистрация приход товаров'!$H$4:$H$2000,'Регистрация приход товаров'!$A$4:$A$2000,"&gt;="&amp;DATE(YEAR($A55),MONTH($A55)+1,1),'Регистрация приход товаров'!$D$4:$D$2000,$D55))+(IFERROR((SUMIF('Остаток на начало год'!$B$5:$B$302,$D55,'Остаток на начало год'!$F$5:$F$302)+SUMIFS('Регистрация приход товаров'!$H$4:$H$2000,'Регистрация приход товаров'!$D$4:$D$2000,$D55,'Регистрация приход товаров'!$A$4:$A$2000,"&lt;"&amp;DATE(YEAR($A55),MONTH($A55),1)))-SUMIFS('Регистрация расход товаров'!$H$4:$H$2000,'Регистрация расход товаров'!$A$4:$A$2000,"&lt;"&amp;DATE(YEAR($A55),MONTH($A55),1),'Регистрация расход товаров'!$D$4:$D$2000,$D55),0)))/((SUMIFS('Регистрация приход товаров'!$G$4:$G$2000,'Регистрация приход товаров'!$A$4:$A$2000,"&gt;="&amp;DATE(YEAR($A55),MONTH($A55),1),'Регистрация приход товаров'!$D$4:$D$2000,$D55)-SUMIFS('Регистрация приход товаров'!$G$4:$G$2000,'Регистрация приход товаров'!$A$4:$A$2000,"&gt;="&amp;DATE(YEAR($A55),MONTH($A55)+1,1),'Регистрация приход товаров'!$D$4:$D$2000,$D55))+(IFERROR((SUMIF('Остаток на начало год'!$B$5:$B$302,$D55,'Остаток на начало год'!$E$5:$E$302)+SUMIFS('Регистрация приход товаров'!$G$4:$G$2000,'Регистрация приход товаров'!$D$4:$D$2000,$D55,'Регистрация приход товаров'!$A$4:$A$2000,"&lt;"&amp;DATE(YEAR($A55),MONTH($A55),1)))-SUMIFS('Регистрация расход товаров'!$G$4:$G$2000,'Регистрация расход товаров'!$A$4:$A$2000,"&lt;"&amp;DATE(YEAR($A55),MONTH($A55),1),'Регистрация расход товаров'!$D$4:$D$2000,$D55),0))))*G55,0)</f>
        <v>0</v>
      </c>
      <c r="I55" s="154"/>
      <c r="J55" s="153">
        <f t="shared" si="0"/>
        <v>0</v>
      </c>
      <c r="K55" s="153">
        <f t="shared" si="1"/>
        <v>0</v>
      </c>
      <c r="L55" s="43" t="e">
        <f>IF(B55=#REF!,MAX($L$3:L54)+1,0)</f>
        <v>#REF!</v>
      </c>
    </row>
    <row r="56" spans="1:12">
      <c r="A56" s="158"/>
      <c r="B56" s="94"/>
      <c r="C56" s="159"/>
      <c r="D56" s="128"/>
      <c r="E56" s="151" t="str">
        <f>IFERROR(INDEX('Материал хисобот'!$C$9:$C$259,MATCH(D56,'Материал хисобот'!$B$9:$B$259,0),1),"")</f>
        <v/>
      </c>
      <c r="F56" s="152" t="str">
        <f>IFERROR(INDEX('Материал хисобот'!$D$9:$D$259,MATCH(D56,'Материал хисобот'!$B$9:$B$259,0),1),"")</f>
        <v/>
      </c>
      <c r="G56" s="155"/>
      <c r="H56" s="153">
        <f>IFERROR((((SUMIFS('Регистрация приход товаров'!$H$4:$H$2000,'Регистрация приход товаров'!$A$4:$A$2000,"&gt;="&amp;DATE(YEAR($A56),MONTH($A56),1),'Регистрация приход товаров'!$D$4:$D$2000,$D56)-SUMIFS('Регистрация приход товаров'!$H$4:$H$2000,'Регистрация приход товаров'!$A$4:$A$2000,"&gt;="&amp;DATE(YEAR($A56),MONTH($A56)+1,1),'Регистрация приход товаров'!$D$4:$D$2000,$D56))+(IFERROR((SUMIF('Остаток на начало год'!$B$5:$B$302,$D56,'Остаток на начало год'!$F$5:$F$302)+SUMIFS('Регистрация приход товаров'!$H$4:$H$2000,'Регистрация приход товаров'!$D$4:$D$2000,$D56,'Регистрация приход товаров'!$A$4:$A$2000,"&lt;"&amp;DATE(YEAR($A56),MONTH($A56),1)))-SUMIFS('Регистрация расход товаров'!$H$4:$H$2000,'Регистрация расход товаров'!$A$4:$A$2000,"&lt;"&amp;DATE(YEAR($A56),MONTH($A56),1),'Регистрация расход товаров'!$D$4:$D$2000,$D56),0)))/((SUMIFS('Регистрация приход товаров'!$G$4:$G$2000,'Регистрация приход товаров'!$A$4:$A$2000,"&gt;="&amp;DATE(YEAR($A56),MONTH($A56),1),'Регистрация приход товаров'!$D$4:$D$2000,$D56)-SUMIFS('Регистрация приход товаров'!$G$4:$G$2000,'Регистрация приход товаров'!$A$4:$A$2000,"&gt;="&amp;DATE(YEAR($A56),MONTH($A56)+1,1),'Регистрация приход товаров'!$D$4:$D$2000,$D56))+(IFERROR((SUMIF('Остаток на начало год'!$B$5:$B$302,$D56,'Остаток на начало год'!$E$5:$E$302)+SUMIFS('Регистрация приход товаров'!$G$4:$G$2000,'Регистрация приход товаров'!$D$4:$D$2000,$D56,'Регистрация приход товаров'!$A$4:$A$2000,"&lt;"&amp;DATE(YEAR($A56),MONTH($A56),1)))-SUMIFS('Регистрация расход товаров'!$G$4:$G$2000,'Регистрация расход товаров'!$A$4:$A$2000,"&lt;"&amp;DATE(YEAR($A56),MONTH($A56),1),'Регистрация расход товаров'!$D$4:$D$2000,$D56),0))))*G56,0)</f>
        <v>0</v>
      </c>
      <c r="I56" s="154"/>
      <c r="J56" s="153">
        <f t="shared" si="0"/>
        <v>0</v>
      </c>
      <c r="K56" s="153">
        <f t="shared" si="1"/>
        <v>0</v>
      </c>
      <c r="L56" s="43" t="e">
        <f>IF(B56=#REF!,MAX($L$3:L55)+1,0)</f>
        <v>#REF!</v>
      </c>
    </row>
    <row r="57" spans="1:12">
      <c r="A57" s="158"/>
      <c r="B57" s="94"/>
      <c r="C57" s="159"/>
      <c r="D57" s="128"/>
      <c r="E57" s="151" t="str">
        <f>IFERROR(INDEX('Материал хисобот'!$C$9:$C$259,MATCH(D57,'Материал хисобот'!$B$9:$B$259,0),1),"")</f>
        <v/>
      </c>
      <c r="F57" s="152" t="str">
        <f>IFERROR(INDEX('Материал хисобот'!$D$9:$D$259,MATCH(D57,'Материал хисобот'!$B$9:$B$259,0),1),"")</f>
        <v/>
      </c>
      <c r="G57" s="155"/>
      <c r="H57" s="153">
        <f>IFERROR((((SUMIFS('Регистрация приход товаров'!$H$4:$H$2000,'Регистрация приход товаров'!$A$4:$A$2000,"&gt;="&amp;DATE(YEAR($A57),MONTH($A57),1),'Регистрация приход товаров'!$D$4:$D$2000,$D57)-SUMIFS('Регистрация приход товаров'!$H$4:$H$2000,'Регистрация приход товаров'!$A$4:$A$2000,"&gt;="&amp;DATE(YEAR($A57),MONTH($A57)+1,1),'Регистрация приход товаров'!$D$4:$D$2000,$D57))+(IFERROR((SUMIF('Остаток на начало год'!$B$5:$B$302,$D57,'Остаток на начало год'!$F$5:$F$302)+SUMIFS('Регистрация приход товаров'!$H$4:$H$2000,'Регистрация приход товаров'!$D$4:$D$2000,$D57,'Регистрация приход товаров'!$A$4:$A$2000,"&lt;"&amp;DATE(YEAR($A57),MONTH($A57),1)))-SUMIFS('Регистрация расход товаров'!$H$4:$H$2000,'Регистрация расход товаров'!$A$4:$A$2000,"&lt;"&amp;DATE(YEAR($A57),MONTH($A57),1),'Регистрация расход товаров'!$D$4:$D$2000,$D57),0)))/((SUMIFS('Регистрация приход товаров'!$G$4:$G$2000,'Регистрация приход товаров'!$A$4:$A$2000,"&gt;="&amp;DATE(YEAR($A57),MONTH($A57),1),'Регистрация приход товаров'!$D$4:$D$2000,$D57)-SUMIFS('Регистрация приход товаров'!$G$4:$G$2000,'Регистрация приход товаров'!$A$4:$A$2000,"&gt;="&amp;DATE(YEAR($A57),MONTH($A57)+1,1),'Регистрация приход товаров'!$D$4:$D$2000,$D57))+(IFERROR((SUMIF('Остаток на начало год'!$B$5:$B$302,$D57,'Остаток на начало год'!$E$5:$E$302)+SUMIFS('Регистрация приход товаров'!$G$4:$G$2000,'Регистрация приход товаров'!$D$4:$D$2000,$D57,'Регистрация приход товаров'!$A$4:$A$2000,"&lt;"&amp;DATE(YEAR($A57),MONTH($A57),1)))-SUMIFS('Регистрация расход товаров'!$G$4:$G$2000,'Регистрация расход товаров'!$A$4:$A$2000,"&lt;"&amp;DATE(YEAR($A57),MONTH($A57),1),'Регистрация расход товаров'!$D$4:$D$2000,$D57),0))))*G57,0)</f>
        <v>0</v>
      </c>
      <c r="I57" s="154"/>
      <c r="J57" s="153">
        <f t="shared" si="0"/>
        <v>0</v>
      </c>
      <c r="K57" s="153">
        <f t="shared" si="1"/>
        <v>0</v>
      </c>
      <c r="L57" s="43" t="e">
        <f>IF(B57=#REF!,MAX($L$3:L56)+1,0)</f>
        <v>#REF!</v>
      </c>
    </row>
    <row r="58" spans="1:12">
      <c r="A58" s="158"/>
      <c r="B58" s="94"/>
      <c r="C58" s="159"/>
      <c r="D58" s="128"/>
      <c r="E58" s="151" t="str">
        <f>IFERROR(INDEX('Материал хисобот'!$C$9:$C$259,MATCH(D58,'Материал хисобот'!$B$9:$B$259,0),1),"")</f>
        <v/>
      </c>
      <c r="F58" s="152" t="str">
        <f>IFERROR(INDEX('Материал хисобот'!$D$9:$D$259,MATCH(D58,'Материал хисобот'!$B$9:$B$259,0),1),"")</f>
        <v/>
      </c>
      <c r="G58" s="155"/>
      <c r="H58" s="153">
        <f>IFERROR((((SUMIFS('Регистрация приход товаров'!$H$4:$H$2000,'Регистрация приход товаров'!$A$4:$A$2000,"&gt;="&amp;DATE(YEAR($A58),MONTH($A58),1),'Регистрация приход товаров'!$D$4:$D$2000,$D58)-SUMIFS('Регистрация приход товаров'!$H$4:$H$2000,'Регистрация приход товаров'!$A$4:$A$2000,"&gt;="&amp;DATE(YEAR($A58),MONTH($A58)+1,1),'Регистрация приход товаров'!$D$4:$D$2000,$D58))+(IFERROR((SUMIF('Остаток на начало год'!$B$5:$B$302,$D58,'Остаток на начало год'!$F$5:$F$302)+SUMIFS('Регистрация приход товаров'!$H$4:$H$2000,'Регистрация приход товаров'!$D$4:$D$2000,$D58,'Регистрация приход товаров'!$A$4:$A$2000,"&lt;"&amp;DATE(YEAR($A58),MONTH($A58),1)))-SUMIFS('Регистрация расход товаров'!$H$4:$H$2000,'Регистрация расход товаров'!$A$4:$A$2000,"&lt;"&amp;DATE(YEAR($A58),MONTH($A58),1),'Регистрация расход товаров'!$D$4:$D$2000,$D58),0)))/((SUMIFS('Регистрация приход товаров'!$G$4:$G$2000,'Регистрация приход товаров'!$A$4:$A$2000,"&gt;="&amp;DATE(YEAR($A58),MONTH($A58),1),'Регистрация приход товаров'!$D$4:$D$2000,$D58)-SUMIFS('Регистрация приход товаров'!$G$4:$G$2000,'Регистрация приход товаров'!$A$4:$A$2000,"&gt;="&amp;DATE(YEAR($A58),MONTH($A58)+1,1),'Регистрация приход товаров'!$D$4:$D$2000,$D58))+(IFERROR((SUMIF('Остаток на начало год'!$B$5:$B$302,$D58,'Остаток на начало год'!$E$5:$E$302)+SUMIFS('Регистрация приход товаров'!$G$4:$G$2000,'Регистрация приход товаров'!$D$4:$D$2000,$D58,'Регистрация приход товаров'!$A$4:$A$2000,"&lt;"&amp;DATE(YEAR($A58),MONTH($A58),1)))-SUMIFS('Регистрация расход товаров'!$G$4:$G$2000,'Регистрация расход товаров'!$A$4:$A$2000,"&lt;"&amp;DATE(YEAR($A58),MONTH($A58),1),'Регистрация расход товаров'!$D$4:$D$2000,$D58),0))))*G58,0)</f>
        <v>0</v>
      </c>
      <c r="I58" s="154"/>
      <c r="J58" s="153">
        <f t="shared" si="0"/>
        <v>0</v>
      </c>
      <c r="K58" s="153">
        <f t="shared" si="1"/>
        <v>0</v>
      </c>
      <c r="L58" s="43" t="e">
        <f>IF(B58=#REF!,MAX($L$3:L57)+1,0)</f>
        <v>#REF!</v>
      </c>
    </row>
    <row r="59" spans="1:12">
      <c r="A59" s="158"/>
      <c r="B59" s="94"/>
      <c r="C59" s="159"/>
      <c r="D59" s="128"/>
      <c r="E59" s="151" t="str">
        <f>IFERROR(INDEX('Материал хисобот'!$C$9:$C$259,MATCH(D59,'Материал хисобот'!$B$9:$B$259,0),1),"")</f>
        <v/>
      </c>
      <c r="F59" s="152" t="str">
        <f>IFERROR(INDEX('Материал хисобот'!$D$9:$D$259,MATCH(D59,'Материал хисобот'!$B$9:$B$259,0),1),"")</f>
        <v/>
      </c>
      <c r="G59" s="155"/>
      <c r="H59" s="153">
        <f>IFERROR((((SUMIFS('Регистрация приход товаров'!$H$4:$H$2000,'Регистрация приход товаров'!$A$4:$A$2000,"&gt;="&amp;DATE(YEAR($A59),MONTH($A59),1),'Регистрация приход товаров'!$D$4:$D$2000,$D59)-SUMIFS('Регистрация приход товаров'!$H$4:$H$2000,'Регистрация приход товаров'!$A$4:$A$2000,"&gt;="&amp;DATE(YEAR($A59),MONTH($A59)+1,1),'Регистрация приход товаров'!$D$4:$D$2000,$D59))+(IFERROR((SUMIF('Остаток на начало год'!$B$5:$B$302,$D59,'Остаток на начало год'!$F$5:$F$302)+SUMIFS('Регистрация приход товаров'!$H$4:$H$2000,'Регистрация приход товаров'!$D$4:$D$2000,$D59,'Регистрация приход товаров'!$A$4:$A$2000,"&lt;"&amp;DATE(YEAR($A59),MONTH($A59),1)))-SUMIFS('Регистрация расход товаров'!$H$4:$H$2000,'Регистрация расход товаров'!$A$4:$A$2000,"&lt;"&amp;DATE(YEAR($A59),MONTH($A59),1),'Регистрация расход товаров'!$D$4:$D$2000,$D59),0)))/((SUMIFS('Регистрация приход товаров'!$G$4:$G$2000,'Регистрация приход товаров'!$A$4:$A$2000,"&gt;="&amp;DATE(YEAR($A59),MONTH($A59),1),'Регистрация приход товаров'!$D$4:$D$2000,$D59)-SUMIFS('Регистрация приход товаров'!$G$4:$G$2000,'Регистрация приход товаров'!$A$4:$A$2000,"&gt;="&amp;DATE(YEAR($A59),MONTH($A59)+1,1),'Регистрация приход товаров'!$D$4:$D$2000,$D59))+(IFERROR((SUMIF('Остаток на начало год'!$B$5:$B$302,$D59,'Остаток на начало год'!$E$5:$E$302)+SUMIFS('Регистрация приход товаров'!$G$4:$G$2000,'Регистрация приход товаров'!$D$4:$D$2000,$D59,'Регистрация приход товаров'!$A$4:$A$2000,"&lt;"&amp;DATE(YEAR($A59),MONTH($A59),1)))-SUMIFS('Регистрация расход товаров'!$G$4:$G$2000,'Регистрация расход товаров'!$A$4:$A$2000,"&lt;"&amp;DATE(YEAR($A59),MONTH($A59),1),'Регистрация расход товаров'!$D$4:$D$2000,$D59),0))))*G59,0)</f>
        <v>0</v>
      </c>
      <c r="I59" s="154"/>
      <c r="J59" s="153">
        <f t="shared" si="0"/>
        <v>0</v>
      </c>
      <c r="K59" s="153">
        <f t="shared" si="1"/>
        <v>0</v>
      </c>
      <c r="L59" s="43" t="e">
        <f>IF(B59=#REF!,MAX($L$3:L58)+1,0)</f>
        <v>#REF!</v>
      </c>
    </row>
    <row r="60" spans="1:12">
      <c r="A60" s="158"/>
      <c r="B60" s="94"/>
      <c r="C60" s="159"/>
      <c r="D60" s="128"/>
      <c r="E60" s="151" t="str">
        <f>IFERROR(INDEX('Материал хисобот'!$C$9:$C$259,MATCH(D60,'Материал хисобот'!$B$9:$B$259,0),1),"")</f>
        <v/>
      </c>
      <c r="F60" s="152" t="str">
        <f>IFERROR(INDEX('Материал хисобот'!$D$9:$D$259,MATCH(D60,'Материал хисобот'!$B$9:$B$259,0),1),"")</f>
        <v/>
      </c>
      <c r="G60" s="155"/>
      <c r="H60" s="153">
        <f>IFERROR((((SUMIFS('Регистрация приход товаров'!$H$4:$H$2000,'Регистрация приход товаров'!$A$4:$A$2000,"&gt;="&amp;DATE(YEAR($A60),MONTH($A60),1),'Регистрация приход товаров'!$D$4:$D$2000,$D60)-SUMIFS('Регистрация приход товаров'!$H$4:$H$2000,'Регистрация приход товаров'!$A$4:$A$2000,"&gt;="&amp;DATE(YEAR($A60),MONTH($A60)+1,1),'Регистрация приход товаров'!$D$4:$D$2000,$D60))+(IFERROR((SUMIF('Остаток на начало год'!$B$5:$B$302,$D60,'Остаток на начало год'!$F$5:$F$302)+SUMIFS('Регистрация приход товаров'!$H$4:$H$2000,'Регистрация приход товаров'!$D$4:$D$2000,$D60,'Регистрация приход товаров'!$A$4:$A$2000,"&lt;"&amp;DATE(YEAR($A60),MONTH($A60),1)))-SUMIFS('Регистрация расход товаров'!$H$4:$H$2000,'Регистрация расход товаров'!$A$4:$A$2000,"&lt;"&amp;DATE(YEAR($A60),MONTH($A60),1),'Регистрация расход товаров'!$D$4:$D$2000,$D60),0)))/((SUMIFS('Регистрация приход товаров'!$G$4:$G$2000,'Регистрация приход товаров'!$A$4:$A$2000,"&gt;="&amp;DATE(YEAR($A60),MONTH($A60),1),'Регистрация приход товаров'!$D$4:$D$2000,$D60)-SUMIFS('Регистрация приход товаров'!$G$4:$G$2000,'Регистрация приход товаров'!$A$4:$A$2000,"&gt;="&amp;DATE(YEAR($A60),MONTH($A60)+1,1),'Регистрация приход товаров'!$D$4:$D$2000,$D60))+(IFERROR((SUMIF('Остаток на начало год'!$B$5:$B$302,$D60,'Остаток на начало год'!$E$5:$E$302)+SUMIFS('Регистрация приход товаров'!$G$4:$G$2000,'Регистрация приход товаров'!$D$4:$D$2000,$D60,'Регистрация приход товаров'!$A$4:$A$2000,"&lt;"&amp;DATE(YEAR($A60),MONTH($A60),1)))-SUMIFS('Регистрация расход товаров'!$G$4:$G$2000,'Регистрация расход товаров'!$A$4:$A$2000,"&lt;"&amp;DATE(YEAR($A60),MONTH($A60),1),'Регистрация расход товаров'!$D$4:$D$2000,$D60),0))))*G60,0)</f>
        <v>0</v>
      </c>
      <c r="I60" s="154"/>
      <c r="J60" s="153">
        <f t="shared" si="0"/>
        <v>0</v>
      </c>
      <c r="K60" s="153">
        <f t="shared" si="1"/>
        <v>0</v>
      </c>
      <c r="L60" s="43" t="e">
        <f>IF(B60=#REF!,MAX($L$3:L59)+1,0)</f>
        <v>#REF!</v>
      </c>
    </row>
    <row r="61" spans="1:12">
      <c r="A61" s="158"/>
      <c r="B61" s="94"/>
      <c r="C61" s="159"/>
      <c r="D61" s="128"/>
      <c r="E61" s="151" t="str">
        <f>IFERROR(INDEX('Материал хисобот'!$C$9:$C$259,MATCH(D61,'Материал хисобот'!$B$9:$B$259,0),1),"")</f>
        <v/>
      </c>
      <c r="F61" s="152" t="str">
        <f>IFERROR(INDEX('Материал хисобот'!$D$9:$D$259,MATCH(D61,'Материал хисобот'!$B$9:$B$259,0),1),"")</f>
        <v/>
      </c>
      <c r="G61" s="155"/>
      <c r="H61" s="153">
        <f>IFERROR((((SUMIFS('Регистрация приход товаров'!$H$4:$H$2000,'Регистрация приход товаров'!$A$4:$A$2000,"&gt;="&amp;DATE(YEAR($A61),MONTH($A61),1),'Регистрация приход товаров'!$D$4:$D$2000,$D61)-SUMIFS('Регистрация приход товаров'!$H$4:$H$2000,'Регистрация приход товаров'!$A$4:$A$2000,"&gt;="&amp;DATE(YEAR($A61),MONTH($A61)+1,1),'Регистрация приход товаров'!$D$4:$D$2000,$D61))+(IFERROR((SUMIF('Остаток на начало год'!$B$5:$B$302,$D61,'Остаток на начало год'!$F$5:$F$302)+SUMIFS('Регистрация приход товаров'!$H$4:$H$2000,'Регистрация приход товаров'!$D$4:$D$2000,$D61,'Регистрация приход товаров'!$A$4:$A$2000,"&lt;"&amp;DATE(YEAR($A61),MONTH($A61),1)))-SUMIFS('Регистрация расход товаров'!$H$4:$H$2000,'Регистрация расход товаров'!$A$4:$A$2000,"&lt;"&amp;DATE(YEAR($A61),MONTH($A61),1),'Регистрация расход товаров'!$D$4:$D$2000,$D61),0)))/((SUMIFS('Регистрация приход товаров'!$G$4:$G$2000,'Регистрация приход товаров'!$A$4:$A$2000,"&gt;="&amp;DATE(YEAR($A61),MONTH($A61),1),'Регистрация приход товаров'!$D$4:$D$2000,$D61)-SUMIFS('Регистрация приход товаров'!$G$4:$G$2000,'Регистрация приход товаров'!$A$4:$A$2000,"&gt;="&amp;DATE(YEAR($A61),MONTH($A61)+1,1),'Регистрация приход товаров'!$D$4:$D$2000,$D61))+(IFERROR((SUMIF('Остаток на начало год'!$B$5:$B$302,$D61,'Остаток на начало год'!$E$5:$E$302)+SUMIFS('Регистрация приход товаров'!$G$4:$G$2000,'Регистрация приход товаров'!$D$4:$D$2000,$D61,'Регистрация приход товаров'!$A$4:$A$2000,"&lt;"&amp;DATE(YEAR($A61),MONTH($A61),1)))-SUMIFS('Регистрация расход товаров'!$G$4:$G$2000,'Регистрация расход товаров'!$A$4:$A$2000,"&lt;"&amp;DATE(YEAR($A61),MONTH($A61),1),'Регистрация расход товаров'!$D$4:$D$2000,$D61),0))))*G61,0)</f>
        <v>0</v>
      </c>
      <c r="I61" s="154"/>
      <c r="J61" s="153">
        <f t="shared" si="0"/>
        <v>0</v>
      </c>
      <c r="K61" s="153">
        <f t="shared" si="1"/>
        <v>0</v>
      </c>
      <c r="L61" s="43" t="e">
        <f>IF(B61=#REF!,MAX($L$3:L60)+1,0)</f>
        <v>#REF!</v>
      </c>
    </row>
    <row r="62" spans="1:12">
      <c r="A62" s="158"/>
      <c r="B62" s="94"/>
      <c r="C62" s="159"/>
      <c r="D62" s="128"/>
      <c r="E62" s="151" t="str">
        <f>IFERROR(INDEX('Материал хисобот'!$C$9:$C$259,MATCH(D62,'Материал хисобот'!$B$9:$B$259,0),1),"")</f>
        <v/>
      </c>
      <c r="F62" s="152" t="str">
        <f>IFERROR(INDEX('Материал хисобот'!$D$9:$D$259,MATCH(D62,'Материал хисобот'!$B$9:$B$259,0),1),"")</f>
        <v/>
      </c>
      <c r="G62" s="155"/>
      <c r="H62" s="153">
        <f>IFERROR((((SUMIFS('Регистрация приход товаров'!$H$4:$H$2000,'Регистрация приход товаров'!$A$4:$A$2000,"&gt;="&amp;DATE(YEAR($A62),MONTH($A62),1),'Регистрация приход товаров'!$D$4:$D$2000,$D62)-SUMIFS('Регистрация приход товаров'!$H$4:$H$2000,'Регистрация приход товаров'!$A$4:$A$2000,"&gt;="&amp;DATE(YEAR($A62),MONTH($A62)+1,1),'Регистрация приход товаров'!$D$4:$D$2000,$D62))+(IFERROR((SUMIF('Остаток на начало год'!$B$5:$B$302,$D62,'Остаток на начало год'!$F$5:$F$302)+SUMIFS('Регистрация приход товаров'!$H$4:$H$2000,'Регистрация приход товаров'!$D$4:$D$2000,$D62,'Регистрация приход товаров'!$A$4:$A$2000,"&lt;"&amp;DATE(YEAR($A62),MONTH($A62),1)))-SUMIFS('Регистрация расход товаров'!$H$4:$H$2000,'Регистрация расход товаров'!$A$4:$A$2000,"&lt;"&amp;DATE(YEAR($A62),MONTH($A62),1),'Регистрация расход товаров'!$D$4:$D$2000,$D62),0)))/((SUMIFS('Регистрация приход товаров'!$G$4:$G$2000,'Регистрация приход товаров'!$A$4:$A$2000,"&gt;="&amp;DATE(YEAR($A62),MONTH($A62),1),'Регистрация приход товаров'!$D$4:$D$2000,$D62)-SUMIFS('Регистрация приход товаров'!$G$4:$G$2000,'Регистрация приход товаров'!$A$4:$A$2000,"&gt;="&amp;DATE(YEAR($A62),MONTH($A62)+1,1),'Регистрация приход товаров'!$D$4:$D$2000,$D62))+(IFERROR((SUMIF('Остаток на начало год'!$B$5:$B$302,$D62,'Остаток на начало год'!$E$5:$E$302)+SUMIFS('Регистрация приход товаров'!$G$4:$G$2000,'Регистрация приход товаров'!$D$4:$D$2000,$D62,'Регистрация приход товаров'!$A$4:$A$2000,"&lt;"&amp;DATE(YEAR($A62),MONTH($A62),1)))-SUMIFS('Регистрация расход товаров'!$G$4:$G$2000,'Регистрация расход товаров'!$A$4:$A$2000,"&lt;"&amp;DATE(YEAR($A62),MONTH($A62),1),'Регистрация расход товаров'!$D$4:$D$2000,$D62),0))))*G62,0)</f>
        <v>0</v>
      </c>
      <c r="I62" s="154"/>
      <c r="J62" s="153">
        <f t="shared" si="0"/>
        <v>0</v>
      </c>
      <c r="K62" s="153">
        <f t="shared" si="1"/>
        <v>0</v>
      </c>
      <c r="L62" s="43" t="e">
        <f>IF(B62=#REF!,MAX($L$3:L61)+1,0)</f>
        <v>#REF!</v>
      </c>
    </row>
    <row r="63" spans="1:12">
      <c r="A63" s="158"/>
      <c r="B63" s="94"/>
      <c r="C63" s="159"/>
      <c r="D63" s="128"/>
      <c r="E63" s="151" t="str">
        <f>IFERROR(INDEX('Материал хисобот'!$C$9:$C$259,MATCH(D63,'Материал хисобот'!$B$9:$B$259,0),1),"")</f>
        <v/>
      </c>
      <c r="F63" s="152" t="str">
        <f>IFERROR(INDEX('Материал хисобот'!$D$9:$D$259,MATCH(D63,'Материал хисобот'!$B$9:$B$259,0),1),"")</f>
        <v/>
      </c>
      <c r="G63" s="155"/>
      <c r="H63" s="153">
        <f>IFERROR((((SUMIFS('Регистрация приход товаров'!$H$4:$H$2000,'Регистрация приход товаров'!$A$4:$A$2000,"&gt;="&amp;DATE(YEAR($A63),MONTH($A63),1),'Регистрация приход товаров'!$D$4:$D$2000,$D63)-SUMIFS('Регистрация приход товаров'!$H$4:$H$2000,'Регистрация приход товаров'!$A$4:$A$2000,"&gt;="&amp;DATE(YEAR($A63),MONTH($A63)+1,1),'Регистрация приход товаров'!$D$4:$D$2000,$D63))+(IFERROR((SUMIF('Остаток на начало год'!$B$5:$B$302,$D63,'Остаток на начало год'!$F$5:$F$302)+SUMIFS('Регистрация приход товаров'!$H$4:$H$2000,'Регистрация приход товаров'!$D$4:$D$2000,$D63,'Регистрация приход товаров'!$A$4:$A$2000,"&lt;"&amp;DATE(YEAR($A63),MONTH($A63),1)))-SUMIFS('Регистрация расход товаров'!$H$4:$H$2000,'Регистрация расход товаров'!$A$4:$A$2000,"&lt;"&amp;DATE(YEAR($A63),MONTH($A63),1),'Регистрация расход товаров'!$D$4:$D$2000,$D63),0)))/((SUMIFS('Регистрация приход товаров'!$G$4:$G$2000,'Регистрация приход товаров'!$A$4:$A$2000,"&gt;="&amp;DATE(YEAR($A63),MONTH($A63),1),'Регистрация приход товаров'!$D$4:$D$2000,$D63)-SUMIFS('Регистрация приход товаров'!$G$4:$G$2000,'Регистрация приход товаров'!$A$4:$A$2000,"&gt;="&amp;DATE(YEAR($A63),MONTH($A63)+1,1),'Регистрация приход товаров'!$D$4:$D$2000,$D63))+(IFERROR((SUMIF('Остаток на начало год'!$B$5:$B$302,$D63,'Остаток на начало год'!$E$5:$E$302)+SUMIFS('Регистрация приход товаров'!$G$4:$G$2000,'Регистрация приход товаров'!$D$4:$D$2000,$D63,'Регистрация приход товаров'!$A$4:$A$2000,"&lt;"&amp;DATE(YEAR($A63),MONTH($A63),1)))-SUMIFS('Регистрация расход товаров'!$G$4:$G$2000,'Регистрация расход товаров'!$A$4:$A$2000,"&lt;"&amp;DATE(YEAR($A63),MONTH($A63),1),'Регистрация расход товаров'!$D$4:$D$2000,$D63),0))))*G63,0)</f>
        <v>0</v>
      </c>
      <c r="I63" s="154"/>
      <c r="J63" s="153">
        <f t="shared" si="0"/>
        <v>0</v>
      </c>
      <c r="K63" s="153">
        <f t="shared" si="1"/>
        <v>0</v>
      </c>
      <c r="L63" s="43" t="e">
        <f>IF(B63=#REF!,MAX($L$3:L62)+1,0)</f>
        <v>#REF!</v>
      </c>
    </row>
    <row r="64" spans="1:12">
      <c r="A64" s="158"/>
      <c r="B64" s="94"/>
      <c r="C64" s="159"/>
      <c r="D64" s="128"/>
      <c r="E64" s="151" t="str">
        <f>IFERROR(INDEX('Материал хисобот'!$C$9:$C$259,MATCH(D64,'Материал хисобот'!$B$9:$B$259,0),1),"")</f>
        <v/>
      </c>
      <c r="F64" s="152" t="str">
        <f>IFERROR(INDEX('Материал хисобот'!$D$9:$D$259,MATCH(D64,'Материал хисобот'!$B$9:$B$259,0),1),"")</f>
        <v/>
      </c>
      <c r="G64" s="155"/>
      <c r="H64" s="153">
        <f>IFERROR((((SUMIFS('Регистрация приход товаров'!$H$4:$H$2000,'Регистрация приход товаров'!$A$4:$A$2000,"&gt;="&amp;DATE(YEAR($A64),MONTH($A64),1),'Регистрация приход товаров'!$D$4:$D$2000,$D64)-SUMIFS('Регистрация приход товаров'!$H$4:$H$2000,'Регистрация приход товаров'!$A$4:$A$2000,"&gt;="&amp;DATE(YEAR($A64),MONTH($A64)+1,1),'Регистрация приход товаров'!$D$4:$D$2000,$D64))+(IFERROR((SUMIF('Остаток на начало год'!$B$5:$B$302,$D64,'Остаток на начало год'!$F$5:$F$302)+SUMIFS('Регистрация приход товаров'!$H$4:$H$2000,'Регистрация приход товаров'!$D$4:$D$2000,$D64,'Регистрация приход товаров'!$A$4:$A$2000,"&lt;"&amp;DATE(YEAR($A64),MONTH($A64),1)))-SUMIFS('Регистрация расход товаров'!$H$4:$H$2000,'Регистрация расход товаров'!$A$4:$A$2000,"&lt;"&amp;DATE(YEAR($A64),MONTH($A64),1),'Регистрация расход товаров'!$D$4:$D$2000,$D64),0)))/((SUMIFS('Регистрация приход товаров'!$G$4:$G$2000,'Регистрация приход товаров'!$A$4:$A$2000,"&gt;="&amp;DATE(YEAR($A64),MONTH($A64),1),'Регистрация приход товаров'!$D$4:$D$2000,$D64)-SUMIFS('Регистрация приход товаров'!$G$4:$G$2000,'Регистрация приход товаров'!$A$4:$A$2000,"&gt;="&amp;DATE(YEAR($A64),MONTH($A64)+1,1),'Регистрация приход товаров'!$D$4:$D$2000,$D64))+(IFERROR((SUMIF('Остаток на начало год'!$B$5:$B$302,$D64,'Остаток на начало год'!$E$5:$E$302)+SUMIFS('Регистрация приход товаров'!$G$4:$G$2000,'Регистрация приход товаров'!$D$4:$D$2000,$D64,'Регистрация приход товаров'!$A$4:$A$2000,"&lt;"&amp;DATE(YEAR($A64),MONTH($A64),1)))-SUMIFS('Регистрация расход товаров'!$G$4:$G$2000,'Регистрация расход товаров'!$A$4:$A$2000,"&lt;"&amp;DATE(YEAR($A64),MONTH($A64),1),'Регистрация расход товаров'!$D$4:$D$2000,$D64),0))))*G64,0)</f>
        <v>0</v>
      </c>
      <c r="I64" s="154"/>
      <c r="J64" s="153">
        <f t="shared" si="0"/>
        <v>0</v>
      </c>
      <c r="K64" s="153">
        <f t="shared" si="1"/>
        <v>0</v>
      </c>
      <c r="L64" s="43" t="e">
        <f>IF(B64=#REF!,MAX($L$3:L63)+1,0)</f>
        <v>#REF!</v>
      </c>
    </row>
    <row r="65" spans="1:12">
      <c r="A65" s="158"/>
      <c r="B65" s="94"/>
      <c r="C65" s="159"/>
      <c r="D65" s="128"/>
      <c r="E65" s="151" t="str">
        <f>IFERROR(INDEX('Материал хисобот'!$C$9:$C$259,MATCH(D65,'Материал хисобот'!$B$9:$B$259,0),1),"")</f>
        <v/>
      </c>
      <c r="F65" s="152" t="str">
        <f>IFERROR(INDEX('Материал хисобот'!$D$9:$D$259,MATCH(D65,'Материал хисобот'!$B$9:$B$259,0),1),"")</f>
        <v/>
      </c>
      <c r="G65" s="155"/>
      <c r="H65" s="153">
        <f>IFERROR((((SUMIFS('Регистрация приход товаров'!$H$4:$H$2000,'Регистрация приход товаров'!$A$4:$A$2000,"&gt;="&amp;DATE(YEAR($A65),MONTH($A65),1),'Регистрация приход товаров'!$D$4:$D$2000,$D65)-SUMIFS('Регистрация приход товаров'!$H$4:$H$2000,'Регистрация приход товаров'!$A$4:$A$2000,"&gt;="&amp;DATE(YEAR($A65),MONTH($A65)+1,1),'Регистрация приход товаров'!$D$4:$D$2000,$D65))+(IFERROR((SUMIF('Остаток на начало год'!$B$5:$B$302,$D65,'Остаток на начало год'!$F$5:$F$302)+SUMIFS('Регистрация приход товаров'!$H$4:$H$2000,'Регистрация приход товаров'!$D$4:$D$2000,$D65,'Регистрация приход товаров'!$A$4:$A$2000,"&lt;"&amp;DATE(YEAR($A65),MONTH($A65),1)))-SUMIFS('Регистрация расход товаров'!$H$4:$H$2000,'Регистрация расход товаров'!$A$4:$A$2000,"&lt;"&amp;DATE(YEAR($A65),MONTH($A65),1),'Регистрация расход товаров'!$D$4:$D$2000,$D65),0)))/((SUMIFS('Регистрация приход товаров'!$G$4:$G$2000,'Регистрация приход товаров'!$A$4:$A$2000,"&gt;="&amp;DATE(YEAR($A65),MONTH($A65),1),'Регистрация приход товаров'!$D$4:$D$2000,$D65)-SUMIFS('Регистрация приход товаров'!$G$4:$G$2000,'Регистрация приход товаров'!$A$4:$A$2000,"&gt;="&amp;DATE(YEAR($A65),MONTH($A65)+1,1),'Регистрация приход товаров'!$D$4:$D$2000,$D65))+(IFERROR((SUMIF('Остаток на начало год'!$B$5:$B$302,$D65,'Остаток на начало год'!$E$5:$E$302)+SUMIFS('Регистрация приход товаров'!$G$4:$G$2000,'Регистрация приход товаров'!$D$4:$D$2000,$D65,'Регистрация приход товаров'!$A$4:$A$2000,"&lt;"&amp;DATE(YEAR($A65),MONTH($A65),1)))-SUMIFS('Регистрация расход товаров'!$G$4:$G$2000,'Регистрация расход товаров'!$A$4:$A$2000,"&lt;"&amp;DATE(YEAR($A65),MONTH($A65),1),'Регистрация расход товаров'!$D$4:$D$2000,$D65),0))))*G65,0)</f>
        <v>0</v>
      </c>
      <c r="I65" s="154"/>
      <c r="J65" s="153">
        <f t="shared" si="0"/>
        <v>0</v>
      </c>
      <c r="K65" s="153">
        <f t="shared" si="1"/>
        <v>0</v>
      </c>
      <c r="L65" s="43" t="e">
        <f>IF(B65=#REF!,MAX($L$3:L64)+1,0)</f>
        <v>#REF!</v>
      </c>
    </row>
    <row r="66" spans="1:12">
      <c r="A66" s="158"/>
      <c r="B66" s="94"/>
      <c r="C66" s="159"/>
      <c r="D66" s="128"/>
      <c r="E66" s="151" t="str">
        <f>IFERROR(INDEX('Материал хисобот'!$C$9:$C$259,MATCH(D66,'Материал хисобот'!$B$9:$B$259,0),1),"")</f>
        <v/>
      </c>
      <c r="F66" s="152" t="str">
        <f>IFERROR(INDEX('Материал хисобот'!$D$9:$D$259,MATCH(D66,'Материал хисобот'!$B$9:$B$259,0),1),"")</f>
        <v/>
      </c>
      <c r="G66" s="155"/>
      <c r="H66" s="153">
        <f>IFERROR((((SUMIFS('Регистрация приход товаров'!$H$4:$H$2000,'Регистрация приход товаров'!$A$4:$A$2000,"&gt;="&amp;DATE(YEAR($A66),MONTH($A66),1),'Регистрация приход товаров'!$D$4:$D$2000,$D66)-SUMIFS('Регистрация приход товаров'!$H$4:$H$2000,'Регистрация приход товаров'!$A$4:$A$2000,"&gt;="&amp;DATE(YEAR($A66),MONTH($A66)+1,1),'Регистрация приход товаров'!$D$4:$D$2000,$D66))+(IFERROR((SUMIF('Остаток на начало год'!$B$5:$B$302,$D66,'Остаток на начало год'!$F$5:$F$302)+SUMIFS('Регистрация приход товаров'!$H$4:$H$2000,'Регистрация приход товаров'!$D$4:$D$2000,$D66,'Регистрация приход товаров'!$A$4:$A$2000,"&lt;"&amp;DATE(YEAR($A66),MONTH($A66),1)))-SUMIFS('Регистрация расход товаров'!$H$4:$H$2000,'Регистрация расход товаров'!$A$4:$A$2000,"&lt;"&amp;DATE(YEAR($A66),MONTH($A66),1),'Регистрация расход товаров'!$D$4:$D$2000,$D66),0)))/((SUMIFS('Регистрация приход товаров'!$G$4:$G$2000,'Регистрация приход товаров'!$A$4:$A$2000,"&gt;="&amp;DATE(YEAR($A66),MONTH($A66),1),'Регистрация приход товаров'!$D$4:$D$2000,$D66)-SUMIFS('Регистрация приход товаров'!$G$4:$G$2000,'Регистрация приход товаров'!$A$4:$A$2000,"&gt;="&amp;DATE(YEAR($A66),MONTH($A66)+1,1),'Регистрация приход товаров'!$D$4:$D$2000,$D66))+(IFERROR((SUMIF('Остаток на начало год'!$B$5:$B$302,$D66,'Остаток на начало год'!$E$5:$E$302)+SUMIFS('Регистрация приход товаров'!$G$4:$G$2000,'Регистрация приход товаров'!$D$4:$D$2000,$D66,'Регистрация приход товаров'!$A$4:$A$2000,"&lt;"&amp;DATE(YEAR($A66),MONTH($A66),1)))-SUMIFS('Регистрация расход товаров'!$G$4:$G$2000,'Регистрация расход товаров'!$A$4:$A$2000,"&lt;"&amp;DATE(YEAR($A66),MONTH($A66),1),'Регистрация расход товаров'!$D$4:$D$2000,$D66),0))))*G66,0)</f>
        <v>0</v>
      </c>
      <c r="I66" s="154"/>
      <c r="J66" s="153">
        <f t="shared" si="0"/>
        <v>0</v>
      </c>
      <c r="K66" s="153">
        <f t="shared" si="1"/>
        <v>0</v>
      </c>
      <c r="L66" s="43" t="e">
        <f>IF(B66=#REF!,MAX($L$3:L65)+1,0)</f>
        <v>#REF!</v>
      </c>
    </row>
    <row r="67" spans="1:12">
      <c r="A67" s="158"/>
      <c r="B67" s="94"/>
      <c r="C67" s="159"/>
      <c r="D67" s="128"/>
      <c r="E67" s="151" t="str">
        <f>IFERROR(INDEX('Материал хисобот'!$C$9:$C$259,MATCH(D67,'Материал хисобот'!$B$9:$B$259,0),1),"")</f>
        <v/>
      </c>
      <c r="F67" s="152" t="str">
        <f>IFERROR(INDEX('Материал хисобот'!$D$9:$D$259,MATCH(D67,'Материал хисобот'!$B$9:$B$259,0),1),"")</f>
        <v/>
      </c>
      <c r="G67" s="155"/>
      <c r="H67" s="153">
        <f>IFERROR((((SUMIFS('Регистрация приход товаров'!$H$4:$H$2000,'Регистрация приход товаров'!$A$4:$A$2000,"&gt;="&amp;DATE(YEAR($A67),MONTH($A67),1),'Регистрация приход товаров'!$D$4:$D$2000,$D67)-SUMIFS('Регистрация приход товаров'!$H$4:$H$2000,'Регистрация приход товаров'!$A$4:$A$2000,"&gt;="&amp;DATE(YEAR($A67),MONTH($A67)+1,1),'Регистрация приход товаров'!$D$4:$D$2000,$D67))+(IFERROR((SUMIF('Остаток на начало год'!$B$5:$B$302,$D67,'Остаток на начало год'!$F$5:$F$302)+SUMIFS('Регистрация приход товаров'!$H$4:$H$2000,'Регистрация приход товаров'!$D$4:$D$2000,$D67,'Регистрация приход товаров'!$A$4:$A$2000,"&lt;"&amp;DATE(YEAR($A67),MONTH($A67),1)))-SUMIFS('Регистрация расход товаров'!$H$4:$H$2000,'Регистрация расход товаров'!$A$4:$A$2000,"&lt;"&amp;DATE(YEAR($A67),MONTH($A67),1),'Регистрация расход товаров'!$D$4:$D$2000,$D67),0)))/((SUMIFS('Регистрация приход товаров'!$G$4:$G$2000,'Регистрация приход товаров'!$A$4:$A$2000,"&gt;="&amp;DATE(YEAR($A67),MONTH($A67),1),'Регистрация приход товаров'!$D$4:$D$2000,$D67)-SUMIFS('Регистрация приход товаров'!$G$4:$G$2000,'Регистрация приход товаров'!$A$4:$A$2000,"&gt;="&amp;DATE(YEAR($A67),MONTH($A67)+1,1),'Регистрация приход товаров'!$D$4:$D$2000,$D67))+(IFERROR((SUMIF('Остаток на начало год'!$B$5:$B$302,$D67,'Остаток на начало год'!$E$5:$E$302)+SUMIFS('Регистрация приход товаров'!$G$4:$G$2000,'Регистрация приход товаров'!$D$4:$D$2000,$D67,'Регистрация приход товаров'!$A$4:$A$2000,"&lt;"&amp;DATE(YEAR($A67),MONTH($A67),1)))-SUMIFS('Регистрация расход товаров'!$G$4:$G$2000,'Регистрация расход товаров'!$A$4:$A$2000,"&lt;"&amp;DATE(YEAR($A67),MONTH($A67),1),'Регистрация расход товаров'!$D$4:$D$2000,$D67),0))))*G67,0)</f>
        <v>0</v>
      </c>
      <c r="I67" s="154"/>
      <c r="J67" s="153">
        <f t="shared" si="0"/>
        <v>0</v>
      </c>
      <c r="K67" s="153">
        <f t="shared" si="1"/>
        <v>0</v>
      </c>
      <c r="L67" s="43" t="e">
        <f>IF(B67=#REF!,MAX($L$3:L66)+1,0)</f>
        <v>#REF!</v>
      </c>
    </row>
    <row r="68" spans="1:12">
      <c r="A68" s="158"/>
      <c r="B68" s="94"/>
      <c r="C68" s="159"/>
      <c r="D68" s="128"/>
      <c r="E68" s="151" t="str">
        <f>IFERROR(INDEX('Материал хисобот'!$C$9:$C$259,MATCH(D68,'Материал хисобот'!$B$9:$B$259,0),1),"")</f>
        <v/>
      </c>
      <c r="F68" s="152" t="str">
        <f>IFERROR(INDEX('Материал хисобот'!$D$9:$D$259,MATCH(D68,'Материал хисобот'!$B$9:$B$259,0),1),"")</f>
        <v/>
      </c>
      <c r="G68" s="155"/>
      <c r="H68" s="153">
        <f>IFERROR((((SUMIFS('Регистрация приход товаров'!$H$4:$H$2000,'Регистрация приход товаров'!$A$4:$A$2000,"&gt;="&amp;DATE(YEAR($A68),MONTH($A68),1),'Регистрация приход товаров'!$D$4:$D$2000,$D68)-SUMIFS('Регистрация приход товаров'!$H$4:$H$2000,'Регистрация приход товаров'!$A$4:$A$2000,"&gt;="&amp;DATE(YEAR($A68),MONTH($A68)+1,1),'Регистрация приход товаров'!$D$4:$D$2000,$D68))+(IFERROR((SUMIF('Остаток на начало год'!$B$5:$B$302,$D68,'Остаток на начало год'!$F$5:$F$302)+SUMIFS('Регистрация приход товаров'!$H$4:$H$2000,'Регистрация приход товаров'!$D$4:$D$2000,$D68,'Регистрация приход товаров'!$A$4:$A$2000,"&lt;"&amp;DATE(YEAR($A68),MONTH($A68),1)))-SUMIFS('Регистрация расход товаров'!$H$4:$H$2000,'Регистрация расход товаров'!$A$4:$A$2000,"&lt;"&amp;DATE(YEAR($A68),MONTH($A68),1),'Регистрация расход товаров'!$D$4:$D$2000,$D68),0)))/((SUMIFS('Регистрация приход товаров'!$G$4:$G$2000,'Регистрация приход товаров'!$A$4:$A$2000,"&gt;="&amp;DATE(YEAR($A68),MONTH($A68),1),'Регистрация приход товаров'!$D$4:$D$2000,$D68)-SUMIFS('Регистрация приход товаров'!$G$4:$G$2000,'Регистрация приход товаров'!$A$4:$A$2000,"&gt;="&amp;DATE(YEAR($A68),MONTH($A68)+1,1),'Регистрация приход товаров'!$D$4:$D$2000,$D68))+(IFERROR((SUMIF('Остаток на начало год'!$B$5:$B$302,$D68,'Остаток на начало год'!$E$5:$E$302)+SUMIFS('Регистрация приход товаров'!$G$4:$G$2000,'Регистрация приход товаров'!$D$4:$D$2000,$D68,'Регистрация приход товаров'!$A$4:$A$2000,"&lt;"&amp;DATE(YEAR($A68),MONTH($A68),1)))-SUMIFS('Регистрация расход товаров'!$G$4:$G$2000,'Регистрация расход товаров'!$A$4:$A$2000,"&lt;"&amp;DATE(YEAR($A68),MONTH($A68),1),'Регистрация расход товаров'!$D$4:$D$2000,$D68),0))))*G68,0)</f>
        <v>0</v>
      </c>
      <c r="I68" s="154"/>
      <c r="J68" s="153">
        <f t="shared" si="0"/>
        <v>0</v>
      </c>
      <c r="K68" s="153">
        <f t="shared" si="1"/>
        <v>0</v>
      </c>
      <c r="L68" s="43" t="e">
        <f>IF(B68=#REF!,MAX($L$3:L67)+1,0)</f>
        <v>#REF!</v>
      </c>
    </row>
    <row r="69" spans="1:12">
      <c r="A69" s="158"/>
      <c r="B69" s="94"/>
      <c r="C69" s="159"/>
      <c r="D69" s="128"/>
      <c r="E69" s="151" t="str">
        <f>IFERROR(INDEX('Материал хисобот'!$C$9:$C$259,MATCH(D69,'Материал хисобот'!$B$9:$B$259,0),1),"")</f>
        <v/>
      </c>
      <c r="F69" s="152" t="str">
        <f>IFERROR(INDEX('Материал хисобот'!$D$9:$D$259,MATCH(D69,'Материал хисобот'!$B$9:$B$259,0),1),"")</f>
        <v/>
      </c>
      <c r="G69" s="155"/>
      <c r="H69" s="153">
        <f>IFERROR((((SUMIFS('Регистрация приход товаров'!$H$4:$H$2000,'Регистрация приход товаров'!$A$4:$A$2000,"&gt;="&amp;DATE(YEAR($A69),MONTH($A69),1),'Регистрация приход товаров'!$D$4:$D$2000,$D69)-SUMIFS('Регистрация приход товаров'!$H$4:$H$2000,'Регистрация приход товаров'!$A$4:$A$2000,"&gt;="&amp;DATE(YEAR($A69),MONTH($A69)+1,1),'Регистрация приход товаров'!$D$4:$D$2000,$D69))+(IFERROR((SUMIF('Остаток на начало год'!$B$5:$B$302,$D69,'Остаток на начало год'!$F$5:$F$302)+SUMIFS('Регистрация приход товаров'!$H$4:$H$2000,'Регистрация приход товаров'!$D$4:$D$2000,$D69,'Регистрация приход товаров'!$A$4:$A$2000,"&lt;"&amp;DATE(YEAR($A69),MONTH($A69),1)))-SUMIFS('Регистрация расход товаров'!$H$4:$H$2000,'Регистрация расход товаров'!$A$4:$A$2000,"&lt;"&amp;DATE(YEAR($A69),MONTH($A69),1),'Регистрация расход товаров'!$D$4:$D$2000,$D69),0)))/((SUMIFS('Регистрация приход товаров'!$G$4:$G$2000,'Регистрация приход товаров'!$A$4:$A$2000,"&gt;="&amp;DATE(YEAR($A69),MONTH($A69),1),'Регистрация приход товаров'!$D$4:$D$2000,$D69)-SUMIFS('Регистрация приход товаров'!$G$4:$G$2000,'Регистрация приход товаров'!$A$4:$A$2000,"&gt;="&amp;DATE(YEAR($A69),MONTH($A69)+1,1),'Регистрация приход товаров'!$D$4:$D$2000,$D69))+(IFERROR((SUMIF('Остаток на начало год'!$B$5:$B$302,$D69,'Остаток на начало год'!$E$5:$E$302)+SUMIFS('Регистрация приход товаров'!$G$4:$G$2000,'Регистрация приход товаров'!$D$4:$D$2000,$D69,'Регистрация приход товаров'!$A$4:$A$2000,"&lt;"&amp;DATE(YEAR($A69),MONTH($A69),1)))-SUMIFS('Регистрация расход товаров'!$G$4:$G$2000,'Регистрация расход товаров'!$A$4:$A$2000,"&lt;"&amp;DATE(YEAR($A69),MONTH($A69),1),'Регистрация расход товаров'!$D$4:$D$2000,$D69),0))))*G69,0)</f>
        <v>0</v>
      </c>
      <c r="I69" s="154"/>
      <c r="J69" s="153">
        <f t="shared" ref="J69:J132" si="2">+G69*I69</f>
        <v>0</v>
      </c>
      <c r="K69" s="153">
        <f t="shared" ref="K69:K132" si="3">+J69-H69</f>
        <v>0</v>
      </c>
      <c r="L69" s="43" t="e">
        <f>IF(B69=#REF!,MAX($L$3:L68)+1,0)</f>
        <v>#REF!</v>
      </c>
    </row>
    <row r="70" spans="1:12">
      <c r="A70" s="158"/>
      <c r="B70" s="94"/>
      <c r="C70" s="159"/>
      <c r="D70" s="128"/>
      <c r="E70" s="151" t="str">
        <f>IFERROR(INDEX('Материал хисобот'!$C$9:$C$259,MATCH(D70,'Материал хисобот'!$B$9:$B$259,0),1),"")</f>
        <v/>
      </c>
      <c r="F70" s="152" t="str">
        <f>IFERROR(INDEX('Материал хисобот'!$D$9:$D$259,MATCH(D70,'Материал хисобот'!$B$9:$B$259,0),1),"")</f>
        <v/>
      </c>
      <c r="G70" s="155"/>
      <c r="H70" s="153">
        <f>IFERROR((((SUMIFS('Регистрация приход товаров'!$H$4:$H$2000,'Регистрация приход товаров'!$A$4:$A$2000,"&gt;="&amp;DATE(YEAR($A70),MONTH($A70),1),'Регистрация приход товаров'!$D$4:$D$2000,$D70)-SUMIFS('Регистрация приход товаров'!$H$4:$H$2000,'Регистрация приход товаров'!$A$4:$A$2000,"&gt;="&amp;DATE(YEAR($A70),MONTH($A70)+1,1),'Регистрация приход товаров'!$D$4:$D$2000,$D70))+(IFERROR((SUMIF('Остаток на начало год'!$B$5:$B$302,$D70,'Остаток на начало год'!$F$5:$F$302)+SUMIFS('Регистрация приход товаров'!$H$4:$H$2000,'Регистрация приход товаров'!$D$4:$D$2000,$D70,'Регистрация приход товаров'!$A$4:$A$2000,"&lt;"&amp;DATE(YEAR($A70),MONTH($A70),1)))-SUMIFS('Регистрация расход товаров'!$H$4:$H$2000,'Регистрация расход товаров'!$A$4:$A$2000,"&lt;"&amp;DATE(YEAR($A70),MONTH($A70),1),'Регистрация расход товаров'!$D$4:$D$2000,$D70),0)))/((SUMIFS('Регистрация приход товаров'!$G$4:$G$2000,'Регистрация приход товаров'!$A$4:$A$2000,"&gt;="&amp;DATE(YEAR($A70),MONTH($A70),1),'Регистрация приход товаров'!$D$4:$D$2000,$D70)-SUMIFS('Регистрация приход товаров'!$G$4:$G$2000,'Регистрация приход товаров'!$A$4:$A$2000,"&gt;="&amp;DATE(YEAR($A70),MONTH($A70)+1,1),'Регистрация приход товаров'!$D$4:$D$2000,$D70))+(IFERROR((SUMIF('Остаток на начало год'!$B$5:$B$302,$D70,'Остаток на начало год'!$E$5:$E$302)+SUMIFS('Регистрация приход товаров'!$G$4:$G$2000,'Регистрация приход товаров'!$D$4:$D$2000,$D70,'Регистрация приход товаров'!$A$4:$A$2000,"&lt;"&amp;DATE(YEAR($A70),MONTH($A70),1)))-SUMIFS('Регистрация расход товаров'!$G$4:$G$2000,'Регистрация расход товаров'!$A$4:$A$2000,"&lt;"&amp;DATE(YEAR($A70),MONTH($A70),1),'Регистрация расход товаров'!$D$4:$D$2000,$D70),0))))*G70,0)</f>
        <v>0</v>
      </c>
      <c r="I70" s="154"/>
      <c r="J70" s="153">
        <f t="shared" si="2"/>
        <v>0</v>
      </c>
      <c r="K70" s="153">
        <f t="shared" si="3"/>
        <v>0</v>
      </c>
      <c r="L70" s="43" t="e">
        <f>IF(B70=#REF!,MAX($L$3:L69)+1,0)</f>
        <v>#REF!</v>
      </c>
    </row>
    <row r="71" spans="1:12">
      <c r="A71" s="158"/>
      <c r="B71" s="94"/>
      <c r="C71" s="159"/>
      <c r="D71" s="128"/>
      <c r="E71" s="151" t="str">
        <f>IFERROR(INDEX('Материал хисобот'!$C$9:$C$259,MATCH(D71,'Материал хисобот'!$B$9:$B$259,0),1),"")</f>
        <v/>
      </c>
      <c r="F71" s="152" t="str">
        <f>IFERROR(INDEX('Материал хисобот'!$D$9:$D$259,MATCH(D71,'Материал хисобот'!$B$9:$B$259,0),1),"")</f>
        <v/>
      </c>
      <c r="G71" s="155"/>
      <c r="H71" s="153">
        <f>IFERROR((((SUMIFS('Регистрация приход товаров'!$H$4:$H$2000,'Регистрация приход товаров'!$A$4:$A$2000,"&gt;="&amp;DATE(YEAR($A71),MONTH($A71),1),'Регистрация приход товаров'!$D$4:$D$2000,$D71)-SUMIFS('Регистрация приход товаров'!$H$4:$H$2000,'Регистрация приход товаров'!$A$4:$A$2000,"&gt;="&amp;DATE(YEAR($A71),MONTH($A71)+1,1),'Регистрация приход товаров'!$D$4:$D$2000,$D71))+(IFERROR((SUMIF('Остаток на начало год'!$B$5:$B$302,$D71,'Остаток на начало год'!$F$5:$F$302)+SUMIFS('Регистрация приход товаров'!$H$4:$H$2000,'Регистрация приход товаров'!$D$4:$D$2000,$D71,'Регистрация приход товаров'!$A$4:$A$2000,"&lt;"&amp;DATE(YEAR($A71),MONTH($A71),1)))-SUMIFS('Регистрация расход товаров'!$H$4:$H$2000,'Регистрация расход товаров'!$A$4:$A$2000,"&lt;"&amp;DATE(YEAR($A71),MONTH($A71),1),'Регистрация расход товаров'!$D$4:$D$2000,$D71),0)))/((SUMIFS('Регистрация приход товаров'!$G$4:$G$2000,'Регистрация приход товаров'!$A$4:$A$2000,"&gt;="&amp;DATE(YEAR($A71),MONTH($A71),1),'Регистрация приход товаров'!$D$4:$D$2000,$D71)-SUMIFS('Регистрация приход товаров'!$G$4:$G$2000,'Регистрация приход товаров'!$A$4:$A$2000,"&gt;="&amp;DATE(YEAR($A71),MONTH($A71)+1,1),'Регистрация приход товаров'!$D$4:$D$2000,$D71))+(IFERROR((SUMIF('Остаток на начало год'!$B$5:$B$302,$D71,'Остаток на начало год'!$E$5:$E$302)+SUMIFS('Регистрация приход товаров'!$G$4:$G$2000,'Регистрация приход товаров'!$D$4:$D$2000,$D71,'Регистрация приход товаров'!$A$4:$A$2000,"&lt;"&amp;DATE(YEAR($A71),MONTH($A71),1)))-SUMIFS('Регистрация расход товаров'!$G$4:$G$2000,'Регистрация расход товаров'!$A$4:$A$2000,"&lt;"&amp;DATE(YEAR($A71),MONTH($A71),1),'Регистрация расход товаров'!$D$4:$D$2000,$D71),0))))*G71,0)</f>
        <v>0</v>
      </c>
      <c r="I71" s="154"/>
      <c r="J71" s="153">
        <f t="shared" si="2"/>
        <v>0</v>
      </c>
      <c r="K71" s="153">
        <f t="shared" si="3"/>
        <v>0</v>
      </c>
      <c r="L71" s="43" t="e">
        <f>IF(B71=#REF!,MAX($L$3:L70)+1,0)</f>
        <v>#REF!</v>
      </c>
    </row>
    <row r="72" spans="1:12">
      <c r="A72" s="158"/>
      <c r="B72" s="94"/>
      <c r="C72" s="159"/>
      <c r="D72" s="128"/>
      <c r="E72" s="151" t="str">
        <f>IFERROR(INDEX('Материал хисобот'!$C$9:$C$259,MATCH(D72,'Материал хисобот'!$B$9:$B$259,0),1),"")</f>
        <v/>
      </c>
      <c r="F72" s="152" t="str">
        <f>IFERROR(INDEX('Материал хисобот'!$D$9:$D$259,MATCH(D72,'Материал хисобот'!$B$9:$B$259,0),1),"")</f>
        <v/>
      </c>
      <c r="G72" s="155"/>
      <c r="H72" s="153">
        <f>IFERROR((((SUMIFS('Регистрация приход товаров'!$H$4:$H$2000,'Регистрация приход товаров'!$A$4:$A$2000,"&gt;="&amp;DATE(YEAR($A72),MONTH($A72),1),'Регистрация приход товаров'!$D$4:$D$2000,$D72)-SUMIFS('Регистрация приход товаров'!$H$4:$H$2000,'Регистрация приход товаров'!$A$4:$A$2000,"&gt;="&amp;DATE(YEAR($A72),MONTH($A72)+1,1),'Регистрация приход товаров'!$D$4:$D$2000,$D72))+(IFERROR((SUMIF('Остаток на начало год'!$B$5:$B$302,$D72,'Остаток на начало год'!$F$5:$F$302)+SUMIFS('Регистрация приход товаров'!$H$4:$H$2000,'Регистрация приход товаров'!$D$4:$D$2000,$D72,'Регистрация приход товаров'!$A$4:$A$2000,"&lt;"&amp;DATE(YEAR($A72),MONTH($A72),1)))-SUMIFS('Регистрация расход товаров'!$H$4:$H$2000,'Регистрация расход товаров'!$A$4:$A$2000,"&lt;"&amp;DATE(YEAR($A72),MONTH($A72),1),'Регистрация расход товаров'!$D$4:$D$2000,$D72),0)))/((SUMIFS('Регистрация приход товаров'!$G$4:$G$2000,'Регистрация приход товаров'!$A$4:$A$2000,"&gt;="&amp;DATE(YEAR($A72),MONTH($A72),1),'Регистрация приход товаров'!$D$4:$D$2000,$D72)-SUMIFS('Регистрация приход товаров'!$G$4:$G$2000,'Регистрация приход товаров'!$A$4:$A$2000,"&gt;="&amp;DATE(YEAR($A72),MONTH($A72)+1,1),'Регистрация приход товаров'!$D$4:$D$2000,$D72))+(IFERROR((SUMIF('Остаток на начало год'!$B$5:$B$302,$D72,'Остаток на начало год'!$E$5:$E$302)+SUMIFS('Регистрация приход товаров'!$G$4:$G$2000,'Регистрация приход товаров'!$D$4:$D$2000,$D72,'Регистрация приход товаров'!$A$4:$A$2000,"&lt;"&amp;DATE(YEAR($A72),MONTH($A72),1)))-SUMIFS('Регистрация расход товаров'!$G$4:$G$2000,'Регистрация расход товаров'!$A$4:$A$2000,"&lt;"&amp;DATE(YEAR($A72),MONTH($A72),1),'Регистрация расход товаров'!$D$4:$D$2000,$D72),0))))*G72,0)</f>
        <v>0</v>
      </c>
      <c r="I72" s="154"/>
      <c r="J72" s="153">
        <f t="shared" si="2"/>
        <v>0</v>
      </c>
      <c r="K72" s="153">
        <f t="shared" si="3"/>
        <v>0</v>
      </c>
      <c r="L72" s="43" t="e">
        <f>IF(B72=#REF!,MAX($L$3:L71)+1,0)</f>
        <v>#REF!</v>
      </c>
    </row>
    <row r="73" spans="1:12">
      <c r="A73" s="158"/>
      <c r="B73" s="94"/>
      <c r="C73" s="159"/>
      <c r="D73" s="128"/>
      <c r="E73" s="151" t="str">
        <f>IFERROR(INDEX('Материал хисобот'!$C$9:$C$259,MATCH(D73,'Материал хисобот'!$B$9:$B$259,0),1),"")</f>
        <v/>
      </c>
      <c r="F73" s="152" t="str">
        <f>IFERROR(INDEX('Материал хисобот'!$D$9:$D$259,MATCH(D73,'Материал хисобот'!$B$9:$B$259,0),1),"")</f>
        <v/>
      </c>
      <c r="G73" s="155"/>
      <c r="H73" s="153">
        <f>IFERROR((((SUMIFS('Регистрация приход товаров'!$H$4:$H$2000,'Регистрация приход товаров'!$A$4:$A$2000,"&gt;="&amp;DATE(YEAR($A73),MONTH($A73),1),'Регистрация приход товаров'!$D$4:$D$2000,$D73)-SUMIFS('Регистрация приход товаров'!$H$4:$H$2000,'Регистрация приход товаров'!$A$4:$A$2000,"&gt;="&amp;DATE(YEAR($A73),MONTH($A73)+1,1),'Регистрация приход товаров'!$D$4:$D$2000,$D73))+(IFERROR((SUMIF('Остаток на начало год'!$B$5:$B$302,$D73,'Остаток на начало год'!$F$5:$F$302)+SUMIFS('Регистрация приход товаров'!$H$4:$H$2000,'Регистрация приход товаров'!$D$4:$D$2000,$D73,'Регистрация приход товаров'!$A$4:$A$2000,"&lt;"&amp;DATE(YEAR($A73),MONTH($A73),1)))-SUMIFS('Регистрация расход товаров'!$H$4:$H$2000,'Регистрация расход товаров'!$A$4:$A$2000,"&lt;"&amp;DATE(YEAR($A73),MONTH($A73),1),'Регистрация расход товаров'!$D$4:$D$2000,$D73),0)))/((SUMIFS('Регистрация приход товаров'!$G$4:$G$2000,'Регистрация приход товаров'!$A$4:$A$2000,"&gt;="&amp;DATE(YEAR($A73),MONTH($A73),1),'Регистрация приход товаров'!$D$4:$D$2000,$D73)-SUMIFS('Регистрация приход товаров'!$G$4:$G$2000,'Регистрация приход товаров'!$A$4:$A$2000,"&gt;="&amp;DATE(YEAR($A73),MONTH($A73)+1,1),'Регистрация приход товаров'!$D$4:$D$2000,$D73))+(IFERROR((SUMIF('Остаток на начало год'!$B$5:$B$302,$D73,'Остаток на начало год'!$E$5:$E$302)+SUMIFS('Регистрация приход товаров'!$G$4:$G$2000,'Регистрация приход товаров'!$D$4:$D$2000,$D73,'Регистрация приход товаров'!$A$4:$A$2000,"&lt;"&amp;DATE(YEAR($A73),MONTH($A73),1)))-SUMIFS('Регистрация расход товаров'!$G$4:$G$2000,'Регистрация расход товаров'!$A$4:$A$2000,"&lt;"&amp;DATE(YEAR($A73),MONTH($A73),1),'Регистрация расход товаров'!$D$4:$D$2000,$D73),0))))*G73,0)</f>
        <v>0</v>
      </c>
      <c r="I73" s="154"/>
      <c r="J73" s="153">
        <f t="shared" si="2"/>
        <v>0</v>
      </c>
      <c r="K73" s="153">
        <f t="shared" si="3"/>
        <v>0</v>
      </c>
      <c r="L73" s="43" t="e">
        <f>IF(B73=#REF!,MAX($L$3:L72)+1,0)</f>
        <v>#REF!</v>
      </c>
    </row>
    <row r="74" spans="1:12">
      <c r="A74" s="158"/>
      <c r="B74" s="94"/>
      <c r="C74" s="159"/>
      <c r="D74" s="128"/>
      <c r="E74" s="151" t="str">
        <f>IFERROR(INDEX('Материал хисобот'!$C$9:$C$259,MATCH(D74,'Материал хисобот'!$B$9:$B$259,0),1),"")</f>
        <v/>
      </c>
      <c r="F74" s="152" t="str">
        <f>IFERROR(INDEX('Материал хисобот'!$D$9:$D$259,MATCH(D74,'Материал хисобот'!$B$9:$B$259,0),1),"")</f>
        <v/>
      </c>
      <c r="G74" s="155"/>
      <c r="H74" s="153">
        <f>IFERROR((((SUMIFS('Регистрация приход товаров'!$H$4:$H$2000,'Регистрация приход товаров'!$A$4:$A$2000,"&gt;="&amp;DATE(YEAR($A74),MONTH($A74),1),'Регистрация приход товаров'!$D$4:$D$2000,$D74)-SUMIFS('Регистрация приход товаров'!$H$4:$H$2000,'Регистрация приход товаров'!$A$4:$A$2000,"&gt;="&amp;DATE(YEAR($A74),MONTH($A74)+1,1),'Регистрация приход товаров'!$D$4:$D$2000,$D74))+(IFERROR((SUMIF('Остаток на начало год'!$B$5:$B$302,$D74,'Остаток на начало год'!$F$5:$F$302)+SUMIFS('Регистрация приход товаров'!$H$4:$H$2000,'Регистрация приход товаров'!$D$4:$D$2000,$D74,'Регистрация приход товаров'!$A$4:$A$2000,"&lt;"&amp;DATE(YEAR($A74),MONTH($A74),1)))-SUMIFS('Регистрация расход товаров'!$H$4:$H$2000,'Регистрация расход товаров'!$A$4:$A$2000,"&lt;"&amp;DATE(YEAR($A74),MONTH($A74),1),'Регистрация расход товаров'!$D$4:$D$2000,$D74),0)))/((SUMIFS('Регистрация приход товаров'!$G$4:$G$2000,'Регистрация приход товаров'!$A$4:$A$2000,"&gt;="&amp;DATE(YEAR($A74),MONTH($A74),1),'Регистрация приход товаров'!$D$4:$D$2000,$D74)-SUMIFS('Регистрация приход товаров'!$G$4:$G$2000,'Регистрация приход товаров'!$A$4:$A$2000,"&gt;="&amp;DATE(YEAR($A74),MONTH($A74)+1,1),'Регистрация приход товаров'!$D$4:$D$2000,$D74))+(IFERROR((SUMIF('Остаток на начало год'!$B$5:$B$302,$D74,'Остаток на начало год'!$E$5:$E$302)+SUMIFS('Регистрация приход товаров'!$G$4:$G$2000,'Регистрация приход товаров'!$D$4:$D$2000,$D74,'Регистрация приход товаров'!$A$4:$A$2000,"&lt;"&amp;DATE(YEAR($A74),MONTH($A74),1)))-SUMIFS('Регистрация расход товаров'!$G$4:$G$2000,'Регистрация расход товаров'!$A$4:$A$2000,"&lt;"&amp;DATE(YEAR($A74),MONTH($A74),1),'Регистрация расход товаров'!$D$4:$D$2000,$D74),0))))*G74,0)</f>
        <v>0</v>
      </c>
      <c r="I74" s="154"/>
      <c r="J74" s="153">
        <f t="shared" si="2"/>
        <v>0</v>
      </c>
      <c r="K74" s="153">
        <f t="shared" si="3"/>
        <v>0</v>
      </c>
      <c r="L74" s="43" t="e">
        <f>IF(B74=#REF!,MAX($L$3:L73)+1,0)</f>
        <v>#REF!</v>
      </c>
    </row>
    <row r="75" spans="1:12">
      <c r="A75" s="158"/>
      <c r="B75" s="94"/>
      <c r="C75" s="159"/>
      <c r="D75" s="128"/>
      <c r="E75" s="151" t="str">
        <f>IFERROR(INDEX('Материал хисобот'!$C$9:$C$259,MATCH(D75,'Материал хисобот'!$B$9:$B$259,0),1),"")</f>
        <v/>
      </c>
      <c r="F75" s="152" t="str">
        <f>IFERROR(INDEX('Материал хисобот'!$D$9:$D$259,MATCH(D75,'Материал хисобот'!$B$9:$B$259,0),1),"")</f>
        <v/>
      </c>
      <c r="G75" s="155"/>
      <c r="H75" s="153">
        <f>IFERROR((((SUMIFS('Регистрация приход товаров'!$H$4:$H$2000,'Регистрация приход товаров'!$A$4:$A$2000,"&gt;="&amp;DATE(YEAR($A75),MONTH($A75),1),'Регистрация приход товаров'!$D$4:$D$2000,$D75)-SUMIFS('Регистрация приход товаров'!$H$4:$H$2000,'Регистрация приход товаров'!$A$4:$A$2000,"&gt;="&amp;DATE(YEAR($A75),MONTH($A75)+1,1),'Регистрация приход товаров'!$D$4:$D$2000,$D75))+(IFERROR((SUMIF('Остаток на начало год'!$B$5:$B$302,$D75,'Остаток на начало год'!$F$5:$F$302)+SUMIFS('Регистрация приход товаров'!$H$4:$H$2000,'Регистрация приход товаров'!$D$4:$D$2000,$D75,'Регистрация приход товаров'!$A$4:$A$2000,"&lt;"&amp;DATE(YEAR($A75),MONTH($A75),1)))-SUMIFS('Регистрация расход товаров'!$H$4:$H$2000,'Регистрация расход товаров'!$A$4:$A$2000,"&lt;"&amp;DATE(YEAR($A75),MONTH($A75),1),'Регистрация расход товаров'!$D$4:$D$2000,$D75),0)))/((SUMIFS('Регистрация приход товаров'!$G$4:$G$2000,'Регистрация приход товаров'!$A$4:$A$2000,"&gt;="&amp;DATE(YEAR($A75),MONTH($A75),1),'Регистрация приход товаров'!$D$4:$D$2000,$D75)-SUMIFS('Регистрация приход товаров'!$G$4:$G$2000,'Регистрация приход товаров'!$A$4:$A$2000,"&gt;="&amp;DATE(YEAR($A75),MONTH($A75)+1,1),'Регистрация приход товаров'!$D$4:$D$2000,$D75))+(IFERROR((SUMIF('Остаток на начало год'!$B$5:$B$302,$D75,'Остаток на начало год'!$E$5:$E$302)+SUMIFS('Регистрация приход товаров'!$G$4:$G$2000,'Регистрация приход товаров'!$D$4:$D$2000,$D75,'Регистрация приход товаров'!$A$4:$A$2000,"&lt;"&amp;DATE(YEAR($A75),MONTH($A75),1)))-SUMIFS('Регистрация расход товаров'!$G$4:$G$2000,'Регистрация расход товаров'!$A$4:$A$2000,"&lt;"&amp;DATE(YEAR($A75),MONTH($A75),1),'Регистрация расход товаров'!$D$4:$D$2000,$D75),0))))*G75,0)</f>
        <v>0</v>
      </c>
      <c r="I75" s="154"/>
      <c r="J75" s="153">
        <f t="shared" si="2"/>
        <v>0</v>
      </c>
      <c r="K75" s="153">
        <f t="shared" si="3"/>
        <v>0</v>
      </c>
      <c r="L75" s="43" t="e">
        <f>IF(B75=#REF!,MAX($L$3:L74)+1,0)</f>
        <v>#REF!</v>
      </c>
    </row>
    <row r="76" spans="1:12">
      <c r="A76" s="158"/>
      <c r="B76" s="94"/>
      <c r="C76" s="159"/>
      <c r="D76" s="128"/>
      <c r="E76" s="151" t="str">
        <f>IFERROR(INDEX('Материал хисобот'!$C$9:$C$259,MATCH(D76,'Материал хисобот'!$B$9:$B$259,0),1),"")</f>
        <v/>
      </c>
      <c r="F76" s="152" t="str">
        <f>IFERROR(INDEX('Материал хисобот'!$D$9:$D$259,MATCH(D76,'Материал хисобот'!$B$9:$B$259,0),1),"")</f>
        <v/>
      </c>
      <c r="G76" s="155"/>
      <c r="H76" s="153">
        <f>IFERROR((((SUMIFS('Регистрация приход товаров'!$H$4:$H$2000,'Регистрация приход товаров'!$A$4:$A$2000,"&gt;="&amp;DATE(YEAR($A76),MONTH($A76),1),'Регистрация приход товаров'!$D$4:$D$2000,$D76)-SUMIFS('Регистрация приход товаров'!$H$4:$H$2000,'Регистрация приход товаров'!$A$4:$A$2000,"&gt;="&amp;DATE(YEAR($A76),MONTH($A76)+1,1),'Регистрация приход товаров'!$D$4:$D$2000,$D76))+(IFERROR((SUMIF('Остаток на начало год'!$B$5:$B$302,$D76,'Остаток на начало год'!$F$5:$F$302)+SUMIFS('Регистрация приход товаров'!$H$4:$H$2000,'Регистрация приход товаров'!$D$4:$D$2000,$D76,'Регистрация приход товаров'!$A$4:$A$2000,"&lt;"&amp;DATE(YEAR($A76),MONTH($A76),1)))-SUMIFS('Регистрация расход товаров'!$H$4:$H$2000,'Регистрация расход товаров'!$A$4:$A$2000,"&lt;"&amp;DATE(YEAR($A76),MONTH($A76),1),'Регистрация расход товаров'!$D$4:$D$2000,$D76),0)))/((SUMIFS('Регистрация приход товаров'!$G$4:$G$2000,'Регистрация приход товаров'!$A$4:$A$2000,"&gt;="&amp;DATE(YEAR($A76),MONTH($A76),1),'Регистрация приход товаров'!$D$4:$D$2000,$D76)-SUMIFS('Регистрация приход товаров'!$G$4:$G$2000,'Регистрация приход товаров'!$A$4:$A$2000,"&gt;="&amp;DATE(YEAR($A76),MONTH($A76)+1,1),'Регистрация приход товаров'!$D$4:$D$2000,$D76))+(IFERROR((SUMIF('Остаток на начало год'!$B$5:$B$302,$D76,'Остаток на начало год'!$E$5:$E$302)+SUMIFS('Регистрация приход товаров'!$G$4:$G$2000,'Регистрация приход товаров'!$D$4:$D$2000,$D76,'Регистрация приход товаров'!$A$4:$A$2000,"&lt;"&amp;DATE(YEAR($A76),MONTH($A76),1)))-SUMIFS('Регистрация расход товаров'!$G$4:$G$2000,'Регистрация расход товаров'!$A$4:$A$2000,"&lt;"&amp;DATE(YEAR($A76),MONTH($A76),1),'Регистрация расход товаров'!$D$4:$D$2000,$D76),0))))*G76,0)</f>
        <v>0</v>
      </c>
      <c r="I76" s="154"/>
      <c r="J76" s="153">
        <f t="shared" si="2"/>
        <v>0</v>
      </c>
      <c r="K76" s="153">
        <f t="shared" si="3"/>
        <v>0</v>
      </c>
      <c r="L76" s="43" t="e">
        <f>IF(B76=#REF!,MAX($L$3:L75)+1,0)</f>
        <v>#REF!</v>
      </c>
    </row>
    <row r="77" spans="1:12">
      <c r="A77" s="158"/>
      <c r="B77" s="94"/>
      <c r="C77" s="159"/>
      <c r="D77" s="128"/>
      <c r="E77" s="151" t="str">
        <f>IFERROR(INDEX('Материал хисобот'!$C$9:$C$259,MATCH(D77,'Материал хисобот'!$B$9:$B$259,0),1),"")</f>
        <v/>
      </c>
      <c r="F77" s="152" t="str">
        <f>IFERROR(INDEX('Материал хисобот'!$D$9:$D$259,MATCH(D77,'Материал хисобот'!$B$9:$B$259,0),1),"")</f>
        <v/>
      </c>
      <c r="G77" s="155"/>
      <c r="H77" s="153">
        <f>IFERROR((((SUMIFS('Регистрация приход товаров'!$H$4:$H$2000,'Регистрация приход товаров'!$A$4:$A$2000,"&gt;="&amp;DATE(YEAR($A77),MONTH($A77),1),'Регистрация приход товаров'!$D$4:$D$2000,$D77)-SUMIFS('Регистрация приход товаров'!$H$4:$H$2000,'Регистрация приход товаров'!$A$4:$A$2000,"&gt;="&amp;DATE(YEAR($A77),MONTH($A77)+1,1),'Регистрация приход товаров'!$D$4:$D$2000,$D77))+(IFERROR((SUMIF('Остаток на начало год'!$B$5:$B$302,$D77,'Остаток на начало год'!$F$5:$F$302)+SUMIFS('Регистрация приход товаров'!$H$4:$H$2000,'Регистрация приход товаров'!$D$4:$D$2000,$D77,'Регистрация приход товаров'!$A$4:$A$2000,"&lt;"&amp;DATE(YEAR($A77),MONTH($A77),1)))-SUMIFS('Регистрация расход товаров'!$H$4:$H$2000,'Регистрация расход товаров'!$A$4:$A$2000,"&lt;"&amp;DATE(YEAR($A77),MONTH($A77),1),'Регистрация расход товаров'!$D$4:$D$2000,$D77),0)))/((SUMIFS('Регистрация приход товаров'!$G$4:$G$2000,'Регистрация приход товаров'!$A$4:$A$2000,"&gt;="&amp;DATE(YEAR($A77),MONTH($A77),1),'Регистрация приход товаров'!$D$4:$D$2000,$D77)-SUMIFS('Регистрация приход товаров'!$G$4:$G$2000,'Регистрация приход товаров'!$A$4:$A$2000,"&gt;="&amp;DATE(YEAR($A77),MONTH($A77)+1,1),'Регистрация приход товаров'!$D$4:$D$2000,$D77))+(IFERROR((SUMIF('Остаток на начало год'!$B$5:$B$302,$D77,'Остаток на начало год'!$E$5:$E$302)+SUMIFS('Регистрация приход товаров'!$G$4:$G$2000,'Регистрация приход товаров'!$D$4:$D$2000,$D77,'Регистрация приход товаров'!$A$4:$A$2000,"&lt;"&amp;DATE(YEAR($A77),MONTH($A77),1)))-SUMIFS('Регистрация расход товаров'!$G$4:$G$2000,'Регистрация расход товаров'!$A$4:$A$2000,"&lt;"&amp;DATE(YEAR($A77),MONTH($A77),1),'Регистрация расход товаров'!$D$4:$D$2000,$D77),0))))*G77,0)</f>
        <v>0</v>
      </c>
      <c r="I77" s="154"/>
      <c r="J77" s="153">
        <f t="shared" si="2"/>
        <v>0</v>
      </c>
      <c r="K77" s="153">
        <f t="shared" si="3"/>
        <v>0</v>
      </c>
      <c r="L77" s="43" t="e">
        <f>IF(B77=#REF!,MAX($L$3:L76)+1,0)</f>
        <v>#REF!</v>
      </c>
    </row>
    <row r="78" spans="1:12">
      <c r="A78" s="158"/>
      <c r="B78" s="94"/>
      <c r="C78" s="159"/>
      <c r="D78" s="128"/>
      <c r="E78" s="151" t="str">
        <f>IFERROR(INDEX('Материал хисобот'!$C$9:$C$259,MATCH(D78,'Материал хисобот'!$B$9:$B$259,0),1),"")</f>
        <v/>
      </c>
      <c r="F78" s="152" t="str">
        <f>IFERROR(INDEX('Материал хисобот'!$D$9:$D$259,MATCH(D78,'Материал хисобот'!$B$9:$B$259,0),1),"")</f>
        <v/>
      </c>
      <c r="G78" s="155"/>
      <c r="H78" s="153">
        <f>IFERROR((((SUMIFS('Регистрация приход товаров'!$H$4:$H$2000,'Регистрация приход товаров'!$A$4:$A$2000,"&gt;="&amp;DATE(YEAR($A78),MONTH($A78),1),'Регистрация приход товаров'!$D$4:$D$2000,$D78)-SUMIFS('Регистрация приход товаров'!$H$4:$H$2000,'Регистрация приход товаров'!$A$4:$A$2000,"&gt;="&amp;DATE(YEAR($A78),MONTH($A78)+1,1),'Регистрация приход товаров'!$D$4:$D$2000,$D78))+(IFERROR((SUMIF('Остаток на начало год'!$B$5:$B$302,$D78,'Остаток на начало год'!$F$5:$F$302)+SUMIFS('Регистрация приход товаров'!$H$4:$H$2000,'Регистрация приход товаров'!$D$4:$D$2000,$D78,'Регистрация приход товаров'!$A$4:$A$2000,"&lt;"&amp;DATE(YEAR($A78),MONTH($A78),1)))-SUMIFS('Регистрация расход товаров'!$H$4:$H$2000,'Регистрация расход товаров'!$A$4:$A$2000,"&lt;"&amp;DATE(YEAR($A78),MONTH($A78),1),'Регистрация расход товаров'!$D$4:$D$2000,$D78),0)))/((SUMIFS('Регистрация приход товаров'!$G$4:$G$2000,'Регистрация приход товаров'!$A$4:$A$2000,"&gt;="&amp;DATE(YEAR($A78),MONTH($A78),1),'Регистрация приход товаров'!$D$4:$D$2000,$D78)-SUMIFS('Регистрация приход товаров'!$G$4:$G$2000,'Регистрация приход товаров'!$A$4:$A$2000,"&gt;="&amp;DATE(YEAR($A78),MONTH($A78)+1,1),'Регистрация приход товаров'!$D$4:$D$2000,$D78))+(IFERROR((SUMIF('Остаток на начало год'!$B$5:$B$302,$D78,'Остаток на начало год'!$E$5:$E$302)+SUMIFS('Регистрация приход товаров'!$G$4:$G$2000,'Регистрация приход товаров'!$D$4:$D$2000,$D78,'Регистрация приход товаров'!$A$4:$A$2000,"&lt;"&amp;DATE(YEAR($A78),MONTH($A78),1)))-SUMIFS('Регистрация расход товаров'!$G$4:$G$2000,'Регистрация расход товаров'!$A$4:$A$2000,"&lt;"&amp;DATE(YEAR($A78),MONTH($A78),1),'Регистрация расход товаров'!$D$4:$D$2000,$D78),0))))*G78,0)</f>
        <v>0</v>
      </c>
      <c r="I78" s="154"/>
      <c r="J78" s="153">
        <f t="shared" si="2"/>
        <v>0</v>
      </c>
      <c r="K78" s="153">
        <f t="shared" si="3"/>
        <v>0</v>
      </c>
      <c r="L78" s="43" t="e">
        <f>IF(B78=#REF!,MAX($L$3:L77)+1,0)</f>
        <v>#REF!</v>
      </c>
    </row>
    <row r="79" spans="1:12">
      <c r="A79" s="158"/>
      <c r="B79" s="94"/>
      <c r="C79" s="159"/>
      <c r="D79" s="128"/>
      <c r="E79" s="151" t="str">
        <f>IFERROR(INDEX('Материал хисобот'!$C$9:$C$259,MATCH(D79,'Материал хисобот'!$B$9:$B$259,0),1),"")</f>
        <v/>
      </c>
      <c r="F79" s="152" t="str">
        <f>IFERROR(INDEX('Материал хисобот'!$D$9:$D$259,MATCH(D79,'Материал хисобот'!$B$9:$B$259,0),1),"")</f>
        <v/>
      </c>
      <c r="G79" s="155"/>
      <c r="H79" s="153">
        <f>IFERROR((((SUMIFS('Регистрация приход товаров'!$H$4:$H$2000,'Регистрация приход товаров'!$A$4:$A$2000,"&gt;="&amp;DATE(YEAR($A79),MONTH($A79),1),'Регистрация приход товаров'!$D$4:$D$2000,$D79)-SUMIFS('Регистрация приход товаров'!$H$4:$H$2000,'Регистрация приход товаров'!$A$4:$A$2000,"&gt;="&amp;DATE(YEAR($A79),MONTH($A79)+1,1),'Регистрация приход товаров'!$D$4:$D$2000,$D79))+(IFERROR((SUMIF('Остаток на начало год'!$B$5:$B$302,$D79,'Остаток на начало год'!$F$5:$F$302)+SUMIFS('Регистрация приход товаров'!$H$4:$H$2000,'Регистрация приход товаров'!$D$4:$D$2000,$D79,'Регистрация приход товаров'!$A$4:$A$2000,"&lt;"&amp;DATE(YEAR($A79),MONTH($A79),1)))-SUMIFS('Регистрация расход товаров'!$H$4:$H$2000,'Регистрация расход товаров'!$A$4:$A$2000,"&lt;"&amp;DATE(YEAR($A79),MONTH($A79),1),'Регистрация расход товаров'!$D$4:$D$2000,$D79),0)))/((SUMIFS('Регистрация приход товаров'!$G$4:$G$2000,'Регистрация приход товаров'!$A$4:$A$2000,"&gt;="&amp;DATE(YEAR($A79),MONTH($A79),1),'Регистрация приход товаров'!$D$4:$D$2000,$D79)-SUMIFS('Регистрация приход товаров'!$G$4:$G$2000,'Регистрация приход товаров'!$A$4:$A$2000,"&gt;="&amp;DATE(YEAR($A79),MONTH($A79)+1,1),'Регистрация приход товаров'!$D$4:$D$2000,$D79))+(IFERROR((SUMIF('Остаток на начало год'!$B$5:$B$302,$D79,'Остаток на начало год'!$E$5:$E$302)+SUMIFS('Регистрация приход товаров'!$G$4:$G$2000,'Регистрация приход товаров'!$D$4:$D$2000,$D79,'Регистрация приход товаров'!$A$4:$A$2000,"&lt;"&amp;DATE(YEAR($A79),MONTH($A79),1)))-SUMIFS('Регистрация расход товаров'!$G$4:$G$2000,'Регистрация расход товаров'!$A$4:$A$2000,"&lt;"&amp;DATE(YEAR($A79),MONTH($A79),1),'Регистрация расход товаров'!$D$4:$D$2000,$D79),0))))*G79,0)</f>
        <v>0</v>
      </c>
      <c r="I79" s="154"/>
      <c r="J79" s="153">
        <f t="shared" si="2"/>
        <v>0</v>
      </c>
      <c r="K79" s="153">
        <f t="shared" si="3"/>
        <v>0</v>
      </c>
      <c r="L79" s="43" t="e">
        <f>IF(B79=#REF!,MAX($L$3:L78)+1,0)</f>
        <v>#REF!</v>
      </c>
    </row>
    <row r="80" spans="1:12">
      <c r="A80" s="158"/>
      <c r="B80" s="94"/>
      <c r="C80" s="159"/>
      <c r="D80" s="128"/>
      <c r="E80" s="151" t="str">
        <f>IFERROR(INDEX('Материал хисобот'!$C$9:$C$259,MATCH(D80,'Материал хисобот'!$B$9:$B$259,0),1),"")</f>
        <v/>
      </c>
      <c r="F80" s="152" t="str">
        <f>IFERROR(INDEX('Материал хисобот'!$D$9:$D$259,MATCH(D80,'Материал хисобот'!$B$9:$B$259,0),1),"")</f>
        <v/>
      </c>
      <c r="G80" s="155"/>
      <c r="H80" s="153">
        <f>IFERROR((((SUMIFS('Регистрация приход товаров'!$H$4:$H$2000,'Регистрация приход товаров'!$A$4:$A$2000,"&gt;="&amp;DATE(YEAR($A80),MONTH($A80),1),'Регистрация приход товаров'!$D$4:$D$2000,$D80)-SUMIFS('Регистрация приход товаров'!$H$4:$H$2000,'Регистрация приход товаров'!$A$4:$A$2000,"&gt;="&amp;DATE(YEAR($A80),MONTH($A80)+1,1),'Регистрация приход товаров'!$D$4:$D$2000,$D80))+(IFERROR((SUMIF('Остаток на начало год'!$B$5:$B$302,$D80,'Остаток на начало год'!$F$5:$F$302)+SUMIFS('Регистрация приход товаров'!$H$4:$H$2000,'Регистрация приход товаров'!$D$4:$D$2000,$D80,'Регистрация приход товаров'!$A$4:$A$2000,"&lt;"&amp;DATE(YEAR($A80),MONTH($A80),1)))-SUMIFS('Регистрация расход товаров'!$H$4:$H$2000,'Регистрация расход товаров'!$A$4:$A$2000,"&lt;"&amp;DATE(YEAR($A80),MONTH($A80),1),'Регистрация расход товаров'!$D$4:$D$2000,$D80),0)))/((SUMIFS('Регистрация приход товаров'!$G$4:$G$2000,'Регистрация приход товаров'!$A$4:$A$2000,"&gt;="&amp;DATE(YEAR($A80),MONTH($A80),1),'Регистрация приход товаров'!$D$4:$D$2000,$D80)-SUMIFS('Регистрация приход товаров'!$G$4:$G$2000,'Регистрация приход товаров'!$A$4:$A$2000,"&gt;="&amp;DATE(YEAR($A80),MONTH($A80)+1,1),'Регистрация приход товаров'!$D$4:$D$2000,$D80))+(IFERROR((SUMIF('Остаток на начало год'!$B$5:$B$302,$D80,'Остаток на начало год'!$E$5:$E$302)+SUMIFS('Регистрация приход товаров'!$G$4:$G$2000,'Регистрация приход товаров'!$D$4:$D$2000,$D80,'Регистрация приход товаров'!$A$4:$A$2000,"&lt;"&amp;DATE(YEAR($A80),MONTH($A80),1)))-SUMIFS('Регистрация расход товаров'!$G$4:$G$2000,'Регистрация расход товаров'!$A$4:$A$2000,"&lt;"&amp;DATE(YEAR($A80),MONTH($A80),1),'Регистрация расход товаров'!$D$4:$D$2000,$D80),0))))*G80,0)</f>
        <v>0</v>
      </c>
      <c r="I80" s="154"/>
      <c r="J80" s="153">
        <f t="shared" si="2"/>
        <v>0</v>
      </c>
      <c r="K80" s="153">
        <f t="shared" si="3"/>
        <v>0</v>
      </c>
      <c r="L80" s="43" t="e">
        <f>IF(B80=#REF!,MAX($L$3:L79)+1,0)</f>
        <v>#REF!</v>
      </c>
    </row>
    <row r="81" spans="1:12">
      <c r="A81" s="158"/>
      <c r="B81" s="94"/>
      <c r="C81" s="159"/>
      <c r="D81" s="128"/>
      <c r="E81" s="151" t="str">
        <f>IFERROR(INDEX('Материал хисобот'!$C$9:$C$259,MATCH(D81,'Материал хисобот'!$B$9:$B$259,0),1),"")</f>
        <v/>
      </c>
      <c r="F81" s="152" t="str">
        <f>IFERROR(INDEX('Материал хисобот'!$D$9:$D$259,MATCH(D81,'Материал хисобот'!$B$9:$B$259,0),1),"")</f>
        <v/>
      </c>
      <c r="G81" s="155"/>
      <c r="H81" s="153">
        <f>IFERROR((((SUMIFS('Регистрация приход товаров'!$H$4:$H$2000,'Регистрация приход товаров'!$A$4:$A$2000,"&gt;="&amp;DATE(YEAR($A81),MONTH($A81),1),'Регистрация приход товаров'!$D$4:$D$2000,$D81)-SUMIFS('Регистрация приход товаров'!$H$4:$H$2000,'Регистрация приход товаров'!$A$4:$A$2000,"&gt;="&amp;DATE(YEAR($A81),MONTH($A81)+1,1),'Регистрация приход товаров'!$D$4:$D$2000,$D81))+(IFERROR((SUMIF('Остаток на начало год'!$B$5:$B$302,$D81,'Остаток на начало год'!$F$5:$F$302)+SUMIFS('Регистрация приход товаров'!$H$4:$H$2000,'Регистрация приход товаров'!$D$4:$D$2000,$D81,'Регистрация приход товаров'!$A$4:$A$2000,"&lt;"&amp;DATE(YEAR($A81),MONTH($A81),1)))-SUMIFS('Регистрация расход товаров'!$H$4:$H$2000,'Регистрация расход товаров'!$A$4:$A$2000,"&lt;"&amp;DATE(YEAR($A81),MONTH($A81),1),'Регистрация расход товаров'!$D$4:$D$2000,$D81),0)))/((SUMIFS('Регистрация приход товаров'!$G$4:$G$2000,'Регистрация приход товаров'!$A$4:$A$2000,"&gt;="&amp;DATE(YEAR($A81),MONTH($A81),1),'Регистрация приход товаров'!$D$4:$D$2000,$D81)-SUMIFS('Регистрация приход товаров'!$G$4:$G$2000,'Регистрация приход товаров'!$A$4:$A$2000,"&gt;="&amp;DATE(YEAR($A81),MONTH($A81)+1,1),'Регистрация приход товаров'!$D$4:$D$2000,$D81))+(IFERROR((SUMIF('Остаток на начало год'!$B$5:$B$302,$D81,'Остаток на начало год'!$E$5:$E$302)+SUMIFS('Регистрация приход товаров'!$G$4:$G$2000,'Регистрация приход товаров'!$D$4:$D$2000,$D81,'Регистрация приход товаров'!$A$4:$A$2000,"&lt;"&amp;DATE(YEAR($A81),MONTH($A81),1)))-SUMIFS('Регистрация расход товаров'!$G$4:$G$2000,'Регистрация расход товаров'!$A$4:$A$2000,"&lt;"&amp;DATE(YEAR($A81),MONTH($A81),1),'Регистрация расход товаров'!$D$4:$D$2000,$D81),0))))*G81,0)</f>
        <v>0</v>
      </c>
      <c r="I81" s="154"/>
      <c r="J81" s="153">
        <f t="shared" si="2"/>
        <v>0</v>
      </c>
      <c r="K81" s="153">
        <f t="shared" si="3"/>
        <v>0</v>
      </c>
      <c r="L81" s="43" t="e">
        <f>IF(B81=#REF!,MAX($L$3:L80)+1,0)</f>
        <v>#REF!</v>
      </c>
    </row>
    <row r="82" spans="1:12">
      <c r="A82" s="158"/>
      <c r="B82" s="94"/>
      <c r="C82" s="159"/>
      <c r="D82" s="128"/>
      <c r="E82" s="151" t="str">
        <f>IFERROR(INDEX('Материал хисобот'!$C$9:$C$259,MATCH(D82,'Материал хисобот'!$B$9:$B$259,0),1),"")</f>
        <v/>
      </c>
      <c r="F82" s="152" t="str">
        <f>IFERROR(INDEX('Материал хисобот'!$D$9:$D$259,MATCH(D82,'Материал хисобот'!$B$9:$B$259,0),1),"")</f>
        <v/>
      </c>
      <c r="G82" s="155"/>
      <c r="H82" s="153">
        <f>IFERROR((((SUMIFS('Регистрация приход товаров'!$H$4:$H$2000,'Регистрация приход товаров'!$A$4:$A$2000,"&gt;="&amp;DATE(YEAR($A82),MONTH($A82),1),'Регистрация приход товаров'!$D$4:$D$2000,$D82)-SUMIFS('Регистрация приход товаров'!$H$4:$H$2000,'Регистрация приход товаров'!$A$4:$A$2000,"&gt;="&amp;DATE(YEAR($A82),MONTH($A82)+1,1),'Регистрация приход товаров'!$D$4:$D$2000,$D82))+(IFERROR((SUMIF('Остаток на начало год'!$B$5:$B$302,$D82,'Остаток на начало год'!$F$5:$F$302)+SUMIFS('Регистрация приход товаров'!$H$4:$H$2000,'Регистрация приход товаров'!$D$4:$D$2000,$D82,'Регистрация приход товаров'!$A$4:$A$2000,"&lt;"&amp;DATE(YEAR($A82),MONTH($A82),1)))-SUMIFS('Регистрация расход товаров'!$H$4:$H$2000,'Регистрация расход товаров'!$A$4:$A$2000,"&lt;"&amp;DATE(YEAR($A82),MONTH($A82),1),'Регистрация расход товаров'!$D$4:$D$2000,$D82),0)))/((SUMIFS('Регистрация приход товаров'!$G$4:$G$2000,'Регистрация приход товаров'!$A$4:$A$2000,"&gt;="&amp;DATE(YEAR($A82),MONTH($A82),1),'Регистрация приход товаров'!$D$4:$D$2000,$D82)-SUMIFS('Регистрация приход товаров'!$G$4:$G$2000,'Регистрация приход товаров'!$A$4:$A$2000,"&gt;="&amp;DATE(YEAR($A82),MONTH($A82)+1,1),'Регистрация приход товаров'!$D$4:$D$2000,$D82))+(IFERROR((SUMIF('Остаток на начало год'!$B$5:$B$302,$D82,'Остаток на начало год'!$E$5:$E$302)+SUMIFS('Регистрация приход товаров'!$G$4:$G$2000,'Регистрация приход товаров'!$D$4:$D$2000,$D82,'Регистрация приход товаров'!$A$4:$A$2000,"&lt;"&amp;DATE(YEAR($A82),MONTH($A82),1)))-SUMIFS('Регистрация расход товаров'!$G$4:$G$2000,'Регистрация расход товаров'!$A$4:$A$2000,"&lt;"&amp;DATE(YEAR($A82),MONTH($A82),1),'Регистрация расход товаров'!$D$4:$D$2000,$D82),0))))*G82,0)</f>
        <v>0</v>
      </c>
      <c r="I82" s="154"/>
      <c r="J82" s="153">
        <f t="shared" si="2"/>
        <v>0</v>
      </c>
      <c r="K82" s="153">
        <f t="shared" si="3"/>
        <v>0</v>
      </c>
      <c r="L82" s="43" t="e">
        <f>IF(B82=#REF!,MAX($L$3:L81)+1,0)</f>
        <v>#REF!</v>
      </c>
    </row>
    <row r="83" spans="1:12">
      <c r="A83" s="158"/>
      <c r="B83" s="94"/>
      <c r="C83" s="159"/>
      <c r="D83" s="128"/>
      <c r="E83" s="151" t="str">
        <f>IFERROR(INDEX('Материал хисобот'!$C$9:$C$259,MATCH(D83,'Материал хисобот'!$B$9:$B$259,0),1),"")</f>
        <v/>
      </c>
      <c r="F83" s="152" t="str">
        <f>IFERROR(INDEX('Материал хисобот'!$D$9:$D$259,MATCH(D83,'Материал хисобот'!$B$9:$B$259,0),1),"")</f>
        <v/>
      </c>
      <c r="G83" s="155"/>
      <c r="H83" s="153">
        <f>IFERROR((((SUMIFS('Регистрация приход товаров'!$H$4:$H$2000,'Регистрация приход товаров'!$A$4:$A$2000,"&gt;="&amp;DATE(YEAR($A83),MONTH($A83),1),'Регистрация приход товаров'!$D$4:$D$2000,$D83)-SUMIFS('Регистрация приход товаров'!$H$4:$H$2000,'Регистрация приход товаров'!$A$4:$A$2000,"&gt;="&amp;DATE(YEAR($A83),MONTH($A83)+1,1),'Регистрация приход товаров'!$D$4:$D$2000,$D83))+(IFERROR((SUMIF('Остаток на начало год'!$B$5:$B$302,$D83,'Остаток на начало год'!$F$5:$F$302)+SUMIFS('Регистрация приход товаров'!$H$4:$H$2000,'Регистрация приход товаров'!$D$4:$D$2000,$D83,'Регистрация приход товаров'!$A$4:$A$2000,"&lt;"&amp;DATE(YEAR($A83),MONTH($A83),1)))-SUMIFS('Регистрация расход товаров'!$H$4:$H$2000,'Регистрация расход товаров'!$A$4:$A$2000,"&lt;"&amp;DATE(YEAR($A83),MONTH($A83),1),'Регистрация расход товаров'!$D$4:$D$2000,$D83),0)))/((SUMIFS('Регистрация приход товаров'!$G$4:$G$2000,'Регистрация приход товаров'!$A$4:$A$2000,"&gt;="&amp;DATE(YEAR($A83),MONTH($A83),1),'Регистрация приход товаров'!$D$4:$D$2000,$D83)-SUMIFS('Регистрация приход товаров'!$G$4:$G$2000,'Регистрация приход товаров'!$A$4:$A$2000,"&gt;="&amp;DATE(YEAR($A83),MONTH($A83)+1,1),'Регистрация приход товаров'!$D$4:$D$2000,$D83))+(IFERROR((SUMIF('Остаток на начало год'!$B$5:$B$302,$D83,'Остаток на начало год'!$E$5:$E$302)+SUMIFS('Регистрация приход товаров'!$G$4:$G$2000,'Регистрация приход товаров'!$D$4:$D$2000,$D83,'Регистрация приход товаров'!$A$4:$A$2000,"&lt;"&amp;DATE(YEAR($A83),MONTH($A83),1)))-SUMIFS('Регистрация расход товаров'!$G$4:$G$2000,'Регистрация расход товаров'!$A$4:$A$2000,"&lt;"&amp;DATE(YEAR($A83),MONTH($A83),1),'Регистрация расход товаров'!$D$4:$D$2000,$D83),0))))*G83,0)</f>
        <v>0</v>
      </c>
      <c r="I83" s="154"/>
      <c r="J83" s="153">
        <f t="shared" si="2"/>
        <v>0</v>
      </c>
      <c r="K83" s="153">
        <f t="shared" si="3"/>
        <v>0</v>
      </c>
      <c r="L83" s="43" t="e">
        <f>IF(B83=#REF!,MAX($L$3:L82)+1,0)</f>
        <v>#REF!</v>
      </c>
    </row>
    <row r="84" spans="1:12">
      <c r="A84" s="158"/>
      <c r="B84" s="94"/>
      <c r="C84" s="159"/>
      <c r="D84" s="128"/>
      <c r="E84" s="151" t="str">
        <f>IFERROR(INDEX('Материал хисобот'!$C$9:$C$259,MATCH(D84,'Материал хисобот'!$B$9:$B$259,0),1),"")</f>
        <v/>
      </c>
      <c r="F84" s="152" t="str">
        <f>IFERROR(INDEX('Материал хисобот'!$D$9:$D$259,MATCH(D84,'Материал хисобот'!$B$9:$B$259,0),1),"")</f>
        <v/>
      </c>
      <c r="G84" s="155"/>
      <c r="H84" s="153">
        <f>IFERROR((((SUMIFS('Регистрация приход товаров'!$H$4:$H$2000,'Регистрация приход товаров'!$A$4:$A$2000,"&gt;="&amp;DATE(YEAR($A84),MONTH($A84),1),'Регистрация приход товаров'!$D$4:$D$2000,$D84)-SUMIFS('Регистрация приход товаров'!$H$4:$H$2000,'Регистрация приход товаров'!$A$4:$A$2000,"&gt;="&amp;DATE(YEAR($A84),MONTH($A84)+1,1),'Регистрация приход товаров'!$D$4:$D$2000,$D84))+(IFERROR((SUMIF('Остаток на начало год'!$B$5:$B$302,$D84,'Остаток на начало год'!$F$5:$F$302)+SUMIFS('Регистрация приход товаров'!$H$4:$H$2000,'Регистрация приход товаров'!$D$4:$D$2000,$D84,'Регистрация приход товаров'!$A$4:$A$2000,"&lt;"&amp;DATE(YEAR($A84),MONTH($A84),1)))-SUMIFS('Регистрация расход товаров'!$H$4:$H$2000,'Регистрация расход товаров'!$A$4:$A$2000,"&lt;"&amp;DATE(YEAR($A84),MONTH($A84),1),'Регистрация расход товаров'!$D$4:$D$2000,$D84),0)))/((SUMIFS('Регистрация приход товаров'!$G$4:$G$2000,'Регистрация приход товаров'!$A$4:$A$2000,"&gt;="&amp;DATE(YEAR($A84),MONTH($A84),1),'Регистрация приход товаров'!$D$4:$D$2000,$D84)-SUMIFS('Регистрация приход товаров'!$G$4:$G$2000,'Регистрация приход товаров'!$A$4:$A$2000,"&gt;="&amp;DATE(YEAR($A84),MONTH($A84)+1,1),'Регистрация приход товаров'!$D$4:$D$2000,$D84))+(IFERROR((SUMIF('Остаток на начало год'!$B$5:$B$302,$D84,'Остаток на начало год'!$E$5:$E$302)+SUMIFS('Регистрация приход товаров'!$G$4:$G$2000,'Регистрация приход товаров'!$D$4:$D$2000,$D84,'Регистрация приход товаров'!$A$4:$A$2000,"&lt;"&amp;DATE(YEAR($A84),MONTH($A84),1)))-SUMIFS('Регистрация расход товаров'!$G$4:$G$2000,'Регистрация расход товаров'!$A$4:$A$2000,"&lt;"&amp;DATE(YEAR($A84),MONTH($A84),1),'Регистрация расход товаров'!$D$4:$D$2000,$D84),0))))*G84,0)</f>
        <v>0</v>
      </c>
      <c r="I84" s="154"/>
      <c r="J84" s="153">
        <f t="shared" si="2"/>
        <v>0</v>
      </c>
      <c r="K84" s="153">
        <f t="shared" si="3"/>
        <v>0</v>
      </c>
      <c r="L84" s="43" t="e">
        <f>IF(B84=#REF!,MAX($L$3:L83)+1,0)</f>
        <v>#REF!</v>
      </c>
    </row>
    <row r="85" spans="1:12">
      <c r="A85" s="158"/>
      <c r="B85" s="94"/>
      <c r="C85" s="159"/>
      <c r="D85" s="128"/>
      <c r="E85" s="151" t="str">
        <f>IFERROR(INDEX('Материал хисобот'!$C$9:$C$259,MATCH(D85,'Материал хисобот'!$B$9:$B$259,0),1),"")</f>
        <v/>
      </c>
      <c r="F85" s="152" t="str">
        <f>IFERROR(INDEX('Материал хисобот'!$D$9:$D$259,MATCH(D85,'Материал хисобот'!$B$9:$B$259,0),1),"")</f>
        <v/>
      </c>
      <c r="G85" s="155"/>
      <c r="H85" s="153">
        <f>IFERROR((((SUMIFS('Регистрация приход товаров'!$H$4:$H$2000,'Регистрация приход товаров'!$A$4:$A$2000,"&gt;="&amp;DATE(YEAR($A85),MONTH($A85),1),'Регистрация приход товаров'!$D$4:$D$2000,$D85)-SUMIFS('Регистрация приход товаров'!$H$4:$H$2000,'Регистрация приход товаров'!$A$4:$A$2000,"&gt;="&amp;DATE(YEAR($A85),MONTH($A85)+1,1),'Регистрация приход товаров'!$D$4:$D$2000,$D85))+(IFERROR((SUMIF('Остаток на начало год'!$B$5:$B$302,$D85,'Остаток на начало год'!$F$5:$F$302)+SUMIFS('Регистрация приход товаров'!$H$4:$H$2000,'Регистрация приход товаров'!$D$4:$D$2000,$D85,'Регистрация приход товаров'!$A$4:$A$2000,"&lt;"&amp;DATE(YEAR($A85),MONTH($A85),1)))-SUMIFS('Регистрация расход товаров'!$H$4:$H$2000,'Регистрация расход товаров'!$A$4:$A$2000,"&lt;"&amp;DATE(YEAR($A85),MONTH($A85),1),'Регистрация расход товаров'!$D$4:$D$2000,$D85),0)))/((SUMIFS('Регистрация приход товаров'!$G$4:$G$2000,'Регистрация приход товаров'!$A$4:$A$2000,"&gt;="&amp;DATE(YEAR($A85),MONTH($A85),1),'Регистрация приход товаров'!$D$4:$D$2000,$D85)-SUMIFS('Регистрация приход товаров'!$G$4:$G$2000,'Регистрация приход товаров'!$A$4:$A$2000,"&gt;="&amp;DATE(YEAR($A85),MONTH($A85)+1,1),'Регистрация приход товаров'!$D$4:$D$2000,$D85))+(IFERROR((SUMIF('Остаток на начало год'!$B$5:$B$302,$D85,'Остаток на начало год'!$E$5:$E$302)+SUMIFS('Регистрация приход товаров'!$G$4:$G$2000,'Регистрация приход товаров'!$D$4:$D$2000,$D85,'Регистрация приход товаров'!$A$4:$A$2000,"&lt;"&amp;DATE(YEAR($A85),MONTH($A85),1)))-SUMIFS('Регистрация расход товаров'!$G$4:$G$2000,'Регистрация расход товаров'!$A$4:$A$2000,"&lt;"&amp;DATE(YEAR($A85),MONTH($A85),1),'Регистрация расход товаров'!$D$4:$D$2000,$D85),0))))*G85,0)</f>
        <v>0</v>
      </c>
      <c r="I85" s="154"/>
      <c r="J85" s="153">
        <f t="shared" si="2"/>
        <v>0</v>
      </c>
      <c r="K85" s="153">
        <f t="shared" si="3"/>
        <v>0</v>
      </c>
      <c r="L85" s="43" t="e">
        <f>IF(B85=#REF!,MAX($L$3:L84)+1,0)</f>
        <v>#REF!</v>
      </c>
    </row>
    <row r="86" spans="1:12">
      <c r="A86" s="158"/>
      <c r="B86" s="94"/>
      <c r="C86" s="159"/>
      <c r="D86" s="128"/>
      <c r="E86" s="151" t="str">
        <f>IFERROR(INDEX('Материал хисобот'!$C$9:$C$259,MATCH(D86,'Материал хисобот'!$B$9:$B$259,0),1),"")</f>
        <v/>
      </c>
      <c r="F86" s="152" t="str">
        <f>IFERROR(INDEX('Материал хисобот'!$D$9:$D$259,MATCH(D86,'Материал хисобот'!$B$9:$B$259,0),1),"")</f>
        <v/>
      </c>
      <c r="G86" s="155"/>
      <c r="H86" s="153">
        <f>IFERROR((((SUMIFS('Регистрация приход товаров'!$H$4:$H$2000,'Регистрация приход товаров'!$A$4:$A$2000,"&gt;="&amp;DATE(YEAR($A86),MONTH($A86),1),'Регистрация приход товаров'!$D$4:$D$2000,$D86)-SUMIFS('Регистрация приход товаров'!$H$4:$H$2000,'Регистрация приход товаров'!$A$4:$A$2000,"&gt;="&amp;DATE(YEAR($A86),MONTH($A86)+1,1),'Регистрация приход товаров'!$D$4:$D$2000,$D86))+(IFERROR((SUMIF('Остаток на начало год'!$B$5:$B$302,$D86,'Остаток на начало год'!$F$5:$F$302)+SUMIFS('Регистрация приход товаров'!$H$4:$H$2000,'Регистрация приход товаров'!$D$4:$D$2000,$D86,'Регистрация приход товаров'!$A$4:$A$2000,"&lt;"&amp;DATE(YEAR($A86),MONTH($A86),1)))-SUMIFS('Регистрация расход товаров'!$H$4:$H$2000,'Регистрация расход товаров'!$A$4:$A$2000,"&lt;"&amp;DATE(YEAR($A86),MONTH($A86),1),'Регистрация расход товаров'!$D$4:$D$2000,$D86),0)))/((SUMIFS('Регистрация приход товаров'!$G$4:$G$2000,'Регистрация приход товаров'!$A$4:$A$2000,"&gt;="&amp;DATE(YEAR($A86),MONTH($A86),1),'Регистрация приход товаров'!$D$4:$D$2000,$D86)-SUMIFS('Регистрация приход товаров'!$G$4:$G$2000,'Регистрация приход товаров'!$A$4:$A$2000,"&gt;="&amp;DATE(YEAR($A86),MONTH($A86)+1,1),'Регистрация приход товаров'!$D$4:$D$2000,$D86))+(IFERROR((SUMIF('Остаток на начало год'!$B$5:$B$302,$D86,'Остаток на начало год'!$E$5:$E$302)+SUMIFS('Регистрация приход товаров'!$G$4:$G$2000,'Регистрация приход товаров'!$D$4:$D$2000,$D86,'Регистрация приход товаров'!$A$4:$A$2000,"&lt;"&amp;DATE(YEAR($A86),MONTH($A86),1)))-SUMIFS('Регистрация расход товаров'!$G$4:$G$2000,'Регистрация расход товаров'!$A$4:$A$2000,"&lt;"&amp;DATE(YEAR($A86),MONTH($A86),1),'Регистрация расход товаров'!$D$4:$D$2000,$D86),0))))*G86,0)</f>
        <v>0</v>
      </c>
      <c r="I86" s="154"/>
      <c r="J86" s="153">
        <f t="shared" si="2"/>
        <v>0</v>
      </c>
      <c r="K86" s="153">
        <f t="shared" si="3"/>
        <v>0</v>
      </c>
      <c r="L86" s="43" t="e">
        <f>IF(B86=#REF!,MAX($L$3:L85)+1,0)</f>
        <v>#REF!</v>
      </c>
    </row>
    <row r="87" spans="1:12">
      <c r="A87" s="158"/>
      <c r="B87" s="94"/>
      <c r="C87" s="159"/>
      <c r="D87" s="128"/>
      <c r="E87" s="151" t="str">
        <f>IFERROR(INDEX('Материал хисобот'!$C$9:$C$259,MATCH(D87,'Материал хисобот'!$B$9:$B$259,0),1),"")</f>
        <v/>
      </c>
      <c r="F87" s="152" t="str">
        <f>IFERROR(INDEX('Материал хисобот'!$D$9:$D$259,MATCH(D87,'Материал хисобот'!$B$9:$B$259,0),1),"")</f>
        <v/>
      </c>
      <c r="G87" s="155"/>
      <c r="H87" s="153">
        <f>IFERROR((((SUMIFS('Регистрация приход товаров'!$H$4:$H$2000,'Регистрация приход товаров'!$A$4:$A$2000,"&gt;="&amp;DATE(YEAR($A87),MONTH($A87),1),'Регистрация приход товаров'!$D$4:$D$2000,$D87)-SUMIFS('Регистрация приход товаров'!$H$4:$H$2000,'Регистрация приход товаров'!$A$4:$A$2000,"&gt;="&amp;DATE(YEAR($A87),MONTH($A87)+1,1),'Регистрация приход товаров'!$D$4:$D$2000,$D87))+(IFERROR((SUMIF('Остаток на начало год'!$B$5:$B$302,$D87,'Остаток на начало год'!$F$5:$F$302)+SUMIFS('Регистрация приход товаров'!$H$4:$H$2000,'Регистрация приход товаров'!$D$4:$D$2000,$D87,'Регистрация приход товаров'!$A$4:$A$2000,"&lt;"&amp;DATE(YEAR($A87),MONTH($A87),1)))-SUMIFS('Регистрация расход товаров'!$H$4:$H$2000,'Регистрация расход товаров'!$A$4:$A$2000,"&lt;"&amp;DATE(YEAR($A87),MONTH($A87),1),'Регистрация расход товаров'!$D$4:$D$2000,$D87),0)))/((SUMIFS('Регистрация приход товаров'!$G$4:$G$2000,'Регистрация приход товаров'!$A$4:$A$2000,"&gt;="&amp;DATE(YEAR($A87),MONTH($A87),1),'Регистрация приход товаров'!$D$4:$D$2000,$D87)-SUMIFS('Регистрация приход товаров'!$G$4:$G$2000,'Регистрация приход товаров'!$A$4:$A$2000,"&gt;="&amp;DATE(YEAR($A87),MONTH($A87)+1,1),'Регистрация приход товаров'!$D$4:$D$2000,$D87))+(IFERROR((SUMIF('Остаток на начало год'!$B$5:$B$302,$D87,'Остаток на начало год'!$E$5:$E$302)+SUMIFS('Регистрация приход товаров'!$G$4:$G$2000,'Регистрация приход товаров'!$D$4:$D$2000,$D87,'Регистрация приход товаров'!$A$4:$A$2000,"&lt;"&amp;DATE(YEAR($A87),MONTH($A87),1)))-SUMIFS('Регистрация расход товаров'!$G$4:$G$2000,'Регистрация расход товаров'!$A$4:$A$2000,"&lt;"&amp;DATE(YEAR($A87),MONTH($A87),1),'Регистрация расход товаров'!$D$4:$D$2000,$D87),0))))*G87,0)</f>
        <v>0</v>
      </c>
      <c r="I87" s="154"/>
      <c r="J87" s="153">
        <f t="shared" si="2"/>
        <v>0</v>
      </c>
      <c r="K87" s="153">
        <f t="shared" si="3"/>
        <v>0</v>
      </c>
      <c r="L87" s="43" t="e">
        <f>IF(B87=#REF!,MAX($L$3:L86)+1,0)</f>
        <v>#REF!</v>
      </c>
    </row>
    <row r="88" spans="1:12">
      <c r="A88" s="158"/>
      <c r="B88" s="94"/>
      <c r="C88" s="159"/>
      <c r="D88" s="128"/>
      <c r="E88" s="151" t="str">
        <f>IFERROR(INDEX('Материал хисобот'!$C$9:$C$259,MATCH(D88,'Материал хисобот'!$B$9:$B$259,0),1),"")</f>
        <v/>
      </c>
      <c r="F88" s="152" t="str">
        <f>IFERROR(INDEX('Материал хисобот'!$D$9:$D$259,MATCH(D88,'Материал хисобот'!$B$9:$B$259,0),1),"")</f>
        <v/>
      </c>
      <c r="G88" s="155"/>
      <c r="H88" s="153">
        <f>IFERROR((((SUMIFS('Регистрация приход товаров'!$H$4:$H$2000,'Регистрация приход товаров'!$A$4:$A$2000,"&gt;="&amp;DATE(YEAR($A88),MONTH($A88),1),'Регистрация приход товаров'!$D$4:$D$2000,$D88)-SUMIFS('Регистрация приход товаров'!$H$4:$H$2000,'Регистрация приход товаров'!$A$4:$A$2000,"&gt;="&amp;DATE(YEAR($A88),MONTH($A88)+1,1),'Регистрация приход товаров'!$D$4:$D$2000,$D88))+(IFERROR((SUMIF('Остаток на начало год'!$B$5:$B$302,$D88,'Остаток на начало год'!$F$5:$F$302)+SUMIFS('Регистрация приход товаров'!$H$4:$H$2000,'Регистрация приход товаров'!$D$4:$D$2000,$D88,'Регистрация приход товаров'!$A$4:$A$2000,"&lt;"&amp;DATE(YEAR($A88),MONTH($A88),1)))-SUMIFS('Регистрация расход товаров'!$H$4:$H$2000,'Регистрация расход товаров'!$A$4:$A$2000,"&lt;"&amp;DATE(YEAR($A88),MONTH($A88),1),'Регистрация расход товаров'!$D$4:$D$2000,$D88),0)))/((SUMIFS('Регистрация приход товаров'!$G$4:$G$2000,'Регистрация приход товаров'!$A$4:$A$2000,"&gt;="&amp;DATE(YEAR($A88),MONTH($A88),1),'Регистрация приход товаров'!$D$4:$D$2000,$D88)-SUMIFS('Регистрация приход товаров'!$G$4:$G$2000,'Регистрация приход товаров'!$A$4:$A$2000,"&gt;="&amp;DATE(YEAR($A88),MONTH($A88)+1,1),'Регистрация приход товаров'!$D$4:$D$2000,$D88))+(IFERROR((SUMIF('Остаток на начало год'!$B$5:$B$302,$D88,'Остаток на начало год'!$E$5:$E$302)+SUMIFS('Регистрация приход товаров'!$G$4:$G$2000,'Регистрация приход товаров'!$D$4:$D$2000,$D88,'Регистрация приход товаров'!$A$4:$A$2000,"&lt;"&amp;DATE(YEAR($A88),MONTH($A88),1)))-SUMIFS('Регистрация расход товаров'!$G$4:$G$2000,'Регистрация расход товаров'!$A$4:$A$2000,"&lt;"&amp;DATE(YEAR($A88),MONTH($A88),1),'Регистрация расход товаров'!$D$4:$D$2000,$D88),0))))*G88,0)</f>
        <v>0</v>
      </c>
      <c r="I88" s="154"/>
      <c r="J88" s="153">
        <f t="shared" si="2"/>
        <v>0</v>
      </c>
      <c r="K88" s="153">
        <f t="shared" si="3"/>
        <v>0</v>
      </c>
      <c r="L88" s="43" t="e">
        <f>IF(B88=#REF!,MAX($L$3:L87)+1,0)</f>
        <v>#REF!</v>
      </c>
    </row>
    <row r="89" spans="1:12">
      <c r="A89" s="158"/>
      <c r="B89" s="94"/>
      <c r="C89" s="159"/>
      <c r="D89" s="128"/>
      <c r="E89" s="151" t="str">
        <f>IFERROR(INDEX('Материал хисобот'!$C$9:$C$259,MATCH(D89,'Материал хисобот'!$B$9:$B$259,0),1),"")</f>
        <v/>
      </c>
      <c r="F89" s="152" t="str">
        <f>IFERROR(INDEX('Материал хисобот'!$D$9:$D$259,MATCH(D89,'Материал хисобот'!$B$9:$B$259,0),1),"")</f>
        <v/>
      </c>
      <c r="G89" s="155"/>
      <c r="H89" s="153">
        <f>IFERROR((((SUMIFS('Регистрация приход товаров'!$H$4:$H$2000,'Регистрация приход товаров'!$A$4:$A$2000,"&gt;="&amp;DATE(YEAR($A89),MONTH($A89),1),'Регистрация приход товаров'!$D$4:$D$2000,$D89)-SUMIFS('Регистрация приход товаров'!$H$4:$H$2000,'Регистрация приход товаров'!$A$4:$A$2000,"&gt;="&amp;DATE(YEAR($A89),MONTH($A89)+1,1),'Регистрация приход товаров'!$D$4:$D$2000,$D89))+(IFERROR((SUMIF('Остаток на начало год'!$B$5:$B$302,$D89,'Остаток на начало год'!$F$5:$F$302)+SUMIFS('Регистрация приход товаров'!$H$4:$H$2000,'Регистрация приход товаров'!$D$4:$D$2000,$D89,'Регистрация приход товаров'!$A$4:$A$2000,"&lt;"&amp;DATE(YEAR($A89),MONTH($A89),1)))-SUMIFS('Регистрация расход товаров'!$H$4:$H$2000,'Регистрация расход товаров'!$A$4:$A$2000,"&lt;"&amp;DATE(YEAR($A89),MONTH($A89),1),'Регистрация расход товаров'!$D$4:$D$2000,$D89),0)))/((SUMIFS('Регистрация приход товаров'!$G$4:$G$2000,'Регистрация приход товаров'!$A$4:$A$2000,"&gt;="&amp;DATE(YEAR($A89),MONTH($A89),1),'Регистрация приход товаров'!$D$4:$D$2000,$D89)-SUMIFS('Регистрация приход товаров'!$G$4:$G$2000,'Регистрация приход товаров'!$A$4:$A$2000,"&gt;="&amp;DATE(YEAR($A89),MONTH($A89)+1,1),'Регистрация приход товаров'!$D$4:$D$2000,$D89))+(IFERROR((SUMIF('Остаток на начало год'!$B$5:$B$302,$D89,'Остаток на начало год'!$E$5:$E$302)+SUMIFS('Регистрация приход товаров'!$G$4:$G$2000,'Регистрация приход товаров'!$D$4:$D$2000,$D89,'Регистрация приход товаров'!$A$4:$A$2000,"&lt;"&amp;DATE(YEAR($A89),MONTH($A89),1)))-SUMIFS('Регистрация расход товаров'!$G$4:$G$2000,'Регистрация расход товаров'!$A$4:$A$2000,"&lt;"&amp;DATE(YEAR($A89),MONTH($A89),1),'Регистрация расход товаров'!$D$4:$D$2000,$D89),0))))*G89,0)</f>
        <v>0</v>
      </c>
      <c r="I89" s="154"/>
      <c r="J89" s="153">
        <f t="shared" si="2"/>
        <v>0</v>
      </c>
      <c r="K89" s="153">
        <f t="shared" si="3"/>
        <v>0</v>
      </c>
      <c r="L89" s="43" t="e">
        <f>IF(B89=#REF!,MAX($L$3:L88)+1,0)</f>
        <v>#REF!</v>
      </c>
    </row>
    <row r="90" spans="1:12">
      <c r="A90" s="158"/>
      <c r="B90" s="94"/>
      <c r="C90" s="159"/>
      <c r="D90" s="128"/>
      <c r="E90" s="151" t="str">
        <f>IFERROR(INDEX('Материал хисобот'!$C$9:$C$259,MATCH(D90,'Материал хисобот'!$B$9:$B$259,0),1),"")</f>
        <v/>
      </c>
      <c r="F90" s="152" t="str">
        <f>IFERROR(INDEX('Материал хисобот'!$D$9:$D$259,MATCH(D90,'Материал хисобот'!$B$9:$B$259,0),1),"")</f>
        <v/>
      </c>
      <c r="G90" s="155"/>
      <c r="H90" s="153">
        <f>IFERROR((((SUMIFS('Регистрация приход товаров'!$H$4:$H$2000,'Регистрация приход товаров'!$A$4:$A$2000,"&gt;="&amp;DATE(YEAR($A90),MONTH($A90),1),'Регистрация приход товаров'!$D$4:$D$2000,$D90)-SUMIFS('Регистрация приход товаров'!$H$4:$H$2000,'Регистрация приход товаров'!$A$4:$A$2000,"&gt;="&amp;DATE(YEAR($A90),MONTH($A90)+1,1),'Регистрация приход товаров'!$D$4:$D$2000,$D90))+(IFERROR((SUMIF('Остаток на начало год'!$B$5:$B$302,$D90,'Остаток на начало год'!$F$5:$F$302)+SUMIFS('Регистрация приход товаров'!$H$4:$H$2000,'Регистрация приход товаров'!$D$4:$D$2000,$D90,'Регистрация приход товаров'!$A$4:$A$2000,"&lt;"&amp;DATE(YEAR($A90),MONTH($A90),1)))-SUMIFS('Регистрация расход товаров'!$H$4:$H$2000,'Регистрация расход товаров'!$A$4:$A$2000,"&lt;"&amp;DATE(YEAR($A90),MONTH($A90),1),'Регистрация расход товаров'!$D$4:$D$2000,$D90),0)))/((SUMIFS('Регистрация приход товаров'!$G$4:$G$2000,'Регистрация приход товаров'!$A$4:$A$2000,"&gt;="&amp;DATE(YEAR($A90),MONTH($A90),1),'Регистрация приход товаров'!$D$4:$D$2000,$D90)-SUMIFS('Регистрация приход товаров'!$G$4:$G$2000,'Регистрация приход товаров'!$A$4:$A$2000,"&gt;="&amp;DATE(YEAR($A90),MONTH($A90)+1,1),'Регистрация приход товаров'!$D$4:$D$2000,$D90))+(IFERROR((SUMIF('Остаток на начало год'!$B$5:$B$302,$D90,'Остаток на начало год'!$E$5:$E$302)+SUMIFS('Регистрация приход товаров'!$G$4:$G$2000,'Регистрация приход товаров'!$D$4:$D$2000,$D90,'Регистрация приход товаров'!$A$4:$A$2000,"&lt;"&amp;DATE(YEAR($A90),MONTH($A90),1)))-SUMIFS('Регистрация расход товаров'!$G$4:$G$2000,'Регистрация расход товаров'!$A$4:$A$2000,"&lt;"&amp;DATE(YEAR($A90),MONTH($A90),1),'Регистрация расход товаров'!$D$4:$D$2000,$D90),0))))*G90,0)</f>
        <v>0</v>
      </c>
      <c r="I90" s="154"/>
      <c r="J90" s="153">
        <f t="shared" si="2"/>
        <v>0</v>
      </c>
      <c r="K90" s="153">
        <f t="shared" si="3"/>
        <v>0</v>
      </c>
      <c r="L90" s="43" t="e">
        <f>IF(B90=#REF!,MAX($L$3:L89)+1,0)</f>
        <v>#REF!</v>
      </c>
    </row>
    <row r="91" spans="1:12">
      <c r="A91" s="158"/>
      <c r="B91" s="94"/>
      <c r="C91" s="159"/>
      <c r="D91" s="128"/>
      <c r="E91" s="151" t="str">
        <f>IFERROR(INDEX('Материал хисобот'!$C$9:$C$259,MATCH(D91,'Материал хисобот'!$B$9:$B$259,0),1),"")</f>
        <v/>
      </c>
      <c r="F91" s="152" t="str">
        <f>IFERROR(INDEX('Материал хисобот'!$D$9:$D$259,MATCH(D91,'Материал хисобот'!$B$9:$B$259,0),1),"")</f>
        <v/>
      </c>
      <c r="G91" s="155"/>
      <c r="H91" s="153">
        <f>IFERROR((((SUMIFS('Регистрация приход товаров'!$H$4:$H$2000,'Регистрация приход товаров'!$A$4:$A$2000,"&gt;="&amp;DATE(YEAR($A91),MONTH($A91),1),'Регистрация приход товаров'!$D$4:$D$2000,$D91)-SUMIFS('Регистрация приход товаров'!$H$4:$H$2000,'Регистрация приход товаров'!$A$4:$A$2000,"&gt;="&amp;DATE(YEAR($A91),MONTH($A91)+1,1),'Регистрация приход товаров'!$D$4:$D$2000,$D91))+(IFERROR((SUMIF('Остаток на начало год'!$B$5:$B$302,$D91,'Остаток на начало год'!$F$5:$F$302)+SUMIFS('Регистрация приход товаров'!$H$4:$H$2000,'Регистрация приход товаров'!$D$4:$D$2000,$D91,'Регистрация приход товаров'!$A$4:$A$2000,"&lt;"&amp;DATE(YEAR($A91),MONTH($A91),1)))-SUMIFS('Регистрация расход товаров'!$H$4:$H$2000,'Регистрация расход товаров'!$A$4:$A$2000,"&lt;"&amp;DATE(YEAR($A91),MONTH($A91),1),'Регистрация расход товаров'!$D$4:$D$2000,$D91),0)))/((SUMIFS('Регистрация приход товаров'!$G$4:$G$2000,'Регистрация приход товаров'!$A$4:$A$2000,"&gt;="&amp;DATE(YEAR($A91),MONTH($A91),1),'Регистрация приход товаров'!$D$4:$D$2000,$D91)-SUMIFS('Регистрация приход товаров'!$G$4:$G$2000,'Регистрация приход товаров'!$A$4:$A$2000,"&gt;="&amp;DATE(YEAR($A91),MONTH($A91)+1,1),'Регистрация приход товаров'!$D$4:$D$2000,$D91))+(IFERROR((SUMIF('Остаток на начало год'!$B$5:$B$302,$D91,'Остаток на начало год'!$E$5:$E$302)+SUMIFS('Регистрация приход товаров'!$G$4:$G$2000,'Регистрация приход товаров'!$D$4:$D$2000,$D91,'Регистрация приход товаров'!$A$4:$A$2000,"&lt;"&amp;DATE(YEAR($A91),MONTH($A91),1)))-SUMIFS('Регистрация расход товаров'!$G$4:$G$2000,'Регистрация расход товаров'!$A$4:$A$2000,"&lt;"&amp;DATE(YEAR($A91),MONTH($A91),1),'Регистрация расход товаров'!$D$4:$D$2000,$D91),0))))*G91,0)</f>
        <v>0</v>
      </c>
      <c r="I91" s="154"/>
      <c r="J91" s="153">
        <f t="shared" si="2"/>
        <v>0</v>
      </c>
      <c r="K91" s="153">
        <f t="shared" si="3"/>
        <v>0</v>
      </c>
      <c r="L91" s="43" t="e">
        <f>IF(B91=#REF!,MAX($L$3:L90)+1,0)</f>
        <v>#REF!</v>
      </c>
    </row>
    <row r="92" spans="1:12">
      <c r="A92" s="158"/>
      <c r="B92" s="94"/>
      <c r="C92" s="159"/>
      <c r="D92" s="128"/>
      <c r="E92" s="151" t="str">
        <f>IFERROR(INDEX('Материал хисобот'!$C$9:$C$259,MATCH(D92,'Материал хисобот'!$B$9:$B$259,0),1),"")</f>
        <v/>
      </c>
      <c r="F92" s="152" t="str">
        <f>IFERROR(INDEX('Материал хисобот'!$D$9:$D$259,MATCH(D92,'Материал хисобот'!$B$9:$B$259,0),1),"")</f>
        <v/>
      </c>
      <c r="G92" s="155"/>
      <c r="H92" s="153">
        <f>IFERROR((((SUMIFS('Регистрация приход товаров'!$H$4:$H$2000,'Регистрация приход товаров'!$A$4:$A$2000,"&gt;="&amp;DATE(YEAR($A92),MONTH($A92),1),'Регистрация приход товаров'!$D$4:$D$2000,$D92)-SUMIFS('Регистрация приход товаров'!$H$4:$H$2000,'Регистрация приход товаров'!$A$4:$A$2000,"&gt;="&amp;DATE(YEAR($A92),MONTH($A92)+1,1),'Регистрация приход товаров'!$D$4:$D$2000,$D92))+(IFERROR((SUMIF('Остаток на начало год'!$B$5:$B$302,$D92,'Остаток на начало год'!$F$5:$F$302)+SUMIFS('Регистрация приход товаров'!$H$4:$H$2000,'Регистрация приход товаров'!$D$4:$D$2000,$D92,'Регистрация приход товаров'!$A$4:$A$2000,"&lt;"&amp;DATE(YEAR($A92),MONTH($A92),1)))-SUMIFS('Регистрация расход товаров'!$H$4:$H$2000,'Регистрация расход товаров'!$A$4:$A$2000,"&lt;"&amp;DATE(YEAR($A92),MONTH($A92),1),'Регистрация расход товаров'!$D$4:$D$2000,$D92),0)))/((SUMIFS('Регистрация приход товаров'!$G$4:$G$2000,'Регистрация приход товаров'!$A$4:$A$2000,"&gt;="&amp;DATE(YEAR($A92),MONTH($A92),1),'Регистрация приход товаров'!$D$4:$D$2000,$D92)-SUMIFS('Регистрация приход товаров'!$G$4:$G$2000,'Регистрация приход товаров'!$A$4:$A$2000,"&gt;="&amp;DATE(YEAR($A92),MONTH($A92)+1,1),'Регистрация приход товаров'!$D$4:$D$2000,$D92))+(IFERROR((SUMIF('Остаток на начало год'!$B$5:$B$302,$D92,'Остаток на начало год'!$E$5:$E$302)+SUMIFS('Регистрация приход товаров'!$G$4:$G$2000,'Регистрация приход товаров'!$D$4:$D$2000,$D92,'Регистрация приход товаров'!$A$4:$A$2000,"&lt;"&amp;DATE(YEAR($A92),MONTH($A92),1)))-SUMIFS('Регистрация расход товаров'!$G$4:$G$2000,'Регистрация расход товаров'!$A$4:$A$2000,"&lt;"&amp;DATE(YEAR($A92),MONTH($A92),1),'Регистрация расход товаров'!$D$4:$D$2000,$D92),0))))*G92,0)</f>
        <v>0</v>
      </c>
      <c r="I92" s="154"/>
      <c r="J92" s="153">
        <f t="shared" si="2"/>
        <v>0</v>
      </c>
      <c r="K92" s="153">
        <f t="shared" si="3"/>
        <v>0</v>
      </c>
      <c r="L92" s="43" t="e">
        <f>IF(B92=#REF!,MAX($L$3:L91)+1,0)</f>
        <v>#REF!</v>
      </c>
    </row>
    <row r="93" spans="1:12">
      <c r="A93" s="158"/>
      <c r="B93" s="94"/>
      <c r="C93" s="159"/>
      <c r="D93" s="128"/>
      <c r="E93" s="151" t="str">
        <f>IFERROR(INDEX('Материал хисобот'!$C$9:$C$259,MATCH(D93,'Материал хисобот'!$B$9:$B$259,0),1),"")</f>
        <v/>
      </c>
      <c r="F93" s="152" t="str">
        <f>IFERROR(INDEX('Материал хисобот'!$D$9:$D$259,MATCH(D93,'Материал хисобот'!$B$9:$B$259,0),1),"")</f>
        <v/>
      </c>
      <c r="G93" s="155"/>
      <c r="H93" s="153">
        <f>IFERROR((((SUMIFS('Регистрация приход товаров'!$H$4:$H$2000,'Регистрация приход товаров'!$A$4:$A$2000,"&gt;="&amp;DATE(YEAR($A93),MONTH($A93),1),'Регистрация приход товаров'!$D$4:$D$2000,$D93)-SUMIFS('Регистрация приход товаров'!$H$4:$H$2000,'Регистрация приход товаров'!$A$4:$A$2000,"&gt;="&amp;DATE(YEAR($A93),MONTH($A93)+1,1),'Регистрация приход товаров'!$D$4:$D$2000,$D93))+(IFERROR((SUMIF('Остаток на начало год'!$B$5:$B$302,$D93,'Остаток на начало год'!$F$5:$F$302)+SUMIFS('Регистрация приход товаров'!$H$4:$H$2000,'Регистрация приход товаров'!$D$4:$D$2000,$D93,'Регистрация приход товаров'!$A$4:$A$2000,"&lt;"&amp;DATE(YEAR($A93),MONTH($A93),1)))-SUMIFS('Регистрация расход товаров'!$H$4:$H$2000,'Регистрация расход товаров'!$A$4:$A$2000,"&lt;"&amp;DATE(YEAR($A93),MONTH($A93),1),'Регистрация расход товаров'!$D$4:$D$2000,$D93),0)))/((SUMIFS('Регистрация приход товаров'!$G$4:$G$2000,'Регистрация приход товаров'!$A$4:$A$2000,"&gt;="&amp;DATE(YEAR($A93),MONTH($A93),1),'Регистрация приход товаров'!$D$4:$D$2000,$D93)-SUMIFS('Регистрация приход товаров'!$G$4:$G$2000,'Регистрация приход товаров'!$A$4:$A$2000,"&gt;="&amp;DATE(YEAR($A93),MONTH($A93)+1,1),'Регистрация приход товаров'!$D$4:$D$2000,$D93))+(IFERROR((SUMIF('Остаток на начало год'!$B$5:$B$302,$D93,'Остаток на начало год'!$E$5:$E$302)+SUMIFS('Регистрация приход товаров'!$G$4:$G$2000,'Регистрация приход товаров'!$D$4:$D$2000,$D93,'Регистрация приход товаров'!$A$4:$A$2000,"&lt;"&amp;DATE(YEAR($A93),MONTH($A93),1)))-SUMIFS('Регистрация расход товаров'!$G$4:$G$2000,'Регистрация расход товаров'!$A$4:$A$2000,"&lt;"&amp;DATE(YEAR($A93),MONTH($A93),1),'Регистрация расход товаров'!$D$4:$D$2000,$D93),0))))*G93,0)</f>
        <v>0</v>
      </c>
      <c r="I93" s="154"/>
      <c r="J93" s="153">
        <f t="shared" si="2"/>
        <v>0</v>
      </c>
      <c r="K93" s="153">
        <f t="shared" si="3"/>
        <v>0</v>
      </c>
      <c r="L93" s="43" t="e">
        <f>IF(B93=#REF!,MAX($L$3:L92)+1,0)</f>
        <v>#REF!</v>
      </c>
    </row>
    <row r="94" spans="1:12">
      <c r="A94" s="158"/>
      <c r="B94" s="94"/>
      <c r="C94" s="159"/>
      <c r="D94" s="128"/>
      <c r="E94" s="151" t="str">
        <f>IFERROR(INDEX('Материал хисобот'!$C$9:$C$259,MATCH(D94,'Материал хисобот'!$B$9:$B$259,0),1),"")</f>
        <v/>
      </c>
      <c r="F94" s="152" t="str">
        <f>IFERROR(INDEX('Материал хисобот'!$D$9:$D$259,MATCH(D94,'Материал хисобот'!$B$9:$B$259,0),1),"")</f>
        <v/>
      </c>
      <c r="G94" s="155"/>
      <c r="H94" s="153">
        <f>IFERROR((((SUMIFS('Регистрация приход товаров'!$H$4:$H$2000,'Регистрация приход товаров'!$A$4:$A$2000,"&gt;="&amp;DATE(YEAR($A94),MONTH($A94),1),'Регистрация приход товаров'!$D$4:$D$2000,$D94)-SUMIFS('Регистрация приход товаров'!$H$4:$H$2000,'Регистрация приход товаров'!$A$4:$A$2000,"&gt;="&amp;DATE(YEAR($A94),MONTH($A94)+1,1),'Регистрация приход товаров'!$D$4:$D$2000,$D94))+(IFERROR((SUMIF('Остаток на начало год'!$B$5:$B$302,$D94,'Остаток на начало год'!$F$5:$F$302)+SUMIFS('Регистрация приход товаров'!$H$4:$H$2000,'Регистрация приход товаров'!$D$4:$D$2000,$D94,'Регистрация приход товаров'!$A$4:$A$2000,"&lt;"&amp;DATE(YEAR($A94),MONTH($A94),1)))-SUMIFS('Регистрация расход товаров'!$H$4:$H$2000,'Регистрация расход товаров'!$A$4:$A$2000,"&lt;"&amp;DATE(YEAR($A94),MONTH($A94),1),'Регистрация расход товаров'!$D$4:$D$2000,$D94),0)))/((SUMIFS('Регистрация приход товаров'!$G$4:$G$2000,'Регистрация приход товаров'!$A$4:$A$2000,"&gt;="&amp;DATE(YEAR($A94),MONTH($A94),1),'Регистрация приход товаров'!$D$4:$D$2000,$D94)-SUMIFS('Регистрация приход товаров'!$G$4:$G$2000,'Регистрация приход товаров'!$A$4:$A$2000,"&gt;="&amp;DATE(YEAR($A94),MONTH($A94)+1,1),'Регистрация приход товаров'!$D$4:$D$2000,$D94))+(IFERROR((SUMIF('Остаток на начало год'!$B$5:$B$302,$D94,'Остаток на начало год'!$E$5:$E$302)+SUMIFS('Регистрация приход товаров'!$G$4:$G$2000,'Регистрация приход товаров'!$D$4:$D$2000,$D94,'Регистрация приход товаров'!$A$4:$A$2000,"&lt;"&amp;DATE(YEAR($A94),MONTH($A94),1)))-SUMIFS('Регистрация расход товаров'!$G$4:$G$2000,'Регистрация расход товаров'!$A$4:$A$2000,"&lt;"&amp;DATE(YEAR($A94),MONTH($A94),1),'Регистрация расход товаров'!$D$4:$D$2000,$D94),0))))*G94,0)</f>
        <v>0</v>
      </c>
      <c r="I94" s="154"/>
      <c r="J94" s="153">
        <f t="shared" si="2"/>
        <v>0</v>
      </c>
      <c r="K94" s="153">
        <f t="shared" si="3"/>
        <v>0</v>
      </c>
      <c r="L94" s="43" t="e">
        <f>IF(B94=#REF!,MAX($L$3:L93)+1,0)</f>
        <v>#REF!</v>
      </c>
    </row>
    <row r="95" spans="1:12">
      <c r="A95" s="158"/>
      <c r="B95" s="94"/>
      <c r="C95" s="159"/>
      <c r="D95" s="128"/>
      <c r="E95" s="151" t="str">
        <f>IFERROR(INDEX('Материал хисобот'!$C$9:$C$259,MATCH(D95,'Материал хисобот'!$B$9:$B$259,0),1),"")</f>
        <v/>
      </c>
      <c r="F95" s="152" t="str">
        <f>IFERROR(INDEX('Материал хисобот'!$D$9:$D$259,MATCH(D95,'Материал хисобот'!$B$9:$B$259,0),1),"")</f>
        <v/>
      </c>
      <c r="G95" s="155"/>
      <c r="H95" s="153">
        <f>IFERROR((((SUMIFS('Регистрация приход товаров'!$H$4:$H$2000,'Регистрация приход товаров'!$A$4:$A$2000,"&gt;="&amp;DATE(YEAR($A95),MONTH($A95),1),'Регистрация приход товаров'!$D$4:$D$2000,$D95)-SUMIFS('Регистрация приход товаров'!$H$4:$H$2000,'Регистрация приход товаров'!$A$4:$A$2000,"&gt;="&amp;DATE(YEAR($A95),MONTH($A95)+1,1),'Регистрация приход товаров'!$D$4:$D$2000,$D95))+(IFERROR((SUMIF('Остаток на начало год'!$B$5:$B$302,$D95,'Остаток на начало год'!$F$5:$F$302)+SUMIFS('Регистрация приход товаров'!$H$4:$H$2000,'Регистрация приход товаров'!$D$4:$D$2000,$D95,'Регистрация приход товаров'!$A$4:$A$2000,"&lt;"&amp;DATE(YEAR($A95),MONTH($A95),1)))-SUMIFS('Регистрация расход товаров'!$H$4:$H$2000,'Регистрация расход товаров'!$A$4:$A$2000,"&lt;"&amp;DATE(YEAR($A95),MONTH($A95),1),'Регистрация расход товаров'!$D$4:$D$2000,$D95),0)))/((SUMIFS('Регистрация приход товаров'!$G$4:$G$2000,'Регистрация приход товаров'!$A$4:$A$2000,"&gt;="&amp;DATE(YEAR($A95),MONTH($A95),1),'Регистрация приход товаров'!$D$4:$D$2000,$D95)-SUMIFS('Регистрация приход товаров'!$G$4:$G$2000,'Регистрация приход товаров'!$A$4:$A$2000,"&gt;="&amp;DATE(YEAR($A95),MONTH($A95)+1,1),'Регистрация приход товаров'!$D$4:$D$2000,$D95))+(IFERROR((SUMIF('Остаток на начало год'!$B$5:$B$302,$D95,'Остаток на начало год'!$E$5:$E$302)+SUMIFS('Регистрация приход товаров'!$G$4:$G$2000,'Регистрация приход товаров'!$D$4:$D$2000,$D95,'Регистрация приход товаров'!$A$4:$A$2000,"&lt;"&amp;DATE(YEAR($A95),MONTH($A95),1)))-SUMIFS('Регистрация расход товаров'!$G$4:$G$2000,'Регистрация расход товаров'!$A$4:$A$2000,"&lt;"&amp;DATE(YEAR($A95),MONTH($A95),1),'Регистрация расход товаров'!$D$4:$D$2000,$D95),0))))*G95,0)</f>
        <v>0</v>
      </c>
      <c r="I95" s="154"/>
      <c r="J95" s="153">
        <f t="shared" si="2"/>
        <v>0</v>
      </c>
      <c r="K95" s="153">
        <f t="shared" si="3"/>
        <v>0</v>
      </c>
      <c r="L95" s="43" t="e">
        <f>IF(B95=#REF!,MAX($L$3:L94)+1,0)</f>
        <v>#REF!</v>
      </c>
    </row>
    <row r="96" spans="1:12">
      <c r="A96" s="158"/>
      <c r="B96" s="94"/>
      <c r="C96" s="159"/>
      <c r="D96" s="128"/>
      <c r="E96" s="151" t="str">
        <f>IFERROR(INDEX('Материал хисобот'!$C$9:$C$259,MATCH(D96,'Материал хисобот'!$B$9:$B$259,0),1),"")</f>
        <v/>
      </c>
      <c r="F96" s="152" t="str">
        <f>IFERROR(INDEX('Материал хисобот'!$D$9:$D$259,MATCH(D96,'Материал хисобот'!$B$9:$B$259,0),1),"")</f>
        <v/>
      </c>
      <c r="G96" s="155"/>
      <c r="H96" s="153">
        <f>IFERROR((((SUMIFS('Регистрация приход товаров'!$H$4:$H$2000,'Регистрация приход товаров'!$A$4:$A$2000,"&gt;="&amp;DATE(YEAR($A96),MONTH($A96),1),'Регистрация приход товаров'!$D$4:$D$2000,$D96)-SUMIFS('Регистрация приход товаров'!$H$4:$H$2000,'Регистрация приход товаров'!$A$4:$A$2000,"&gt;="&amp;DATE(YEAR($A96),MONTH($A96)+1,1),'Регистрация приход товаров'!$D$4:$D$2000,$D96))+(IFERROR((SUMIF('Остаток на начало год'!$B$5:$B$302,$D96,'Остаток на начало год'!$F$5:$F$302)+SUMIFS('Регистрация приход товаров'!$H$4:$H$2000,'Регистрация приход товаров'!$D$4:$D$2000,$D96,'Регистрация приход товаров'!$A$4:$A$2000,"&lt;"&amp;DATE(YEAR($A96),MONTH($A96),1)))-SUMIFS('Регистрация расход товаров'!$H$4:$H$2000,'Регистрация расход товаров'!$A$4:$A$2000,"&lt;"&amp;DATE(YEAR($A96),MONTH($A96),1),'Регистрация расход товаров'!$D$4:$D$2000,$D96),0)))/((SUMIFS('Регистрация приход товаров'!$G$4:$G$2000,'Регистрация приход товаров'!$A$4:$A$2000,"&gt;="&amp;DATE(YEAR($A96),MONTH($A96),1),'Регистрация приход товаров'!$D$4:$D$2000,$D96)-SUMIFS('Регистрация приход товаров'!$G$4:$G$2000,'Регистрация приход товаров'!$A$4:$A$2000,"&gt;="&amp;DATE(YEAR($A96),MONTH($A96)+1,1),'Регистрация приход товаров'!$D$4:$D$2000,$D96))+(IFERROR((SUMIF('Остаток на начало год'!$B$5:$B$302,$D96,'Остаток на начало год'!$E$5:$E$302)+SUMIFS('Регистрация приход товаров'!$G$4:$G$2000,'Регистрация приход товаров'!$D$4:$D$2000,$D96,'Регистрация приход товаров'!$A$4:$A$2000,"&lt;"&amp;DATE(YEAR($A96),MONTH($A96),1)))-SUMIFS('Регистрация расход товаров'!$G$4:$G$2000,'Регистрация расход товаров'!$A$4:$A$2000,"&lt;"&amp;DATE(YEAR($A96),MONTH($A96),1),'Регистрация расход товаров'!$D$4:$D$2000,$D96),0))))*G96,0)</f>
        <v>0</v>
      </c>
      <c r="I96" s="154"/>
      <c r="J96" s="153">
        <f t="shared" si="2"/>
        <v>0</v>
      </c>
      <c r="K96" s="153">
        <f t="shared" si="3"/>
        <v>0</v>
      </c>
      <c r="L96" s="43" t="e">
        <f>IF(B96=#REF!,MAX($L$3:L95)+1,0)</f>
        <v>#REF!</v>
      </c>
    </row>
    <row r="97" spans="1:12">
      <c r="A97" s="158"/>
      <c r="B97" s="94"/>
      <c r="C97" s="159"/>
      <c r="D97" s="128"/>
      <c r="E97" s="151" t="str">
        <f>IFERROR(INDEX('Материал хисобот'!$C$9:$C$259,MATCH(D97,'Материал хисобот'!$B$9:$B$259,0),1),"")</f>
        <v/>
      </c>
      <c r="F97" s="152" t="str">
        <f>IFERROR(INDEX('Материал хисобот'!$D$9:$D$259,MATCH(D97,'Материал хисобот'!$B$9:$B$259,0),1),"")</f>
        <v/>
      </c>
      <c r="G97" s="155"/>
      <c r="H97" s="153">
        <f>IFERROR((((SUMIFS('Регистрация приход товаров'!$H$4:$H$2000,'Регистрация приход товаров'!$A$4:$A$2000,"&gt;="&amp;DATE(YEAR($A97),MONTH($A97),1),'Регистрация приход товаров'!$D$4:$D$2000,$D97)-SUMIFS('Регистрация приход товаров'!$H$4:$H$2000,'Регистрация приход товаров'!$A$4:$A$2000,"&gt;="&amp;DATE(YEAR($A97),MONTH($A97)+1,1),'Регистрация приход товаров'!$D$4:$D$2000,$D97))+(IFERROR((SUMIF('Остаток на начало год'!$B$5:$B$302,$D97,'Остаток на начало год'!$F$5:$F$302)+SUMIFS('Регистрация приход товаров'!$H$4:$H$2000,'Регистрация приход товаров'!$D$4:$D$2000,$D97,'Регистрация приход товаров'!$A$4:$A$2000,"&lt;"&amp;DATE(YEAR($A97),MONTH($A97),1)))-SUMIFS('Регистрация расход товаров'!$H$4:$H$2000,'Регистрация расход товаров'!$A$4:$A$2000,"&lt;"&amp;DATE(YEAR($A97),MONTH($A97),1),'Регистрация расход товаров'!$D$4:$D$2000,$D97),0)))/((SUMIFS('Регистрация приход товаров'!$G$4:$G$2000,'Регистрация приход товаров'!$A$4:$A$2000,"&gt;="&amp;DATE(YEAR($A97),MONTH($A97),1),'Регистрация приход товаров'!$D$4:$D$2000,$D97)-SUMIFS('Регистрация приход товаров'!$G$4:$G$2000,'Регистрация приход товаров'!$A$4:$A$2000,"&gt;="&amp;DATE(YEAR($A97),MONTH($A97)+1,1),'Регистрация приход товаров'!$D$4:$D$2000,$D97))+(IFERROR((SUMIF('Остаток на начало год'!$B$5:$B$302,$D97,'Остаток на начало год'!$E$5:$E$302)+SUMIFS('Регистрация приход товаров'!$G$4:$G$2000,'Регистрация приход товаров'!$D$4:$D$2000,$D97,'Регистрация приход товаров'!$A$4:$A$2000,"&lt;"&amp;DATE(YEAR($A97),MONTH($A97),1)))-SUMIFS('Регистрация расход товаров'!$G$4:$G$2000,'Регистрация расход товаров'!$A$4:$A$2000,"&lt;"&amp;DATE(YEAR($A97),MONTH($A97),1),'Регистрация расход товаров'!$D$4:$D$2000,$D97),0))))*G97,0)</f>
        <v>0</v>
      </c>
      <c r="I97" s="154"/>
      <c r="J97" s="153">
        <f t="shared" si="2"/>
        <v>0</v>
      </c>
      <c r="K97" s="153">
        <f t="shared" si="3"/>
        <v>0</v>
      </c>
      <c r="L97" s="43" t="e">
        <f>IF(B97=#REF!,MAX($L$3:L96)+1,0)</f>
        <v>#REF!</v>
      </c>
    </row>
    <row r="98" spans="1:12">
      <c r="A98" s="158"/>
      <c r="B98" s="94"/>
      <c r="C98" s="159"/>
      <c r="D98" s="128"/>
      <c r="E98" s="151" t="str">
        <f>IFERROR(INDEX('Материал хисобот'!$C$9:$C$259,MATCH(D98,'Материал хисобот'!$B$9:$B$259,0),1),"")</f>
        <v/>
      </c>
      <c r="F98" s="152" t="str">
        <f>IFERROR(INDEX('Материал хисобот'!$D$9:$D$259,MATCH(D98,'Материал хисобот'!$B$9:$B$259,0),1),"")</f>
        <v/>
      </c>
      <c r="G98" s="155"/>
      <c r="H98" s="153">
        <f>IFERROR((((SUMIFS('Регистрация приход товаров'!$H$4:$H$2000,'Регистрация приход товаров'!$A$4:$A$2000,"&gt;="&amp;DATE(YEAR($A98),MONTH($A98),1),'Регистрация приход товаров'!$D$4:$D$2000,$D98)-SUMIFS('Регистрация приход товаров'!$H$4:$H$2000,'Регистрация приход товаров'!$A$4:$A$2000,"&gt;="&amp;DATE(YEAR($A98),MONTH($A98)+1,1),'Регистрация приход товаров'!$D$4:$D$2000,$D98))+(IFERROR((SUMIF('Остаток на начало год'!$B$5:$B$302,$D98,'Остаток на начало год'!$F$5:$F$302)+SUMIFS('Регистрация приход товаров'!$H$4:$H$2000,'Регистрация приход товаров'!$D$4:$D$2000,$D98,'Регистрация приход товаров'!$A$4:$A$2000,"&lt;"&amp;DATE(YEAR($A98),MONTH($A98),1)))-SUMIFS('Регистрация расход товаров'!$H$4:$H$2000,'Регистрация расход товаров'!$A$4:$A$2000,"&lt;"&amp;DATE(YEAR($A98),MONTH($A98),1),'Регистрация расход товаров'!$D$4:$D$2000,$D98),0)))/((SUMIFS('Регистрация приход товаров'!$G$4:$G$2000,'Регистрация приход товаров'!$A$4:$A$2000,"&gt;="&amp;DATE(YEAR($A98),MONTH($A98),1),'Регистрация приход товаров'!$D$4:$D$2000,$D98)-SUMIFS('Регистрация приход товаров'!$G$4:$G$2000,'Регистрация приход товаров'!$A$4:$A$2000,"&gt;="&amp;DATE(YEAR($A98),MONTH($A98)+1,1),'Регистрация приход товаров'!$D$4:$D$2000,$D98))+(IFERROR((SUMIF('Остаток на начало год'!$B$5:$B$302,$D98,'Остаток на начало год'!$E$5:$E$302)+SUMIFS('Регистрация приход товаров'!$G$4:$G$2000,'Регистрация приход товаров'!$D$4:$D$2000,$D98,'Регистрация приход товаров'!$A$4:$A$2000,"&lt;"&amp;DATE(YEAR($A98),MONTH($A98),1)))-SUMIFS('Регистрация расход товаров'!$G$4:$G$2000,'Регистрация расход товаров'!$A$4:$A$2000,"&lt;"&amp;DATE(YEAR($A98),MONTH($A98),1),'Регистрация расход товаров'!$D$4:$D$2000,$D98),0))))*G98,0)</f>
        <v>0</v>
      </c>
      <c r="I98" s="154"/>
      <c r="J98" s="153">
        <f t="shared" si="2"/>
        <v>0</v>
      </c>
      <c r="K98" s="153">
        <f t="shared" si="3"/>
        <v>0</v>
      </c>
      <c r="L98" s="43" t="e">
        <f>IF(B98=#REF!,MAX($L$3:L97)+1,0)</f>
        <v>#REF!</v>
      </c>
    </row>
    <row r="99" spans="1:12">
      <c r="A99" s="158"/>
      <c r="B99" s="94"/>
      <c r="C99" s="159"/>
      <c r="D99" s="128"/>
      <c r="E99" s="151" t="str">
        <f>IFERROR(INDEX('Материал хисобот'!$C$9:$C$259,MATCH(D99,'Материал хисобот'!$B$9:$B$259,0),1),"")</f>
        <v/>
      </c>
      <c r="F99" s="152" t="str">
        <f>IFERROR(INDEX('Материал хисобот'!$D$9:$D$259,MATCH(D99,'Материал хисобот'!$B$9:$B$259,0),1),"")</f>
        <v/>
      </c>
      <c r="G99" s="155"/>
      <c r="H99" s="153">
        <f>IFERROR((((SUMIFS('Регистрация приход товаров'!$H$4:$H$2000,'Регистрация приход товаров'!$A$4:$A$2000,"&gt;="&amp;DATE(YEAR($A99),MONTH($A99),1),'Регистрация приход товаров'!$D$4:$D$2000,$D99)-SUMIFS('Регистрация приход товаров'!$H$4:$H$2000,'Регистрация приход товаров'!$A$4:$A$2000,"&gt;="&amp;DATE(YEAR($A99),MONTH($A99)+1,1),'Регистрация приход товаров'!$D$4:$D$2000,$D99))+(IFERROR((SUMIF('Остаток на начало год'!$B$5:$B$302,$D99,'Остаток на начало год'!$F$5:$F$302)+SUMIFS('Регистрация приход товаров'!$H$4:$H$2000,'Регистрация приход товаров'!$D$4:$D$2000,$D99,'Регистрация приход товаров'!$A$4:$A$2000,"&lt;"&amp;DATE(YEAR($A99),MONTH($A99),1)))-SUMIFS('Регистрация расход товаров'!$H$4:$H$2000,'Регистрация расход товаров'!$A$4:$A$2000,"&lt;"&amp;DATE(YEAR($A99),MONTH($A99),1),'Регистрация расход товаров'!$D$4:$D$2000,$D99),0)))/((SUMIFS('Регистрация приход товаров'!$G$4:$G$2000,'Регистрация приход товаров'!$A$4:$A$2000,"&gt;="&amp;DATE(YEAR($A99),MONTH($A99),1),'Регистрация приход товаров'!$D$4:$D$2000,$D99)-SUMIFS('Регистрация приход товаров'!$G$4:$G$2000,'Регистрация приход товаров'!$A$4:$A$2000,"&gt;="&amp;DATE(YEAR($A99),MONTH($A99)+1,1),'Регистрация приход товаров'!$D$4:$D$2000,$D99))+(IFERROR((SUMIF('Остаток на начало год'!$B$5:$B$302,$D99,'Остаток на начало год'!$E$5:$E$302)+SUMIFS('Регистрация приход товаров'!$G$4:$G$2000,'Регистрация приход товаров'!$D$4:$D$2000,$D99,'Регистрация приход товаров'!$A$4:$A$2000,"&lt;"&amp;DATE(YEAR($A99),MONTH($A99),1)))-SUMIFS('Регистрация расход товаров'!$G$4:$G$2000,'Регистрация расход товаров'!$A$4:$A$2000,"&lt;"&amp;DATE(YEAR($A99),MONTH($A99),1),'Регистрация расход товаров'!$D$4:$D$2000,$D99),0))))*G99,0)</f>
        <v>0</v>
      </c>
      <c r="I99" s="154"/>
      <c r="J99" s="153">
        <f t="shared" si="2"/>
        <v>0</v>
      </c>
      <c r="K99" s="153">
        <f t="shared" si="3"/>
        <v>0</v>
      </c>
      <c r="L99" s="43" t="e">
        <f>IF(B99=#REF!,MAX($L$3:L98)+1,0)</f>
        <v>#REF!</v>
      </c>
    </row>
    <row r="100" spans="1:12">
      <c r="A100" s="158"/>
      <c r="B100" s="94"/>
      <c r="C100" s="159"/>
      <c r="D100" s="128"/>
      <c r="E100" s="151" t="str">
        <f>IFERROR(INDEX('Материал хисобот'!$C$9:$C$259,MATCH(D100,'Материал хисобот'!$B$9:$B$259,0),1),"")</f>
        <v/>
      </c>
      <c r="F100" s="152" t="str">
        <f>IFERROR(INDEX('Материал хисобот'!$D$9:$D$259,MATCH(D100,'Материал хисобот'!$B$9:$B$259,0),1),"")</f>
        <v/>
      </c>
      <c r="G100" s="155"/>
      <c r="H100" s="153">
        <f>IFERROR((((SUMIFS('Регистрация приход товаров'!$H$4:$H$2000,'Регистрация приход товаров'!$A$4:$A$2000,"&gt;="&amp;DATE(YEAR($A100),MONTH($A100),1),'Регистрация приход товаров'!$D$4:$D$2000,$D100)-SUMIFS('Регистрация приход товаров'!$H$4:$H$2000,'Регистрация приход товаров'!$A$4:$A$2000,"&gt;="&amp;DATE(YEAR($A100),MONTH($A100)+1,1),'Регистрация приход товаров'!$D$4:$D$2000,$D100))+(IFERROR((SUMIF('Остаток на начало год'!$B$5:$B$302,$D100,'Остаток на начало год'!$F$5:$F$302)+SUMIFS('Регистрация приход товаров'!$H$4:$H$2000,'Регистрация приход товаров'!$D$4:$D$2000,$D100,'Регистрация приход товаров'!$A$4:$A$2000,"&lt;"&amp;DATE(YEAR($A100),MONTH($A100),1)))-SUMIFS('Регистрация расход товаров'!$H$4:$H$2000,'Регистрация расход товаров'!$A$4:$A$2000,"&lt;"&amp;DATE(YEAR($A100),MONTH($A100),1),'Регистрация расход товаров'!$D$4:$D$2000,$D100),0)))/((SUMIFS('Регистрация приход товаров'!$G$4:$G$2000,'Регистрация приход товаров'!$A$4:$A$2000,"&gt;="&amp;DATE(YEAR($A100),MONTH($A100),1),'Регистрация приход товаров'!$D$4:$D$2000,$D100)-SUMIFS('Регистрация приход товаров'!$G$4:$G$2000,'Регистрация приход товаров'!$A$4:$A$2000,"&gt;="&amp;DATE(YEAR($A100),MONTH($A100)+1,1),'Регистрация приход товаров'!$D$4:$D$2000,$D100))+(IFERROR((SUMIF('Остаток на начало год'!$B$5:$B$302,$D100,'Остаток на начало год'!$E$5:$E$302)+SUMIFS('Регистрация приход товаров'!$G$4:$G$2000,'Регистрация приход товаров'!$D$4:$D$2000,$D100,'Регистрация приход товаров'!$A$4:$A$2000,"&lt;"&amp;DATE(YEAR($A100),MONTH($A100),1)))-SUMIFS('Регистрация расход товаров'!$G$4:$G$2000,'Регистрация расход товаров'!$A$4:$A$2000,"&lt;"&amp;DATE(YEAR($A100),MONTH($A100),1),'Регистрация расход товаров'!$D$4:$D$2000,$D100),0))))*G100,0)</f>
        <v>0</v>
      </c>
      <c r="I100" s="154"/>
      <c r="J100" s="153">
        <f t="shared" si="2"/>
        <v>0</v>
      </c>
      <c r="K100" s="153">
        <f t="shared" si="3"/>
        <v>0</v>
      </c>
      <c r="L100" s="43" t="e">
        <f>IF(B100=#REF!,MAX($L$3:L99)+1,0)</f>
        <v>#REF!</v>
      </c>
    </row>
    <row r="101" spans="1:12">
      <c r="A101" s="158"/>
      <c r="B101" s="94"/>
      <c r="C101" s="159"/>
      <c r="D101" s="128"/>
      <c r="E101" s="151" t="str">
        <f>IFERROR(INDEX('Материал хисобот'!$C$9:$C$259,MATCH(D101,'Материал хисобот'!$B$9:$B$259,0),1),"")</f>
        <v/>
      </c>
      <c r="F101" s="152" t="str">
        <f>IFERROR(INDEX('Материал хисобот'!$D$9:$D$259,MATCH(D101,'Материал хисобот'!$B$9:$B$259,0),1),"")</f>
        <v/>
      </c>
      <c r="G101" s="155"/>
      <c r="H101" s="153">
        <f>IFERROR((((SUMIFS('Регистрация приход товаров'!$H$4:$H$2000,'Регистрация приход товаров'!$A$4:$A$2000,"&gt;="&amp;DATE(YEAR($A101),MONTH($A101),1),'Регистрация приход товаров'!$D$4:$D$2000,$D101)-SUMIFS('Регистрация приход товаров'!$H$4:$H$2000,'Регистрация приход товаров'!$A$4:$A$2000,"&gt;="&amp;DATE(YEAR($A101),MONTH($A101)+1,1),'Регистрация приход товаров'!$D$4:$D$2000,$D101))+(IFERROR((SUMIF('Остаток на начало год'!$B$5:$B$302,$D101,'Остаток на начало год'!$F$5:$F$302)+SUMIFS('Регистрация приход товаров'!$H$4:$H$2000,'Регистрация приход товаров'!$D$4:$D$2000,$D101,'Регистрация приход товаров'!$A$4:$A$2000,"&lt;"&amp;DATE(YEAR($A101),MONTH($A101),1)))-SUMIFS('Регистрация расход товаров'!$H$4:$H$2000,'Регистрация расход товаров'!$A$4:$A$2000,"&lt;"&amp;DATE(YEAR($A101),MONTH($A101),1),'Регистрация расход товаров'!$D$4:$D$2000,$D101),0)))/((SUMIFS('Регистрация приход товаров'!$G$4:$G$2000,'Регистрация приход товаров'!$A$4:$A$2000,"&gt;="&amp;DATE(YEAR($A101),MONTH($A101),1),'Регистрация приход товаров'!$D$4:$D$2000,$D101)-SUMIFS('Регистрация приход товаров'!$G$4:$G$2000,'Регистрация приход товаров'!$A$4:$A$2000,"&gt;="&amp;DATE(YEAR($A101),MONTH($A101)+1,1),'Регистрация приход товаров'!$D$4:$D$2000,$D101))+(IFERROR((SUMIF('Остаток на начало год'!$B$5:$B$302,$D101,'Остаток на начало год'!$E$5:$E$302)+SUMIFS('Регистрация приход товаров'!$G$4:$G$2000,'Регистрация приход товаров'!$D$4:$D$2000,$D101,'Регистрация приход товаров'!$A$4:$A$2000,"&lt;"&amp;DATE(YEAR($A101),MONTH($A101),1)))-SUMIFS('Регистрация расход товаров'!$G$4:$G$2000,'Регистрация расход товаров'!$A$4:$A$2000,"&lt;"&amp;DATE(YEAR($A101),MONTH($A101),1),'Регистрация расход товаров'!$D$4:$D$2000,$D101),0))))*G101,0)</f>
        <v>0</v>
      </c>
      <c r="I101" s="154"/>
      <c r="J101" s="153">
        <f t="shared" si="2"/>
        <v>0</v>
      </c>
      <c r="K101" s="153">
        <f t="shared" si="3"/>
        <v>0</v>
      </c>
      <c r="L101" s="43" t="e">
        <f>IF(B101=#REF!,MAX($L$3:L100)+1,0)</f>
        <v>#REF!</v>
      </c>
    </row>
    <row r="102" spans="1:12">
      <c r="A102" s="158"/>
      <c r="B102" s="94"/>
      <c r="C102" s="159"/>
      <c r="D102" s="128"/>
      <c r="E102" s="151" t="str">
        <f>IFERROR(INDEX('Материал хисобот'!$C$9:$C$259,MATCH(D102,'Материал хисобот'!$B$9:$B$259,0),1),"")</f>
        <v/>
      </c>
      <c r="F102" s="152" t="str">
        <f>IFERROR(INDEX('Материал хисобот'!$D$9:$D$259,MATCH(D102,'Материал хисобот'!$B$9:$B$259,0),1),"")</f>
        <v/>
      </c>
      <c r="G102" s="155"/>
      <c r="H102" s="153">
        <f>IFERROR((((SUMIFS('Регистрация приход товаров'!$H$4:$H$2000,'Регистрация приход товаров'!$A$4:$A$2000,"&gt;="&amp;DATE(YEAR($A102),MONTH($A102),1),'Регистрация приход товаров'!$D$4:$D$2000,$D102)-SUMIFS('Регистрация приход товаров'!$H$4:$H$2000,'Регистрация приход товаров'!$A$4:$A$2000,"&gt;="&amp;DATE(YEAR($A102),MONTH($A102)+1,1),'Регистрация приход товаров'!$D$4:$D$2000,$D102))+(IFERROR((SUMIF('Остаток на начало год'!$B$5:$B$302,$D102,'Остаток на начало год'!$F$5:$F$302)+SUMIFS('Регистрация приход товаров'!$H$4:$H$2000,'Регистрация приход товаров'!$D$4:$D$2000,$D102,'Регистрация приход товаров'!$A$4:$A$2000,"&lt;"&amp;DATE(YEAR($A102),MONTH($A102),1)))-SUMIFS('Регистрация расход товаров'!$H$4:$H$2000,'Регистрация расход товаров'!$A$4:$A$2000,"&lt;"&amp;DATE(YEAR($A102),MONTH($A102),1),'Регистрация расход товаров'!$D$4:$D$2000,$D102),0)))/((SUMIFS('Регистрация приход товаров'!$G$4:$G$2000,'Регистрация приход товаров'!$A$4:$A$2000,"&gt;="&amp;DATE(YEAR($A102),MONTH($A102),1),'Регистрация приход товаров'!$D$4:$D$2000,$D102)-SUMIFS('Регистрация приход товаров'!$G$4:$G$2000,'Регистрация приход товаров'!$A$4:$A$2000,"&gt;="&amp;DATE(YEAR($A102),MONTH($A102)+1,1),'Регистрация приход товаров'!$D$4:$D$2000,$D102))+(IFERROR((SUMIF('Остаток на начало год'!$B$5:$B$302,$D102,'Остаток на начало год'!$E$5:$E$302)+SUMIFS('Регистрация приход товаров'!$G$4:$G$2000,'Регистрация приход товаров'!$D$4:$D$2000,$D102,'Регистрация приход товаров'!$A$4:$A$2000,"&lt;"&amp;DATE(YEAR($A102),MONTH($A102),1)))-SUMIFS('Регистрация расход товаров'!$G$4:$G$2000,'Регистрация расход товаров'!$A$4:$A$2000,"&lt;"&amp;DATE(YEAR($A102),MONTH($A102),1),'Регистрация расход товаров'!$D$4:$D$2000,$D102),0))))*G102,0)</f>
        <v>0</v>
      </c>
      <c r="I102" s="154"/>
      <c r="J102" s="153">
        <f t="shared" si="2"/>
        <v>0</v>
      </c>
      <c r="K102" s="153">
        <f t="shared" si="3"/>
        <v>0</v>
      </c>
      <c r="L102" s="43" t="e">
        <f>IF(B102=#REF!,MAX($L$3:L101)+1,0)</f>
        <v>#REF!</v>
      </c>
    </row>
    <row r="103" spans="1:12">
      <c r="A103" s="158"/>
      <c r="B103" s="94"/>
      <c r="C103" s="159"/>
      <c r="D103" s="128"/>
      <c r="E103" s="151" t="str">
        <f>IFERROR(INDEX('Материал хисобот'!$C$9:$C$259,MATCH(D103,'Материал хисобот'!$B$9:$B$259,0),1),"")</f>
        <v/>
      </c>
      <c r="F103" s="152" t="str">
        <f>IFERROR(INDEX('Материал хисобот'!$D$9:$D$259,MATCH(D103,'Материал хисобот'!$B$9:$B$259,0),1),"")</f>
        <v/>
      </c>
      <c r="G103" s="155"/>
      <c r="H103" s="153">
        <f>IFERROR((((SUMIFS('Регистрация приход товаров'!$H$4:$H$2000,'Регистрация приход товаров'!$A$4:$A$2000,"&gt;="&amp;DATE(YEAR($A103),MONTH($A103),1),'Регистрация приход товаров'!$D$4:$D$2000,$D103)-SUMIFS('Регистрация приход товаров'!$H$4:$H$2000,'Регистрация приход товаров'!$A$4:$A$2000,"&gt;="&amp;DATE(YEAR($A103),MONTH($A103)+1,1),'Регистрация приход товаров'!$D$4:$D$2000,$D103))+(IFERROR((SUMIF('Остаток на начало год'!$B$5:$B$302,$D103,'Остаток на начало год'!$F$5:$F$302)+SUMIFS('Регистрация приход товаров'!$H$4:$H$2000,'Регистрация приход товаров'!$D$4:$D$2000,$D103,'Регистрация приход товаров'!$A$4:$A$2000,"&lt;"&amp;DATE(YEAR($A103),MONTH($A103),1)))-SUMIFS('Регистрация расход товаров'!$H$4:$H$2000,'Регистрация расход товаров'!$A$4:$A$2000,"&lt;"&amp;DATE(YEAR($A103),MONTH($A103),1),'Регистрация расход товаров'!$D$4:$D$2000,$D103),0)))/((SUMIFS('Регистрация приход товаров'!$G$4:$G$2000,'Регистрация приход товаров'!$A$4:$A$2000,"&gt;="&amp;DATE(YEAR($A103),MONTH($A103),1),'Регистрация приход товаров'!$D$4:$D$2000,$D103)-SUMIFS('Регистрация приход товаров'!$G$4:$G$2000,'Регистрация приход товаров'!$A$4:$A$2000,"&gt;="&amp;DATE(YEAR($A103),MONTH($A103)+1,1),'Регистрация приход товаров'!$D$4:$D$2000,$D103))+(IFERROR((SUMIF('Остаток на начало год'!$B$5:$B$302,$D103,'Остаток на начало год'!$E$5:$E$302)+SUMIFS('Регистрация приход товаров'!$G$4:$G$2000,'Регистрация приход товаров'!$D$4:$D$2000,$D103,'Регистрация приход товаров'!$A$4:$A$2000,"&lt;"&amp;DATE(YEAR($A103),MONTH($A103),1)))-SUMIFS('Регистрация расход товаров'!$G$4:$G$2000,'Регистрация расход товаров'!$A$4:$A$2000,"&lt;"&amp;DATE(YEAR($A103),MONTH($A103),1),'Регистрация расход товаров'!$D$4:$D$2000,$D103),0))))*G103,0)</f>
        <v>0</v>
      </c>
      <c r="I103" s="154"/>
      <c r="J103" s="153">
        <f t="shared" si="2"/>
        <v>0</v>
      </c>
      <c r="K103" s="153">
        <f t="shared" si="3"/>
        <v>0</v>
      </c>
      <c r="L103" s="43" t="e">
        <f>IF(B103=#REF!,MAX($L$3:L102)+1,0)</f>
        <v>#REF!</v>
      </c>
    </row>
    <row r="104" spans="1:12">
      <c r="A104" s="158"/>
      <c r="B104" s="94"/>
      <c r="C104" s="159"/>
      <c r="D104" s="128"/>
      <c r="E104" s="151" t="str">
        <f>IFERROR(INDEX('Материал хисобот'!$C$9:$C$259,MATCH(D104,'Материал хисобот'!$B$9:$B$259,0),1),"")</f>
        <v/>
      </c>
      <c r="F104" s="152" t="str">
        <f>IFERROR(INDEX('Материал хисобот'!$D$9:$D$259,MATCH(D104,'Материал хисобот'!$B$9:$B$259,0),1),"")</f>
        <v/>
      </c>
      <c r="G104" s="155"/>
      <c r="H104" s="153">
        <f>IFERROR((((SUMIFS('Регистрация приход товаров'!$H$4:$H$2000,'Регистрация приход товаров'!$A$4:$A$2000,"&gt;="&amp;DATE(YEAR($A104),MONTH($A104),1),'Регистрация приход товаров'!$D$4:$D$2000,$D104)-SUMIFS('Регистрация приход товаров'!$H$4:$H$2000,'Регистрация приход товаров'!$A$4:$A$2000,"&gt;="&amp;DATE(YEAR($A104),MONTH($A104)+1,1),'Регистрация приход товаров'!$D$4:$D$2000,$D104))+(IFERROR((SUMIF('Остаток на начало год'!$B$5:$B$302,$D104,'Остаток на начало год'!$F$5:$F$302)+SUMIFS('Регистрация приход товаров'!$H$4:$H$2000,'Регистрация приход товаров'!$D$4:$D$2000,$D104,'Регистрация приход товаров'!$A$4:$A$2000,"&lt;"&amp;DATE(YEAR($A104),MONTH($A104),1)))-SUMIFS('Регистрация расход товаров'!$H$4:$H$2000,'Регистрация расход товаров'!$A$4:$A$2000,"&lt;"&amp;DATE(YEAR($A104),MONTH($A104),1),'Регистрация расход товаров'!$D$4:$D$2000,$D104),0)))/((SUMIFS('Регистрация приход товаров'!$G$4:$G$2000,'Регистрация приход товаров'!$A$4:$A$2000,"&gt;="&amp;DATE(YEAR($A104),MONTH($A104),1),'Регистрация приход товаров'!$D$4:$D$2000,$D104)-SUMIFS('Регистрация приход товаров'!$G$4:$G$2000,'Регистрация приход товаров'!$A$4:$A$2000,"&gt;="&amp;DATE(YEAR($A104),MONTH($A104)+1,1),'Регистрация приход товаров'!$D$4:$D$2000,$D104))+(IFERROR((SUMIF('Остаток на начало год'!$B$5:$B$302,$D104,'Остаток на начало год'!$E$5:$E$302)+SUMIFS('Регистрация приход товаров'!$G$4:$G$2000,'Регистрация приход товаров'!$D$4:$D$2000,$D104,'Регистрация приход товаров'!$A$4:$A$2000,"&lt;"&amp;DATE(YEAR($A104),MONTH($A104),1)))-SUMIFS('Регистрация расход товаров'!$G$4:$G$2000,'Регистрация расход товаров'!$A$4:$A$2000,"&lt;"&amp;DATE(YEAR($A104),MONTH($A104),1),'Регистрация расход товаров'!$D$4:$D$2000,$D104),0))))*G104,0)</f>
        <v>0</v>
      </c>
      <c r="I104" s="154"/>
      <c r="J104" s="153">
        <f t="shared" si="2"/>
        <v>0</v>
      </c>
      <c r="K104" s="153">
        <f t="shared" si="3"/>
        <v>0</v>
      </c>
      <c r="L104" s="43" t="e">
        <f>IF(B104=#REF!,MAX($L$3:L103)+1,0)</f>
        <v>#REF!</v>
      </c>
    </row>
    <row r="105" spans="1:12">
      <c r="A105" s="158"/>
      <c r="B105" s="94"/>
      <c r="C105" s="159"/>
      <c r="D105" s="128"/>
      <c r="E105" s="151" t="str">
        <f>IFERROR(INDEX('Материал хисобот'!$C$9:$C$259,MATCH(D105,'Материал хисобот'!$B$9:$B$259,0),1),"")</f>
        <v/>
      </c>
      <c r="F105" s="152" t="str">
        <f>IFERROR(INDEX('Материал хисобот'!$D$9:$D$259,MATCH(D105,'Материал хисобот'!$B$9:$B$259,0),1),"")</f>
        <v/>
      </c>
      <c r="G105" s="155"/>
      <c r="H105" s="153">
        <f>IFERROR((((SUMIFS('Регистрация приход товаров'!$H$4:$H$2000,'Регистрация приход товаров'!$A$4:$A$2000,"&gt;="&amp;DATE(YEAR($A105),MONTH($A105),1),'Регистрация приход товаров'!$D$4:$D$2000,$D105)-SUMIFS('Регистрация приход товаров'!$H$4:$H$2000,'Регистрация приход товаров'!$A$4:$A$2000,"&gt;="&amp;DATE(YEAR($A105),MONTH($A105)+1,1),'Регистрация приход товаров'!$D$4:$D$2000,$D105))+(IFERROR((SUMIF('Остаток на начало год'!$B$5:$B$302,$D105,'Остаток на начало год'!$F$5:$F$302)+SUMIFS('Регистрация приход товаров'!$H$4:$H$2000,'Регистрация приход товаров'!$D$4:$D$2000,$D105,'Регистрация приход товаров'!$A$4:$A$2000,"&lt;"&amp;DATE(YEAR($A105),MONTH($A105),1)))-SUMIFS('Регистрация расход товаров'!$H$4:$H$2000,'Регистрация расход товаров'!$A$4:$A$2000,"&lt;"&amp;DATE(YEAR($A105),MONTH($A105),1),'Регистрация расход товаров'!$D$4:$D$2000,$D105),0)))/((SUMIFS('Регистрация приход товаров'!$G$4:$G$2000,'Регистрация приход товаров'!$A$4:$A$2000,"&gt;="&amp;DATE(YEAR($A105),MONTH($A105),1),'Регистрация приход товаров'!$D$4:$D$2000,$D105)-SUMIFS('Регистрация приход товаров'!$G$4:$G$2000,'Регистрация приход товаров'!$A$4:$A$2000,"&gt;="&amp;DATE(YEAR($A105),MONTH($A105)+1,1),'Регистрация приход товаров'!$D$4:$D$2000,$D105))+(IFERROR((SUMIF('Остаток на начало год'!$B$5:$B$302,$D105,'Остаток на начало год'!$E$5:$E$302)+SUMIFS('Регистрация приход товаров'!$G$4:$G$2000,'Регистрация приход товаров'!$D$4:$D$2000,$D105,'Регистрация приход товаров'!$A$4:$A$2000,"&lt;"&amp;DATE(YEAR($A105),MONTH($A105),1)))-SUMIFS('Регистрация расход товаров'!$G$4:$G$2000,'Регистрация расход товаров'!$A$4:$A$2000,"&lt;"&amp;DATE(YEAR($A105),MONTH($A105),1),'Регистрация расход товаров'!$D$4:$D$2000,$D105),0))))*G105,0)</f>
        <v>0</v>
      </c>
      <c r="I105" s="154"/>
      <c r="J105" s="153">
        <f t="shared" si="2"/>
        <v>0</v>
      </c>
      <c r="K105" s="153">
        <f t="shared" si="3"/>
        <v>0</v>
      </c>
      <c r="L105" s="43" t="e">
        <f>IF(B105=#REF!,MAX($L$3:L104)+1,0)</f>
        <v>#REF!</v>
      </c>
    </row>
    <row r="106" spans="1:12">
      <c r="A106" s="158"/>
      <c r="B106" s="94"/>
      <c r="C106" s="159"/>
      <c r="D106" s="128"/>
      <c r="E106" s="151" t="str">
        <f>IFERROR(INDEX('Материал хисобот'!$C$9:$C$259,MATCH(D106,'Материал хисобот'!$B$9:$B$259,0),1),"")</f>
        <v/>
      </c>
      <c r="F106" s="152" t="str">
        <f>IFERROR(INDEX('Материал хисобот'!$D$9:$D$259,MATCH(D106,'Материал хисобот'!$B$9:$B$259,0),1),"")</f>
        <v/>
      </c>
      <c r="G106" s="155"/>
      <c r="H106" s="153">
        <f>IFERROR((((SUMIFS('Регистрация приход товаров'!$H$4:$H$2000,'Регистрация приход товаров'!$A$4:$A$2000,"&gt;="&amp;DATE(YEAR($A106),MONTH($A106),1),'Регистрация приход товаров'!$D$4:$D$2000,$D106)-SUMIFS('Регистрация приход товаров'!$H$4:$H$2000,'Регистрация приход товаров'!$A$4:$A$2000,"&gt;="&amp;DATE(YEAR($A106),MONTH($A106)+1,1),'Регистрация приход товаров'!$D$4:$D$2000,$D106))+(IFERROR((SUMIF('Остаток на начало год'!$B$5:$B$302,$D106,'Остаток на начало год'!$F$5:$F$302)+SUMIFS('Регистрация приход товаров'!$H$4:$H$2000,'Регистрация приход товаров'!$D$4:$D$2000,$D106,'Регистрация приход товаров'!$A$4:$A$2000,"&lt;"&amp;DATE(YEAR($A106),MONTH($A106),1)))-SUMIFS('Регистрация расход товаров'!$H$4:$H$2000,'Регистрация расход товаров'!$A$4:$A$2000,"&lt;"&amp;DATE(YEAR($A106),MONTH($A106),1),'Регистрация расход товаров'!$D$4:$D$2000,$D106),0)))/((SUMIFS('Регистрация приход товаров'!$G$4:$G$2000,'Регистрация приход товаров'!$A$4:$A$2000,"&gt;="&amp;DATE(YEAR($A106),MONTH($A106),1),'Регистрация приход товаров'!$D$4:$D$2000,$D106)-SUMIFS('Регистрация приход товаров'!$G$4:$G$2000,'Регистрация приход товаров'!$A$4:$A$2000,"&gt;="&amp;DATE(YEAR($A106),MONTH($A106)+1,1),'Регистрация приход товаров'!$D$4:$D$2000,$D106))+(IFERROR((SUMIF('Остаток на начало год'!$B$5:$B$302,$D106,'Остаток на начало год'!$E$5:$E$302)+SUMIFS('Регистрация приход товаров'!$G$4:$G$2000,'Регистрация приход товаров'!$D$4:$D$2000,$D106,'Регистрация приход товаров'!$A$4:$A$2000,"&lt;"&amp;DATE(YEAR($A106),MONTH($A106),1)))-SUMIFS('Регистрация расход товаров'!$G$4:$G$2000,'Регистрация расход товаров'!$A$4:$A$2000,"&lt;"&amp;DATE(YEAR($A106),MONTH($A106),1),'Регистрация расход товаров'!$D$4:$D$2000,$D106),0))))*G106,0)</f>
        <v>0</v>
      </c>
      <c r="I106" s="154"/>
      <c r="J106" s="153">
        <f t="shared" si="2"/>
        <v>0</v>
      </c>
      <c r="K106" s="153">
        <f t="shared" si="3"/>
        <v>0</v>
      </c>
      <c r="L106" s="43" t="e">
        <f>IF(B106=#REF!,MAX($L$3:L105)+1,0)</f>
        <v>#REF!</v>
      </c>
    </row>
    <row r="107" spans="1:12">
      <c r="A107" s="158"/>
      <c r="B107" s="94"/>
      <c r="C107" s="159"/>
      <c r="D107" s="128"/>
      <c r="E107" s="151" t="str">
        <f>IFERROR(INDEX('Материал хисобот'!$C$9:$C$259,MATCH(D107,'Материал хисобот'!$B$9:$B$259,0),1),"")</f>
        <v/>
      </c>
      <c r="F107" s="152" t="str">
        <f>IFERROR(INDEX('Материал хисобот'!$D$9:$D$259,MATCH(D107,'Материал хисобот'!$B$9:$B$259,0),1),"")</f>
        <v/>
      </c>
      <c r="G107" s="155"/>
      <c r="H107" s="153">
        <f>IFERROR((((SUMIFS('Регистрация приход товаров'!$H$4:$H$2000,'Регистрация приход товаров'!$A$4:$A$2000,"&gt;="&amp;DATE(YEAR($A107),MONTH($A107),1),'Регистрация приход товаров'!$D$4:$D$2000,$D107)-SUMIFS('Регистрация приход товаров'!$H$4:$H$2000,'Регистрация приход товаров'!$A$4:$A$2000,"&gt;="&amp;DATE(YEAR($A107),MONTH($A107)+1,1),'Регистрация приход товаров'!$D$4:$D$2000,$D107))+(IFERROR((SUMIF('Остаток на начало год'!$B$5:$B$302,$D107,'Остаток на начало год'!$F$5:$F$302)+SUMIFS('Регистрация приход товаров'!$H$4:$H$2000,'Регистрация приход товаров'!$D$4:$D$2000,$D107,'Регистрация приход товаров'!$A$4:$A$2000,"&lt;"&amp;DATE(YEAR($A107),MONTH($A107),1)))-SUMIFS('Регистрация расход товаров'!$H$4:$H$2000,'Регистрация расход товаров'!$A$4:$A$2000,"&lt;"&amp;DATE(YEAR($A107),MONTH($A107),1),'Регистрация расход товаров'!$D$4:$D$2000,$D107),0)))/((SUMIFS('Регистрация приход товаров'!$G$4:$G$2000,'Регистрация приход товаров'!$A$4:$A$2000,"&gt;="&amp;DATE(YEAR($A107),MONTH($A107),1),'Регистрация приход товаров'!$D$4:$D$2000,$D107)-SUMIFS('Регистрация приход товаров'!$G$4:$G$2000,'Регистрация приход товаров'!$A$4:$A$2000,"&gt;="&amp;DATE(YEAR($A107),MONTH($A107)+1,1),'Регистрация приход товаров'!$D$4:$D$2000,$D107))+(IFERROR((SUMIF('Остаток на начало год'!$B$5:$B$302,$D107,'Остаток на начало год'!$E$5:$E$302)+SUMIFS('Регистрация приход товаров'!$G$4:$G$2000,'Регистрация приход товаров'!$D$4:$D$2000,$D107,'Регистрация приход товаров'!$A$4:$A$2000,"&lt;"&amp;DATE(YEAR($A107),MONTH($A107),1)))-SUMIFS('Регистрация расход товаров'!$G$4:$G$2000,'Регистрация расход товаров'!$A$4:$A$2000,"&lt;"&amp;DATE(YEAR($A107),MONTH($A107),1),'Регистрация расход товаров'!$D$4:$D$2000,$D107),0))))*G107,0)</f>
        <v>0</v>
      </c>
      <c r="I107" s="154"/>
      <c r="J107" s="153">
        <f t="shared" si="2"/>
        <v>0</v>
      </c>
      <c r="K107" s="153">
        <f t="shared" si="3"/>
        <v>0</v>
      </c>
      <c r="L107" s="43" t="e">
        <f>IF(B107=#REF!,MAX($L$3:L106)+1,0)</f>
        <v>#REF!</v>
      </c>
    </row>
    <row r="108" spans="1:12">
      <c r="A108" s="158"/>
      <c r="B108" s="94"/>
      <c r="C108" s="159"/>
      <c r="D108" s="128"/>
      <c r="E108" s="151" t="str">
        <f>IFERROR(INDEX('Материал хисобот'!$C$9:$C$259,MATCH(D108,'Материал хисобот'!$B$9:$B$259,0),1),"")</f>
        <v/>
      </c>
      <c r="F108" s="152" t="str">
        <f>IFERROR(INDEX('Материал хисобот'!$D$9:$D$259,MATCH(D108,'Материал хисобот'!$B$9:$B$259,0),1),"")</f>
        <v/>
      </c>
      <c r="G108" s="155"/>
      <c r="H108" s="153">
        <f>IFERROR((((SUMIFS('Регистрация приход товаров'!$H$4:$H$2000,'Регистрация приход товаров'!$A$4:$A$2000,"&gt;="&amp;DATE(YEAR($A108),MONTH($A108),1),'Регистрация приход товаров'!$D$4:$D$2000,$D108)-SUMIFS('Регистрация приход товаров'!$H$4:$H$2000,'Регистрация приход товаров'!$A$4:$A$2000,"&gt;="&amp;DATE(YEAR($A108),MONTH($A108)+1,1),'Регистрация приход товаров'!$D$4:$D$2000,$D108))+(IFERROR((SUMIF('Остаток на начало год'!$B$5:$B$302,$D108,'Остаток на начало год'!$F$5:$F$302)+SUMIFS('Регистрация приход товаров'!$H$4:$H$2000,'Регистрация приход товаров'!$D$4:$D$2000,$D108,'Регистрация приход товаров'!$A$4:$A$2000,"&lt;"&amp;DATE(YEAR($A108),MONTH($A108),1)))-SUMIFS('Регистрация расход товаров'!$H$4:$H$2000,'Регистрация расход товаров'!$A$4:$A$2000,"&lt;"&amp;DATE(YEAR($A108),MONTH($A108),1),'Регистрация расход товаров'!$D$4:$D$2000,$D108),0)))/((SUMIFS('Регистрация приход товаров'!$G$4:$G$2000,'Регистрация приход товаров'!$A$4:$A$2000,"&gt;="&amp;DATE(YEAR($A108),MONTH($A108),1),'Регистрация приход товаров'!$D$4:$D$2000,$D108)-SUMIFS('Регистрация приход товаров'!$G$4:$G$2000,'Регистрация приход товаров'!$A$4:$A$2000,"&gt;="&amp;DATE(YEAR($A108),MONTH($A108)+1,1),'Регистрация приход товаров'!$D$4:$D$2000,$D108))+(IFERROR((SUMIF('Остаток на начало год'!$B$5:$B$302,$D108,'Остаток на начало год'!$E$5:$E$302)+SUMIFS('Регистрация приход товаров'!$G$4:$G$2000,'Регистрация приход товаров'!$D$4:$D$2000,$D108,'Регистрация приход товаров'!$A$4:$A$2000,"&lt;"&amp;DATE(YEAR($A108),MONTH($A108),1)))-SUMIFS('Регистрация расход товаров'!$G$4:$G$2000,'Регистрация расход товаров'!$A$4:$A$2000,"&lt;"&amp;DATE(YEAR($A108),MONTH($A108),1),'Регистрация расход товаров'!$D$4:$D$2000,$D108),0))))*G108,0)</f>
        <v>0</v>
      </c>
      <c r="I108" s="154"/>
      <c r="J108" s="153">
        <f t="shared" si="2"/>
        <v>0</v>
      </c>
      <c r="K108" s="153">
        <f t="shared" si="3"/>
        <v>0</v>
      </c>
      <c r="L108" s="43" t="e">
        <f>IF(B108=#REF!,MAX($L$3:L107)+1,0)</f>
        <v>#REF!</v>
      </c>
    </row>
    <row r="109" spans="1:12">
      <c r="A109" s="158"/>
      <c r="B109" s="94"/>
      <c r="C109" s="159"/>
      <c r="D109" s="128"/>
      <c r="E109" s="151" t="str">
        <f>IFERROR(INDEX('Материал хисобот'!$C$9:$C$259,MATCH(D109,'Материал хисобот'!$B$9:$B$259,0),1),"")</f>
        <v/>
      </c>
      <c r="F109" s="152" t="str">
        <f>IFERROR(INDEX('Материал хисобот'!$D$9:$D$259,MATCH(D109,'Материал хисобот'!$B$9:$B$259,0),1),"")</f>
        <v/>
      </c>
      <c r="G109" s="155"/>
      <c r="H109" s="153">
        <f>IFERROR((((SUMIFS('Регистрация приход товаров'!$H$4:$H$2000,'Регистрация приход товаров'!$A$4:$A$2000,"&gt;="&amp;DATE(YEAR($A109),MONTH($A109),1),'Регистрация приход товаров'!$D$4:$D$2000,$D109)-SUMIFS('Регистрация приход товаров'!$H$4:$H$2000,'Регистрация приход товаров'!$A$4:$A$2000,"&gt;="&amp;DATE(YEAR($A109),MONTH($A109)+1,1),'Регистрация приход товаров'!$D$4:$D$2000,$D109))+(IFERROR((SUMIF('Остаток на начало год'!$B$5:$B$302,$D109,'Остаток на начало год'!$F$5:$F$302)+SUMIFS('Регистрация приход товаров'!$H$4:$H$2000,'Регистрация приход товаров'!$D$4:$D$2000,$D109,'Регистрация приход товаров'!$A$4:$A$2000,"&lt;"&amp;DATE(YEAR($A109),MONTH($A109),1)))-SUMIFS('Регистрация расход товаров'!$H$4:$H$2000,'Регистрация расход товаров'!$A$4:$A$2000,"&lt;"&amp;DATE(YEAR($A109),MONTH($A109),1),'Регистрация расход товаров'!$D$4:$D$2000,$D109),0)))/((SUMIFS('Регистрация приход товаров'!$G$4:$G$2000,'Регистрация приход товаров'!$A$4:$A$2000,"&gt;="&amp;DATE(YEAR($A109),MONTH($A109),1),'Регистрация приход товаров'!$D$4:$D$2000,$D109)-SUMIFS('Регистрация приход товаров'!$G$4:$G$2000,'Регистрация приход товаров'!$A$4:$A$2000,"&gt;="&amp;DATE(YEAR($A109),MONTH($A109)+1,1),'Регистрация приход товаров'!$D$4:$D$2000,$D109))+(IFERROR((SUMIF('Остаток на начало год'!$B$5:$B$302,$D109,'Остаток на начало год'!$E$5:$E$302)+SUMIFS('Регистрация приход товаров'!$G$4:$G$2000,'Регистрация приход товаров'!$D$4:$D$2000,$D109,'Регистрация приход товаров'!$A$4:$A$2000,"&lt;"&amp;DATE(YEAR($A109),MONTH($A109),1)))-SUMIFS('Регистрация расход товаров'!$G$4:$G$2000,'Регистрация расход товаров'!$A$4:$A$2000,"&lt;"&amp;DATE(YEAR($A109),MONTH($A109),1),'Регистрация расход товаров'!$D$4:$D$2000,$D109),0))))*G109,0)</f>
        <v>0</v>
      </c>
      <c r="I109" s="154"/>
      <c r="J109" s="153">
        <f t="shared" si="2"/>
        <v>0</v>
      </c>
      <c r="K109" s="153">
        <f t="shared" si="3"/>
        <v>0</v>
      </c>
      <c r="L109" s="43" t="e">
        <f>IF(B109=#REF!,MAX($L$3:L108)+1,0)</f>
        <v>#REF!</v>
      </c>
    </row>
    <row r="110" spans="1:12">
      <c r="A110" s="158"/>
      <c r="B110" s="94"/>
      <c r="C110" s="159"/>
      <c r="D110" s="128"/>
      <c r="E110" s="151" t="str">
        <f>IFERROR(INDEX('Материал хисобот'!$C$9:$C$259,MATCH(D110,'Материал хисобот'!$B$9:$B$259,0),1),"")</f>
        <v/>
      </c>
      <c r="F110" s="152" t="str">
        <f>IFERROR(INDEX('Материал хисобот'!$D$9:$D$259,MATCH(D110,'Материал хисобот'!$B$9:$B$259,0),1),"")</f>
        <v/>
      </c>
      <c r="G110" s="155"/>
      <c r="H110" s="153">
        <f>IFERROR((((SUMIFS('Регистрация приход товаров'!$H$4:$H$2000,'Регистрация приход товаров'!$A$4:$A$2000,"&gt;="&amp;DATE(YEAR($A110),MONTH($A110),1),'Регистрация приход товаров'!$D$4:$D$2000,$D110)-SUMIFS('Регистрация приход товаров'!$H$4:$H$2000,'Регистрация приход товаров'!$A$4:$A$2000,"&gt;="&amp;DATE(YEAR($A110),MONTH($A110)+1,1),'Регистрация приход товаров'!$D$4:$D$2000,$D110))+(IFERROR((SUMIF('Остаток на начало год'!$B$5:$B$302,$D110,'Остаток на начало год'!$F$5:$F$302)+SUMIFS('Регистрация приход товаров'!$H$4:$H$2000,'Регистрация приход товаров'!$D$4:$D$2000,$D110,'Регистрация приход товаров'!$A$4:$A$2000,"&lt;"&amp;DATE(YEAR($A110),MONTH($A110),1)))-SUMIFS('Регистрация расход товаров'!$H$4:$H$2000,'Регистрация расход товаров'!$A$4:$A$2000,"&lt;"&amp;DATE(YEAR($A110),MONTH($A110),1),'Регистрация расход товаров'!$D$4:$D$2000,$D110),0)))/((SUMIFS('Регистрация приход товаров'!$G$4:$G$2000,'Регистрация приход товаров'!$A$4:$A$2000,"&gt;="&amp;DATE(YEAR($A110),MONTH($A110),1),'Регистрация приход товаров'!$D$4:$D$2000,$D110)-SUMIFS('Регистрация приход товаров'!$G$4:$G$2000,'Регистрация приход товаров'!$A$4:$A$2000,"&gt;="&amp;DATE(YEAR($A110),MONTH($A110)+1,1),'Регистрация приход товаров'!$D$4:$D$2000,$D110))+(IFERROR((SUMIF('Остаток на начало год'!$B$5:$B$302,$D110,'Остаток на начало год'!$E$5:$E$302)+SUMIFS('Регистрация приход товаров'!$G$4:$G$2000,'Регистрация приход товаров'!$D$4:$D$2000,$D110,'Регистрация приход товаров'!$A$4:$A$2000,"&lt;"&amp;DATE(YEAR($A110),MONTH($A110),1)))-SUMIFS('Регистрация расход товаров'!$G$4:$G$2000,'Регистрация расход товаров'!$A$4:$A$2000,"&lt;"&amp;DATE(YEAR($A110),MONTH($A110),1),'Регистрация расход товаров'!$D$4:$D$2000,$D110),0))))*G110,0)</f>
        <v>0</v>
      </c>
      <c r="I110" s="154"/>
      <c r="J110" s="153">
        <f t="shared" si="2"/>
        <v>0</v>
      </c>
      <c r="K110" s="153">
        <f t="shared" si="3"/>
        <v>0</v>
      </c>
      <c r="L110" s="43" t="e">
        <f>IF(B110=#REF!,MAX($L$3:L109)+1,0)</f>
        <v>#REF!</v>
      </c>
    </row>
    <row r="111" spans="1:12">
      <c r="A111" s="158"/>
      <c r="B111" s="94"/>
      <c r="C111" s="159"/>
      <c r="D111" s="128"/>
      <c r="E111" s="151" t="str">
        <f>IFERROR(INDEX('Материал хисобот'!$C$9:$C$259,MATCH(D111,'Материал хисобот'!$B$9:$B$259,0),1),"")</f>
        <v/>
      </c>
      <c r="F111" s="152" t="str">
        <f>IFERROR(INDEX('Материал хисобот'!$D$9:$D$259,MATCH(D111,'Материал хисобот'!$B$9:$B$259,0),1),"")</f>
        <v/>
      </c>
      <c r="G111" s="155"/>
      <c r="H111" s="153">
        <f>IFERROR((((SUMIFS('Регистрация приход товаров'!$H$4:$H$2000,'Регистрация приход товаров'!$A$4:$A$2000,"&gt;="&amp;DATE(YEAR($A111),MONTH($A111),1),'Регистрация приход товаров'!$D$4:$D$2000,$D111)-SUMIFS('Регистрация приход товаров'!$H$4:$H$2000,'Регистрация приход товаров'!$A$4:$A$2000,"&gt;="&amp;DATE(YEAR($A111),MONTH($A111)+1,1),'Регистрация приход товаров'!$D$4:$D$2000,$D111))+(IFERROR((SUMIF('Остаток на начало год'!$B$5:$B$302,$D111,'Остаток на начало год'!$F$5:$F$302)+SUMIFS('Регистрация приход товаров'!$H$4:$H$2000,'Регистрация приход товаров'!$D$4:$D$2000,$D111,'Регистрация приход товаров'!$A$4:$A$2000,"&lt;"&amp;DATE(YEAR($A111),MONTH($A111),1)))-SUMIFS('Регистрация расход товаров'!$H$4:$H$2000,'Регистрация расход товаров'!$A$4:$A$2000,"&lt;"&amp;DATE(YEAR($A111),MONTH($A111),1),'Регистрация расход товаров'!$D$4:$D$2000,$D111),0)))/((SUMIFS('Регистрация приход товаров'!$G$4:$G$2000,'Регистрация приход товаров'!$A$4:$A$2000,"&gt;="&amp;DATE(YEAR($A111),MONTH($A111),1),'Регистрация приход товаров'!$D$4:$D$2000,$D111)-SUMIFS('Регистрация приход товаров'!$G$4:$G$2000,'Регистрация приход товаров'!$A$4:$A$2000,"&gt;="&amp;DATE(YEAR($A111),MONTH($A111)+1,1),'Регистрация приход товаров'!$D$4:$D$2000,$D111))+(IFERROR((SUMIF('Остаток на начало год'!$B$5:$B$302,$D111,'Остаток на начало год'!$E$5:$E$302)+SUMIFS('Регистрация приход товаров'!$G$4:$G$2000,'Регистрация приход товаров'!$D$4:$D$2000,$D111,'Регистрация приход товаров'!$A$4:$A$2000,"&lt;"&amp;DATE(YEAR($A111),MONTH($A111),1)))-SUMIFS('Регистрация расход товаров'!$G$4:$G$2000,'Регистрация расход товаров'!$A$4:$A$2000,"&lt;"&amp;DATE(YEAR($A111),MONTH($A111),1),'Регистрация расход товаров'!$D$4:$D$2000,$D111),0))))*G111,0)</f>
        <v>0</v>
      </c>
      <c r="I111" s="154"/>
      <c r="J111" s="153">
        <f t="shared" si="2"/>
        <v>0</v>
      </c>
      <c r="K111" s="153">
        <f t="shared" si="3"/>
        <v>0</v>
      </c>
      <c r="L111" s="43" t="e">
        <f>IF(B111=#REF!,MAX($L$3:L110)+1,0)</f>
        <v>#REF!</v>
      </c>
    </row>
    <row r="112" spans="1:12">
      <c r="A112" s="158"/>
      <c r="B112" s="94"/>
      <c r="C112" s="159"/>
      <c r="D112" s="128"/>
      <c r="E112" s="151" t="str">
        <f>IFERROR(INDEX('Материал хисобот'!$C$9:$C$259,MATCH(D112,'Материал хисобот'!$B$9:$B$259,0),1),"")</f>
        <v/>
      </c>
      <c r="F112" s="152" t="str">
        <f>IFERROR(INDEX('Материал хисобот'!$D$9:$D$259,MATCH(D112,'Материал хисобот'!$B$9:$B$259,0),1),"")</f>
        <v/>
      </c>
      <c r="G112" s="155"/>
      <c r="H112" s="153">
        <f>IFERROR((((SUMIFS('Регистрация приход товаров'!$H$4:$H$2000,'Регистрация приход товаров'!$A$4:$A$2000,"&gt;="&amp;DATE(YEAR($A112),MONTH($A112),1),'Регистрация приход товаров'!$D$4:$D$2000,$D112)-SUMIFS('Регистрация приход товаров'!$H$4:$H$2000,'Регистрация приход товаров'!$A$4:$A$2000,"&gt;="&amp;DATE(YEAR($A112),MONTH($A112)+1,1),'Регистрация приход товаров'!$D$4:$D$2000,$D112))+(IFERROR((SUMIF('Остаток на начало год'!$B$5:$B$302,$D112,'Остаток на начало год'!$F$5:$F$302)+SUMIFS('Регистрация приход товаров'!$H$4:$H$2000,'Регистрация приход товаров'!$D$4:$D$2000,$D112,'Регистрация приход товаров'!$A$4:$A$2000,"&lt;"&amp;DATE(YEAR($A112),MONTH($A112),1)))-SUMIFS('Регистрация расход товаров'!$H$4:$H$2000,'Регистрация расход товаров'!$A$4:$A$2000,"&lt;"&amp;DATE(YEAR($A112),MONTH($A112),1),'Регистрация расход товаров'!$D$4:$D$2000,$D112),0)))/((SUMIFS('Регистрация приход товаров'!$G$4:$G$2000,'Регистрация приход товаров'!$A$4:$A$2000,"&gt;="&amp;DATE(YEAR($A112),MONTH($A112),1),'Регистрация приход товаров'!$D$4:$D$2000,$D112)-SUMIFS('Регистрация приход товаров'!$G$4:$G$2000,'Регистрация приход товаров'!$A$4:$A$2000,"&gt;="&amp;DATE(YEAR($A112),MONTH($A112)+1,1),'Регистрация приход товаров'!$D$4:$D$2000,$D112))+(IFERROR((SUMIF('Остаток на начало год'!$B$5:$B$302,$D112,'Остаток на начало год'!$E$5:$E$302)+SUMIFS('Регистрация приход товаров'!$G$4:$G$2000,'Регистрация приход товаров'!$D$4:$D$2000,$D112,'Регистрация приход товаров'!$A$4:$A$2000,"&lt;"&amp;DATE(YEAR($A112),MONTH($A112),1)))-SUMIFS('Регистрация расход товаров'!$G$4:$G$2000,'Регистрация расход товаров'!$A$4:$A$2000,"&lt;"&amp;DATE(YEAR($A112),MONTH($A112),1),'Регистрация расход товаров'!$D$4:$D$2000,$D112),0))))*G112,0)</f>
        <v>0</v>
      </c>
      <c r="I112" s="154"/>
      <c r="J112" s="153">
        <f t="shared" si="2"/>
        <v>0</v>
      </c>
      <c r="K112" s="153">
        <f t="shared" si="3"/>
        <v>0</v>
      </c>
      <c r="L112" s="43" t="e">
        <f>IF(B112=#REF!,MAX($L$3:L111)+1,0)</f>
        <v>#REF!</v>
      </c>
    </row>
    <row r="113" spans="1:12">
      <c r="A113" s="158"/>
      <c r="B113" s="94"/>
      <c r="C113" s="159"/>
      <c r="D113" s="128"/>
      <c r="E113" s="151" t="str">
        <f>IFERROR(INDEX('Материал хисобот'!$C$9:$C$259,MATCH(D113,'Материал хисобот'!$B$9:$B$259,0),1),"")</f>
        <v/>
      </c>
      <c r="F113" s="152" t="str">
        <f>IFERROR(INDEX('Материал хисобот'!$D$9:$D$259,MATCH(D113,'Материал хисобот'!$B$9:$B$259,0),1),"")</f>
        <v/>
      </c>
      <c r="G113" s="155"/>
      <c r="H113" s="153">
        <f>IFERROR((((SUMIFS('Регистрация приход товаров'!$H$4:$H$2000,'Регистрация приход товаров'!$A$4:$A$2000,"&gt;="&amp;DATE(YEAR($A113),MONTH($A113),1),'Регистрация приход товаров'!$D$4:$D$2000,$D113)-SUMIFS('Регистрация приход товаров'!$H$4:$H$2000,'Регистрация приход товаров'!$A$4:$A$2000,"&gt;="&amp;DATE(YEAR($A113),MONTH($A113)+1,1),'Регистрация приход товаров'!$D$4:$D$2000,$D113))+(IFERROR((SUMIF('Остаток на начало год'!$B$5:$B$302,$D113,'Остаток на начало год'!$F$5:$F$302)+SUMIFS('Регистрация приход товаров'!$H$4:$H$2000,'Регистрация приход товаров'!$D$4:$D$2000,$D113,'Регистрация приход товаров'!$A$4:$A$2000,"&lt;"&amp;DATE(YEAR($A113),MONTH($A113),1)))-SUMIFS('Регистрация расход товаров'!$H$4:$H$2000,'Регистрация расход товаров'!$A$4:$A$2000,"&lt;"&amp;DATE(YEAR($A113),MONTH($A113),1),'Регистрация расход товаров'!$D$4:$D$2000,$D113),0)))/((SUMIFS('Регистрация приход товаров'!$G$4:$G$2000,'Регистрация приход товаров'!$A$4:$A$2000,"&gt;="&amp;DATE(YEAR($A113),MONTH($A113),1),'Регистрация приход товаров'!$D$4:$D$2000,$D113)-SUMIFS('Регистрация приход товаров'!$G$4:$G$2000,'Регистрация приход товаров'!$A$4:$A$2000,"&gt;="&amp;DATE(YEAR($A113),MONTH($A113)+1,1),'Регистрация приход товаров'!$D$4:$D$2000,$D113))+(IFERROR((SUMIF('Остаток на начало год'!$B$5:$B$302,$D113,'Остаток на начало год'!$E$5:$E$302)+SUMIFS('Регистрация приход товаров'!$G$4:$G$2000,'Регистрация приход товаров'!$D$4:$D$2000,$D113,'Регистрация приход товаров'!$A$4:$A$2000,"&lt;"&amp;DATE(YEAR($A113),MONTH($A113),1)))-SUMIFS('Регистрация расход товаров'!$G$4:$G$2000,'Регистрация расход товаров'!$A$4:$A$2000,"&lt;"&amp;DATE(YEAR($A113),MONTH($A113),1),'Регистрация расход товаров'!$D$4:$D$2000,$D113),0))))*G113,0)</f>
        <v>0</v>
      </c>
      <c r="I113" s="154"/>
      <c r="J113" s="153">
        <f t="shared" si="2"/>
        <v>0</v>
      </c>
      <c r="K113" s="153">
        <f t="shared" si="3"/>
        <v>0</v>
      </c>
      <c r="L113" s="43" t="e">
        <f>IF(B113=#REF!,MAX($L$3:L112)+1,0)</f>
        <v>#REF!</v>
      </c>
    </row>
    <row r="114" spans="1:12">
      <c r="A114" s="158"/>
      <c r="B114" s="94"/>
      <c r="C114" s="159"/>
      <c r="D114" s="128"/>
      <c r="E114" s="151" t="str">
        <f>IFERROR(INDEX('Материал хисобот'!$C$9:$C$259,MATCH(D114,'Материал хисобот'!$B$9:$B$259,0),1),"")</f>
        <v/>
      </c>
      <c r="F114" s="152" t="str">
        <f>IFERROR(INDEX('Материал хисобот'!$D$9:$D$259,MATCH(D114,'Материал хисобот'!$B$9:$B$259,0),1),"")</f>
        <v/>
      </c>
      <c r="G114" s="155"/>
      <c r="H114" s="153">
        <f>IFERROR((((SUMIFS('Регистрация приход товаров'!$H$4:$H$2000,'Регистрация приход товаров'!$A$4:$A$2000,"&gt;="&amp;DATE(YEAR($A114),MONTH($A114),1),'Регистрация приход товаров'!$D$4:$D$2000,$D114)-SUMIFS('Регистрация приход товаров'!$H$4:$H$2000,'Регистрация приход товаров'!$A$4:$A$2000,"&gt;="&amp;DATE(YEAR($A114),MONTH($A114)+1,1),'Регистрация приход товаров'!$D$4:$D$2000,$D114))+(IFERROR((SUMIF('Остаток на начало год'!$B$5:$B$302,$D114,'Остаток на начало год'!$F$5:$F$302)+SUMIFS('Регистрация приход товаров'!$H$4:$H$2000,'Регистрация приход товаров'!$D$4:$D$2000,$D114,'Регистрация приход товаров'!$A$4:$A$2000,"&lt;"&amp;DATE(YEAR($A114),MONTH($A114),1)))-SUMIFS('Регистрация расход товаров'!$H$4:$H$2000,'Регистрация расход товаров'!$A$4:$A$2000,"&lt;"&amp;DATE(YEAR($A114),MONTH($A114),1),'Регистрация расход товаров'!$D$4:$D$2000,$D114),0)))/((SUMIFS('Регистрация приход товаров'!$G$4:$G$2000,'Регистрация приход товаров'!$A$4:$A$2000,"&gt;="&amp;DATE(YEAR($A114),MONTH($A114),1),'Регистрация приход товаров'!$D$4:$D$2000,$D114)-SUMIFS('Регистрация приход товаров'!$G$4:$G$2000,'Регистрация приход товаров'!$A$4:$A$2000,"&gt;="&amp;DATE(YEAR($A114),MONTH($A114)+1,1),'Регистрация приход товаров'!$D$4:$D$2000,$D114))+(IFERROR((SUMIF('Остаток на начало год'!$B$5:$B$302,$D114,'Остаток на начало год'!$E$5:$E$302)+SUMIFS('Регистрация приход товаров'!$G$4:$G$2000,'Регистрация приход товаров'!$D$4:$D$2000,$D114,'Регистрация приход товаров'!$A$4:$A$2000,"&lt;"&amp;DATE(YEAR($A114),MONTH($A114),1)))-SUMIFS('Регистрация расход товаров'!$G$4:$G$2000,'Регистрация расход товаров'!$A$4:$A$2000,"&lt;"&amp;DATE(YEAR($A114),MONTH($A114),1),'Регистрация расход товаров'!$D$4:$D$2000,$D114),0))))*G114,0)</f>
        <v>0</v>
      </c>
      <c r="I114" s="154"/>
      <c r="J114" s="153">
        <f t="shared" si="2"/>
        <v>0</v>
      </c>
      <c r="K114" s="153">
        <f t="shared" si="3"/>
        <v>0</v>
      </c>
      <c r="L114" s="43" t="e">
        <f>IF(B114=#REF!,MAX($L$3:L113)+1,0)</f>
        <v>#REF!</v>
      </c>
    </row>
    <row r="115" spans="1:12">
      <c r="A115" s="158"/>
      <c r="B115" s="94"/>
      <c r="C115" s="159"/>
      <c r="D115" s="128"/>
      <c r="E115" s="151" t="str">
        <f>IFERROR(INDEX('Материал хисобот'!$C$9:$C$259,MATCH(D115,'Материал хисобот'!$B$9:$B$259,0),1),"")</f>
        <v/>
      </c>
      <c r="F115" s="152" t="str">
        <f>IFERROR(INDEX('Материал хисобот'!$D$9:$D$259,MATCH(D115,'Материал хисобот'!$B$9:$B$259,0),1),"")</f>
        <v/>
      </c>
      <c r="G115" s="155"/>
      <c r="H115" s="153">
        <f>IFERROR((((SUMIFS('Регистрация приход товаров'!$H$4:$H$2000,'Регистрация приход товаров'!$A$4:$A$2000,"&gt;="&amp;DATE(YEAR($A115),MONTH($A115),1),'Регистрация приход товаров'!$D$4:$D$2000,$D115)-SUMIFS('Регистрация приход товаров'!$H$4:$H$2000,'Регистрация приход товаров'!$A$4:$A$2000,"&gt;="&amp;DATE(YEAR($A115),MONTH($A115)+1,1),'Регистрация приход товаров'!$D$4:$D$2000,$D115))+(IFERROR((SUMIF('Остаток на начало год'!$B$5:$B$302,$D115,'Остаток на начало год'!$F$5:$F$302)+SUMIFS('Регистрация приход товаров'!$H$4:$H$2000,'Регистрация приход товаров'!$D$4:$D$2000,$D115,'Регистрация приход товаров'!$A$4:$A$2000,"&lt;"&amp;DATE(YEAR($A115),MONTH($A115),1)))-SUMIFS('Регистрация расход товаров'!$H$4:$H$2000,'Регистрация расход товаров'!$A$4:$A$2000,"&lt;"&amp;DATE(YEAR($A115),MONTH($A115),1),'Регистрация расход товаров'!$D$4:$D$2000,$D115),0)))/((SUMIFS('Регистрация приход товаров'!$G$4:$G$2000,'Регистрация приход товаров'!$A$4:$A$2000,"&gt;="&amp;DATE(YEAR($A115),MONTH($A115),1),'Регистрация приход товаров'!$D$4:$D$2000,$D115)-SUMIFS('Регистрация приход товаров'!$G$4:$G$2000,'Регистрация приход товаров'!$A$4:$A$2000,"&gt;="&amp;DATE(YEAR($A115),MONTH($A115)+1,1),'Регистрация приход товаров'!$D$4:$D$2000,$D115))+(IFERROR((SUMIF('Остаток на начало год'!$B$5:$B$302,$D115,'Остаток на начало год'!$E$5:$E$302)+SUMIFS('Регистрация приход товаров'!$G$4:$G$2000,'Регистрация приход товаров'!$D$4:$D$2000,$D115,'Регистрация приход товаров'!$A$4:$A$2000,"&lt;"&amp;DATE(YEAR($A115),MONTH($A115),1)))-SUMIFS('Регистрация расход товаров'!$G$4:$G$2000,'Регистрация расход товаров'!$A$4:$A$2000,"&lt;"&amp;DATE(YEAR($A115),MONTH($A115),1),'Регистрация расход товаров'!$D$4:$D$2000,$D115),0))))*G115,0)</f>
        <v>0</v>
      </c>
      <c r="I115" s="154"/>
      <c r="J115" s="153">
        <f t="shared" si="2"/>
        <v>0</v>
      </c>
      <c r="K115" s="153">
        <f t="shared" si="3"/>
        <v>0</v>
      </c>
      <c r="L115" s="43" t="e">
        <f>IF(B115=#REF!,MAX($L$3:L114)+1,0)</f>
        <v>#REF!</v>
      </c>
    </row>
    <row r="116" spans="1:12">
      <c r="A116" s="158"/>
      <c r="B116" s="94"/>
      <c r="C116" s="159"/>
      <c r="D116" s="128"/>
      <c r="E116" s="151" t="str">
        <f>IFERROR(INDEX('Материал хисобот'!$C$9:$C$259,MATCH(D116,'Материал хисобот'!$B$9:$B$259,0),1),"")</f>
        <v/>
      </c>
      <c r="F116" s="152" t="str">
        <f>IFERROR(INDEX('Материал хисобот'!$D$9:$D$259,MATCH(D116,'Материал хисобот'!$B$9:$B$259,0),1),"")</f>
        <v/>
      </c>
      <c r="G116" s="155"/>
      <c r="H116" s="153">
        <f>IFERROR((((SUMIFS('Регистрация приход товаров'!$H$4:$H$2000,'Регистрация приход товаров'!$A$4:$A$2000,"&gt;="&amp;DATE(YEAR($A116),MONTH($A116),1),'Регистрация приход товаров'!$D$4:$D$2000,$D116)-SUMIFS('Регистрация приход товаров'!$H$4:$H$2000,'Регистрация приход товаров'!$A$4:$A$2000,"&gt;="&amp;DATE(YEAR($A116),MONTH($A116)+1,1),'Регистрация приход товаров'!$D$4:$D$2000,$D116))+(IFERROR((SUMIF('Остаток на начало год'!$B$5:$B$302,$D116,'Остаток на начало год'!$F$5:$F$302)+SUMIFS('Регистрация приход товаров'!$H$4:$H$2000,'Регистрация приход товаров'!$D$4:$D$2000,$D116,'Регистрация приход товаров'!$A$4:$A$2000,"&lt;"&amp;DATE(YEAR($A116),MONTH($A116),1)))-SUMIFS('Регистрация расход товаров'!$H$4:$H$2000,'Регистрация расход товаров'!$A$4:$A$2000,"&lt;"&amp;DATE(YEAR($A116),MONTH($A116),1),'Регистрация расход товаров'!$D$4:$D$2000,$D116),0)))/((SUMIFS('Регистрация приход товаров'!$G$4:$G$2000,'Регистрация приход товаров'!$A$4:$A$2000,"&gt;="&amp;DATE(YEAR($A116),MONTH($A116),1),'Регистрация приход товаров'!$D$4:$D$2000,$D116)-SUMIFS('Регистрация приход товаров'!$G$4:$G$2000,'Регистрация приход товаров'!$A$4:$A$2000,"&gt;="&amp;DATE(YEAR($A116),MONTH($A116)+1,1),'Регистрация приход товаров'!$D$4:$D$2000,$D116))+(IFERROR((SUMIF('Остаток на начало год'!$B$5:$B$302,$D116,'Остаток на начало год'!$E$5:$E$302)+SUMIFS('Регистрация приход товаров'!$G$4:$G$2000,'Регистрация приход товаров'!$D$4:$D$2000,$D116,'Регистрация приход товаров'!$A$4:$A$2000,"&lt;"&amp;DATE(YEAR($A116),MONTH($A116),1)))-SUMIFS('Регистрация расход товаров'!$G$4:$G$2000,'Регистрация расход товаров'!$A$4:$A$2000,"&lt;"&amp;DATE(YEAR($A116),MONTH($A116),1),'Регистрация расход товаров'!$D$4:$D$2000,$D116),0))))*G116,0)</f>
        <v>0</v>
      </c>
      <c r="I116" s="154"/>
      <c r="J116" s="153">
        <f t="shared" si="2"/>
        <v>0</v>
      </c>
      <c r="K116" s="153">
        <f t="shared" si="3"/>
        <v>0</v>
      </c>
      <c r="L116" s="43" t="e">
        <f>IF(B116=#REF!,MAX($L$3:L115)+1,0)</f>
        <v>#REF!</v>
      </c>
    </row>
    <row r="117" spans="1:12">
      <c r="A117" s="158"/>
      <c r="B117" s="94"/>
      <c r="C117" s="159"/>
      <c r="D117" s="128"/>
      <c r="E117" s="151" t="str">
        <f>IFERROR(INDEX('Материал хисобот'!$C$9:$C$259,MATCH(D117,'Материал хисобот'!$B$9:$B$259,0),1),"")</f>
        <v/>
      </c>
      <c r="F117" s="152" t="str">
        <f>IFERROR(INDEX('Материал хисобот'!$D$9:$D$259,MATCH(D117,'Материал хисобот'!$B$9:$B$259,0),1),"")</f>
        <v/>
      </c>
      <c r="G117" s="155"/>
      <c r="H117" s="153">
        <f>IFERROR((((SUMIFS('Регистрация приход товаров'!$H$4:$H$2000,'Регистрация приход товаров'!$A$4:$A$2000,"&gt;="&amp;DATE(YEAR($A117),MONTH($A117),1),'Регистрация приход товаров'!$D$4:$D$2000,$D117)-SUMIFS('Регистрация приход товаров'!$H$4:$H$2000,'Регистрация приход товаров'!$A$4:$A$2000,"&gt;="&amp;DATE(YEAR($A117),MONTH($A117)+1,1),'Регистрация приход товаров'!$D$4:$D$2000,$D117))+(IFERROR((SUMIF('Остаток на начало год'!$B$5:$B$302,$D117,'Остаток на начало год'!$F$5:$F$302)+SUMIFS('Регистрация приход товаров'!$H$4:$H$2000,'Регистрация приход товаров'!$D$4:$D$2000,$D117,'Регистрация приход товаров'!$A$4:$A$2000,"&lt;"&amp;DATE(YEAR($A117),MONTH($A117),1)))-SUMIFS('Регистрация расход товаров'!$H$4:$H$2000,'Регистрация расход товаров'!$A$4:$A$2000,"&lt;"&amp;DATE(YEAR($A117),MONTH($A117),1),'Регистрация расход товаров'!$D$4:$D$2000,$D117),0)))/((SUMIFS('Регистрация приход товаров'!$G$4:$G$2000,'Регистрация приход товаров'!$A$4:$A$2000,"&gt;="&amp;DATE(YEAR($A117),MONTH($A117),1),'Регистрация приход товаров'!$D$4:$D$2000,$D117)-SUMIFS('Регистрация приход товаров'!$G$4:$G$2000,'Регистрация приход товаров'!$A$4:$A$2000,"&gt;="&amp;DATE(YEAR($A117),MONTH($A117)+1,1),'Регистрация приход товаров'!$D$4:$D$2000,$D117))+(IFERROR((SUMIF('Остаток на начало год'!$B$5:$B$302,$D117,'Остаток на начало год'!$E$5:$E$302)+SUMIFS('Регистрация приход товаров'!$G$4:$G$2000,'Регистрация приход товаров'!$D$4:$D$2000,$D117,'Регистрация приход товаров'!$A$4:$A$2000,"&lt;"&amp;DATE(YEAR($A117),MONTH($A117),1)))-SUMIFS('Регистрация расход товаров'!$G$4:$G$2000,'Регистрация расход товаров'!$A$4:$A$2000,"&lt;"&amp;DATE(YEAR($A117),MONTH($A117),1),'Регистрация расход товаров'!$D$4:$D$2000,$D117),0))))*G117,0)</f>
        <v>0</v>
      </c>
      <c r="I117" s="154"/>
      <c r="J117" s="153">
        <f t="shared" si="2"/>
        <v>0</v>
      </c>
      <c r="K117" s="153">
        <f t="shared" si="3"/>
        <v>0</v>
      </c>
      <c r="L117" s="43" t="e">
        <f>IF(B117=#REF!,MAX($L$3:L116)+1,0)</f>
        <v>#REF!</v>
      </c>
    </row>
    <row r="118" spans="1:12">
      <c r="A118" s="158"/>
      <c r="B118" s="94"/>
      <c r="C118" s="159"/>
      <c r="D118" s="128"/>
      <c r="E118" s="151" t="str">
        <f>IFERROR(INDEX('Материал хисобот'!$C$9:$C$259,MATCH(D118,'Материал хисобот'!$B$9:$B$259,0),1),"")</f>
        <v/>
      </c>
      <c r="F118" s="152" t="str">
        <f>IFERROR(INDEX('Материал хисобот'!$D$9:$D$259,MATCH(D118,'Материал хисобот'!$B$9:$B$259,0),1),"")</f>
        <v/>
      </c>
      <c r="G118" s="155"/>
      <c r="H118" s="153">
        <f>IFERROR((((SUMIFS('Регистрация приход товаров'!$H$4:$H$2000,'Регистрация приход товаров'!$A$4:$A$2000,"&gt;="&amp;DATE(YEAR($A118),MONTH($A118),1),'Регистрация приход товаров'!$D$4:$D$2000,$D118)-SUMIFS('Регистрация приход товаров'!$H$4:$H$2000,'Регистрация приход товаров'!$A$4:$A$2000,"&gt;="&amp;DATE(YEAR($A118),MONTH($A118)+1,1),'Регистрация приход товаров'!$D$4:$D$2000,$D118))+(IFERROR((SUMIF('Остаток на начало год'!$B$5:$B$302,$D118,'Остаток на начало год'!$F$5:$F$302)+SUMIFS('Регистрация приход товаров'!$H$4:$H$2000,'Регистрация приход товаров'!$D$4:$D$2000,$D118,'Регистрация приход товаров'!$A$4:$A$2000,"&lt;"&amp;DATE(YEAR($A118),MONTH($A118),1)))-SUMIFS('Регистрация расход товаров'!$H$4:$H$2000,'Регистрация расход товаров'!$A$4:$A$2000,"&lt;"&amp;DATE(YEAR($A118),MONTH($A118),1),'Регистрация расход товаров'!$D$4:$D$2000,$D118),0)))/((SUMIFS('Регистрация приход товаров'!$G$4:$G$2000,'Регистрация приход товаров'!$A$4:$A$2000,"&gt;="&amp;DATE(YEAR($A118),MONTH($A118),1),'Регистрация приход товаров'!$D$4:$D$2000,$D118)-SUMIFS('Регистрация приход товаров'!$G$4:$G$2000,'Регистрация приход товаров'!$A$4:$A$2000,"&gt;="&amp;DATE(YEAR($A118),MONTH($A118)+1,1),'Регистрация приход товаров'!$D$4:$D$2000,$D118))+(IFERROR((SUMIF('Остаток на начало год'!$B$5:$B$302,$D118,'Остаток на начало год'!$E$5:$E$302)+SUMIFS('Регистрация приход товаров'!$G$4:$G$2000,'Регистрация приход товаров'!$D$4:$D$2000,$D118,'Регистрация приход товаров'!$A$4:$A$2000,"&lt;"&amp;DATE(YEAR($A118),MONTH($A118),1)))-SUMIFS('Регистрация расход товаров'!$G$4:$G$2000,'Регистрация расход товаров'!$A$4:$A$2000,"&lt;"&amp;DATE(YEAR($A118),MONTH($A118),1),'Регистрация расход товаров'!$D$4:$D$2000,$D118),0))))*G118,0)</f>
        <v>0</v>
      </c>
      <c r="I118" s="154"/>
      <c r="J118" s="153">
        <f t="shared" si="2"/>
        <v>0</v>
      </c>
      <c r="K118" s="153">
        <f t="shared" si="3"/>
        <v>0</v>
      </c>
      <c r="L118" s="43" t="e">
        <f>IF(B118=#REF!,MAX($L$3:L117)+1,0)</f>
        <v>#REF!</v>
      </c>
    </row>
    <row r="119" spans="1:12">
      <c r="A119" s="158"/>
      <c r="B119" s="94"/>
      <c r="C119" s="159"/>
      <c r="D119" s="128"/>
      <c r="E119" s="151" t="str">
        <f>IFERROR(INDEX('Материал хисобот'!$C$9:$C$259,MATCH(D119,'Материал хисобот'!$B$9:$B$259,0),1),"")</f>
        <v/>
      </c>
      <c r="F119" s="152" t="str">
        <f>IFERROR(INDEX('Материал хисобот'!$D$9:$D$259,MATCH(D119,'Материал хисобот'!$B$9:$B$259,0),1),"")</f>
        <v/>
      </c>
      <c r="G119" s="155"/>
      <c r="H119" s="153">
        <f>IFERROR((((SUMIFS('Регистрация приход товаров'!$H$4:$H$2000,'Регистрация приход товаров'!$A$4:$A$2000,"&gt;="&amp;DATE(YEAR($A119),MONTH($A119),1),'Регистрация приход товаров'!$D$4:$D$2000,$D119)-SUMIFS('Регистрация приход товаров'!$H$4:$H$2000,'Регистрация приход товаров'!$A$4:$A$2000,"&gt;="&amp;DATE(YEAR($A119),MONTH($A119)+1,1),'Регистрация приход товаров'!$D$4:$D$2000,$D119))+(IFERROR((SUMIF('Остаток на начало год'!$B$5:$B$302,$D119,'Остаток на начало год'!$F$5:$F$302)+SUMIFS('Регистрация приход товаров'!$H$4:$H$2000,'Регистрация приход товаров'!$D$4:$D$2000,$D119,'Регистрация приход товаров'!$A$4:$A$2000,"&lt;"&amp;DATE(YEAR($A119),MONTH($A119),1)))-SUMIFS('Регистрация расход товаров'!$H$4:$H$2000,'Регистрация расход товаров'!$A$4:$A$2000,"&lt;"&amp;DATE(YEAR($A119),MONTH($A119),1),'Регистрация расход товаров'!$D$4:$D$2000,$D119),0)))/((SUMIFS('Регистрация приход товаров'!$G$4:$G$2000,'Регистрация приход товаров'!$A$4:$A$2000,"&gt;="&amp;DATE(YEAR($A119),MONTH($A119),1),'Регистрация приход товаров'!$D$4:$D$2000,$D119)-SUMIFS('Регистрация приход товаров'!$G$4:$G$2000,'Регистрация приход товаров'!$A$4:$A$2000,"&gt;="&amp;DATE(YEAR($A119),MONTH($A119)+1,1),'Регистрация приход товаров'!$D$4:$D$2000,$D119))+(IFERROR((SUMIF('Остаток на начало год'!$B$5:$B$302,$D119,'Остаток на начало год'!$E$5:$E$302)+SUMIFS('Регистрация приход товаров'!$G$4:$G$2000,'Регистрация приход товаров'!$D$4:$D$2000,$D119,'Регистрация приход товаров'!$A$4:$A$2000,"&lt;"&amp;DATE(YEAR($A119),MONTH($A119),1)))-SUMIFS('Регистрация расход товаров'!$G$4:$G$2000,'Регистрация расход товаров'!$A$4:$A$2000,"&lt;"&amp;DATE(YEAR($A119),MONTH($A119),1),'Регистрация расход товаров'!$D$4:$D$2000,$D119),0))))*G119,0)</f>
        <v>0</v>
      </c>
      <c r="I119" s="154"/>
      <c r="J119" s="153">
        <f t="shared" si="2"/>
        <v>0</v>
      </c>
      <c r="K119" s="153">
        <f t="shared" si="3"/>
        <v>0</v>
      </c>
      <c r="L119" s="43" t="e">
        <f>IF(B119=#REF!,MAX($L$3:L118)+1,0)</f>
        <v>#REF!</v>
      </c>
    </row>
    <row r="120" spans="1:12">
      <c r="A120" s="158"/>
      <c r="B120" s="94"/>
      <c r="C120" s="159"/>
      <c r="D120" s="128"/>
      <c r="E120" s="151" t="str">
        <f>IFERROR(INDEX('Материал хисобот'!$C$9:$C$259,MATCH(D120,'Материал хисобот'!$B$9:$B$259,0),1),"")</f>
        <v/>
      </c>
      <c r="F120" s="152" t="str">
        <f>IFERROR(INDEX('Материал хисобот'!$D$9:$D$259,MATCH(D120,'Материал хисобот'!$B$9:$B$259,0),1),"")</f>
        <v/>
      </c>
      <c r="G120" s="155"/>
      <c r="H120" s="153">
        <f>IFERROR((((SUMIFS('Регистрация приход товаров'!$H$4:$H$2000,'Регистрация приход товаров'!$A$4:$A$2000,"&gt;="&amp;DATE(YEAR($A120),MONTH($A120),1),'Регистрация приход товаров'!$D$4:$D$2000,$D120)-SUMIFS('Регистрация приход товаров'!$H$4:$H$2000,'Регистрация приход товаров'!$A$4:$A$2000,"&gt;="&amp;DATE(YEAR($A120),MONTH($A120)+1,1),'Регистрация приход товаров'!$D$4:$D$2000,$D120))+(IFERROR((SUMIF('Остаток на начало год'!$B$5:$B$302,$D120,'Остаток на начало год'!$F$5:$F$302)+SUMIFS('Регистрация приход товаров'!$H$4:$H$2000,'Регистрация приход товаров'!$D$4:$D$2000,$D120,'Регистрация приход товаров'!$A$4:$A$2000,"&lt;"&amp;DATE(YEAR($A120),MONTH($A120),1)))-SUMIFS('Регистрация расход товаров'!$H$4:$H$2000,'Регистрация расход товаров'!$A$4:$A$2000,"&lt;"&amp;DATE(YEAR($A120),MONTH($A120),1),'Регистрация расход товаров'!$D$4:$D$2000,$D120),0)))/((SUMIFS('Регистрация приход товаров'!$G$4:$G$2000,'Регистрация приход товаров'!$A$4:$A$2000,"&gt;="&amp;DATE(YEAR($A120),MONTH($A120),1),'Регистрация приход товаров'!$D$4:$D$2000,$D120)-SUMIFS('Регистрация приход товаров'!$G$4:$G$2000,'Регистрация приход товаров'!$A$4:$A$2000,"&gt;="&amp;DATE(YEAR($A120),MONTH($A120)+1,1),'Регистрация приход товаров'!$D$4:$D$2000,$D120))+(IFERROR((SUMIF('Остаток на начало год'!$B$5:$B$302,$D120,'Остаток на начало год'!$E$5:$E$302)+SUMIFS('Регистрация приход товаров'!$G$4:$G$2000,'Регистрация приход товаров'!$D$4:$D$2000,$D120,'Регистрация приход товаров'!$A$4:$A$2000,"&lt;"&amp;DATE(YEAR($A120),MONTH($A120),1)))-SUMIFS('Регистрация расход товаров'!$G$4:$G$2000,'Регистрация расход товаров'!$A$4:$A$2000,"&lt;"&amp;DATE(YEAR($A120),MONTH($A120),1),'Регистрация расход товаров'!$D$4:$D$2000,$D120),0))))*G120,0)</f>
        <v>0</v>
      </c>
      <c r="I120" s="154"/>
      <c r="J120" s="153">
        <f t="shared" si="2"/>
        <v>0</v>
      </c>
      <c r="K120" s="153">
        <f t="shared" si="3"/>
        <v>0</v>
      </c>
      <c r="L120" s="43" t="e">
        <f>IF(B120=#REF!,MAX($L$3:L119)+1,0)</f>
        <v>#REF!</v>
      </c>
    </row>
    <row r="121" spans="1:12">
      <c r="A121" s="158"/>
      <c r="B121" s="94"/>
      <c r="C121" s="159"/>
      <c r="D121" s="128"/>
      <c r="E121" s="151" t="str">
        <f>IFERROR(INDEX('Материал хисобот'!$C$9:$C$259,MATCH(D121,'Материал хисобот'!$B$9:$B$259,0),1),"")</f>
        <v/>
      </c>
      <c r="F121" s="152" t="str">
        <f>IFERROR(INDEX('Материал хисобот'!$D$9:$D$259,MATCH(D121,'Материал хисобот'!$B$9:$B$259,0),1),"")</f>
        <v/>
      </c>
      <c r="G121" s="155"/>
      <c r="H121" s="153">
        <f>IFERROR((((SUMIFS('Регистрация приход товаров'!$H$4:$H$2000,'Регистрация приход товаров'!$A$4:$A$2000,"&gt;="&amp;DATE(YEAR($A121),MONTH($A121),1),'Регистрация приход товаров'!$D$4:$D$2000,$D121)-SUMIFS('Регистрация приход товаров'!$H$4:$H$2000,'Регистрация приход товаров'!$A$4:$A$2000,"&gt;="&amp;DATE(YEAR($A121),MONTH($A121)+1,1),'Регистрация приход товаров'!$D$4:$D$2000,$D121))+(IFERROR((SUMIF('Остаток на начало год'!$B$5:$B$302,$D121,'Остаток на начало год'!$F$5:$F$302)+SUMIFS('Регистрация приход товаров'!$H$4:$H$2000,'Регистрация приход товаров'!$D$4:$D$2000,$D121,'Регистрация приход товаров'!$A$4:$A$2000,"&lt;"&amp;DATE(YEAR($A121),MONTH($A121),1)))-SUMIFS('Регистрация расход товаров'!$H$4:$H$2000,'Регистрация расход товаров'!$A$4:$A$2000,"&lt;"&amp;DATE(YEAR($A121),MONTH($A121),1),'Регистрация расход товаров'!$D$4:$D$2000,$D121),0)))/((SUMIFS('Регистрация приход товаров'!$G$4:$G$2000,'Регистрация приход товаров'!$A$4:$A$2000,"&gt;="&amp;DATE(YEAR($A121),MONTH($A121),1),'Регистрация приход товаров'!$D$4:$D$2000,$D121)-SUMIFS('Регистрация приход товаров'!$G$4:$G$2000,'Регистрация приход товаров'!$A$4:$A$2000,"&gt;="&amp;DATE(YEAR($A121),MONTH($A121)+1,1),'Регистрация приход товаров'!$D$4:$D$2000,$D121))+(IFERROR((SUMIF('Остаток на начало год'!$B$5:$B$302,$D121,'Остаток на начало год'!$E$5:$E$302)+SUMIFS('Регистрация приход товаров'!$G$4:$G$2000,'Регистрация приход товаров'!$D$4:$D$2000,$D121,'Регистрация приход товаров'!$A$4:$A$2000,"&lt;"&amp;DATE(YEAR($A121),MONTH($A121),1)))-SUMIFS('Регистрация расход товаров'!$G$4:$G$2000,'Регистрация расход товаров'!$A$4:$A$2000,"&lt;"&amp;DATE(YEAR($A121),MONTH($A121),1),'Регистрация расход товаров'!$D$4:$D$2000,$D121),0))))*G121,0)</f>
        <v>0</v>
      </c>
      <c r="I121" s="154"/>
      <c r="J121" s="153">
        <f t="shared" si="2"/>
        <v>0</v>
      </c>
      <c r="K121" s="153">
        <f t="shared" si="3"/>
        <v>0</v>
      </c>
      <c r="L121" s="43" t="e">
        <f>IF(B121=#REF!,MAX($L$3:L120)+1,0)</f>
        <v>#REF!</v>
      </c>
    </row>
    <row r="122" spans="1:12">
      <c r="A122" s="158"/>
      <c r="B122" s="94"/>
      <c r="C122" s="159"/>
      <c r="D122" s="128"/>
      <c r="E122" s="151" t="str">
        <f>IFERROR(INDEX('Материал хисобот'!$C$9:$C$259,MATCH(D122,'Материал хисобот'!$B$9:$B$259,0),1),"")</f>
        <v/>
      </c>
      <c r="F122" s="152" t="str">
        <f>IFERROR(INDEX('Материал хисобот'!$D$9:$D$259,MATCH(D122,'Материал хисобот'!$B$9:$B$259,0),1),"")</f>
        <v/>
      </c>
      <c r="G122" s="155"/>
      <c r="H122" s="153">
        <f>IFERROR((((SUMIFS('Регистрация приход товаров'!$H$4:$H$2000,'Регистрация приход товаров'!$A$4:$A$2000,"&gt;="&amp;DATE(YEAR($A122),MONTH($A122),1),'Регистрация приход товаров'!$D$4:$D$2000,$D122)-SUMIFS('Регистрация приход товаров'!$H$4:$H$2000,'Регистрация приход товаров'!$A$4:$A$2000,"&gt;="&amp;DATE(YEAR($A122),MONTH($A122)+1,1),'Регистрация приход товаров'!$D$4:$D$2000,$D122))+(IFERROR((SUMIF('Остаток на начало год'!$B$5:$B$302,$D122,'Остаток на начало год'!$F$5:$F$302)+SUMIFS('Регистрация приход товаров'!$H$4:$H$2000,'Регистрация приход товаров'!$D$4:$D$2000,$D122,'Регистрация приход товаров'!$A$4:$A$2000,"&lt;"&amp;DATE(YEAR($A122),MONTH($A122),1)))-SUMIFS('Регистрация расход товаров'!$H$4:$H$2000,'Регистрация расход товаров'!$A$4:$A$2000,"&lt;"&amp;DATE(YEAR($A122),MONTH($A122),1),'Регистрация расход товаров'!$D$4:$D$2000,$D122),0)))/((SUMIFS('Регистрация приход товаров'!$G$4:$G$2000,'Регистрация приход товаров'!$A$4:$A$2000,"&gt;="&amp;DATE(YEAR($A122),MONTH($A122),1),'Регистрация приход товаров'!$D$4:$D$2000,$D122)-SUMIFS('Регистрация приход товаров'!$G$4:$G$2000,'Регистрация приход товаров'!$A$4:$A$2000,"&gt;="&amp;DATE(YEAR($A122),MONTH($A122)+1,1),'Регистрация приход товаров'!$D$4:$D$2000,$D122))+(IFERROR((SUMIF('Остаток на начало год'!$B$5:$B$302,$D122,'Остаток на начало год'!$E$5:$E$302)+SUMIFS('Регистрация приход товаров'!$G$4:$G$2000,'Регистрация приход товаров'!$D$4:$D$2000,$D122,'Регистрация приход товаров'!$A$4:$A$2000,"&lt;"&amp;DATE(YEAR($A122),MONTH($A122),1)))-SUMIFS('Регистрация расход товаров'!$G$4:$G$2000,'Регистрация расход товаров'!$A$4:$A$2000,"&lt;"&amp;DATE(YEAR($A122),MONTH($A122),1),'Регистрация расход товаров'!$D$4:$D$2000,$D122),0))))*G122,0)</f>
        <v>0</v>
      </c>
      <c r="I122" s="154"/>
      <c r="J122" s="153">
        <f t="shared" si="2"/>
        <v>0</v>
      </c>
      <c r="K122" s="153">
        <f t="shared" si="3"/>
        <v>0</v>
      </c>
      <c r="L122" s="43" t="e">
        <f>IF(B122=#REF!,MAX($L$3:L121)+1,0)</f>
        <v>#REF!</v>
      </c>
    </row>
    <row r="123" spans="1:12">
      <c r="A123" s="158"/>
      <c r="B123" s="94"/>
      <c r="C123" s="159"/>
      <c r="D123" s="128"/>
      <c r="E123" s="151" t="str">
        <f>IFERROR(INDEX('Материал хисобот'!$C$9:$C$259,MATCH(D123,'Материал хисобот'!$B$9:$B$259,0),1),"")</f>
        <v/>
      </c>
      <c r="F123" s="152" t="str">
        <f>IFERROR(INDEX('Материал хисобот'!$D$9:$D$259,MATCH(D123,'Материал хисобот'!$B$9:$B$259,0),1),"")</f>
        <v/>
      </c>
      <c r="G123" s="155"/>
      <c r="H123" s="153">
        <f>IFERROR((((SUMIFS('Регистрация приход товаров'!$H$4:$H$2000,'Регистрация приход товаров'!$A$4:$A$2000,"&gt;="&amp;DATE(YEAR($A123),MONTH($A123),1),'Регистрация приход товаров'!$D$4:$D$2000,$D123)-SUMIFS('Регистрация приход товаров'!$H$4:$H$2000,'Регистрация приход товаров'!$A$4:$A$2000,"&gt;="&amp;DATE(YEAR($A123),MONTH($A123)+1,1),'Регистрация приход товаров'!$D$4:$D$2000,$D123))+(IFERROR((SUMIF('Остаток на начало год'!$B$5:$B$302,$D123,'Остаток на начало год'!$F$5:$F$302)+SUMIFS('Регистрация приход товаров'!$H$4:$H$2000,'Регистрация приход товаров'!$D$4:$D$2000,$D123,'Регистрация приход товаров'!$A$4:$A$2000,"&lt;"&amp;DATE(YEAR($A123),MONTH($A123),1)))-SUMIFS('Регистрация расход товаров'!$H$4:$H$2000,'Регистрация расход товаров'!$A$4:$A$2000,"&lt;"&amp;DATE(YEAR($A123),MONTH($A123),1),'Регистрация расход товаров'!$D$4:$D$2000,$D123),0)))/((SUMIFS('Регистрация приход товаров'!$G$4:$G$2000,'Регистрация приход товаров'!$A$4:$A$2000,"&gt;="&amp;DATE(YEAR($A123),MONTH($A123),1),'Регистрация приход товаров'!$D$4:$D$2000,$D123)-SUMIFS('Регистрация приход товаров'!$G$4:$G$2000,'Регистрация приход товаров'!$A$4:$A$2000,"&gt;="&amp;DATE(YEAR($A123),MONTH($A123)+1,1),'Регистрация приход товаров'!$D$4:$D$2000,$D123))+(IFERROR((SUMIF('Остаток на начало год'!$B$5:$B$302,$D123,'Остаток на начало год'!$E$5:$E$302)+SUMIFS('Регистрация приход товаров'!$G$4:$G$2000,'Регистрация приход товаров'!$D$4:$D$2000,$D123,'Регистрация приход товаров'!$A$4:$A$2000,"&lt;"&amp;DATE(YEAR($A123),MONTH($A123),1)))-SUMIFS('Регистрация расход товаров'!$G$4:$G$2000,'Регистрация расход товаров'!$A$4:$A$2000,"&lt;"&amp;DATE(YEAR($A123),MONTH($A123),1),'Регистрация расход товаров'!$D$4:$D$2000,$D123),0))))*G123,0)</f>
        <v>0</v>
      </c>
      <c r="I123" s="154"/>
      <c r="J123" s="153">
        <f t="shared" si="2"/>
        <v>0</v>
      </c>
      <c r="K123" s="153">
        <f t="shared" si="3"/>
        <v>0</v>
      </c>
      <c r="L123" s="43" t="e">
        <f>IF(B123=#REF!,MAX($L$3:L122)+1,0)</f>
        <v>#REF!</v>
      </c>
    </row>
    <row r="124" spans="1:12">
      <c r="A124" s="158"/>
      <c r="B124" s="94"/>
      <c r="C124" s="159"/>
      <c r="D124" s="128"/>
      <c r="E124" s="151" t="str">
        <f>IFERROR(INDEX('Материал хисобот'!$C$9:$C$259,MATCH(D124,'Материал хисобот'!$B$9:$B$259,0),1),"")</f>
        <v/>
      </c>
      <c r="F124" s="152" t="str">
        <f>IFERROR(INDEX('Материал хисобот'!$D$9:$D$259,MATCH(D124,'Материал хисобот'!$B$9:$B$259,0),1),"")</f>
        <v/>
      </c>
      <c r="G124" s="155"/>
      <c r="H124" s="153">
        <f>IFERROR((((SUMIFS('Регистрация приход товаров'!$H$4:$H$2000,'Регистрация приход товаров'!$A$4:$A$2000,"&gt;="&amp;DATE(YEAR($A124),MONTH($A124),1),'Регистрация приход товаров'!$D$4:$D$2000,$D124)-SUMIFS('Регистрация приход товаров'!$H$4:$H$2000,'Регистрация приход товаров'!$A$4:$A$2000,"&gt;="&amp;DATE(YEAR($A124),MONTH($A124)+1,1),'Регистрация приход товаров'!$D$4:$D$2000,$D124))+(IFERROR((SUMIF('Остаток на начало год'!$B$5:$B$302,$D124,'Остаток на начало год'!$F$5:$F$302)+SUMIFS('Регистрация приход товаров'!$H$4:$H$2000,'Регистрация приход товаров'!$D$4:$D$2000,$D124,'Регистрация приход товаров'!$A$4:$A$2000,"&lt;"&amp;DATE(YEAR($A124),MONTH($A124),1)))-SUMIFS('Регистрация расход товаров'!$H$4:$H$2000,'Регистрация расход товаров'!$A$4:$A$2000,"&lt;"&amp;DATE(YEAR($A124),MONTH($A124),1),'Регистрация расход товаров'!$D$4:$D$2000,$D124),0)))/((SUMIFS('Регистрация приход товаров'!$G$4:$G$2000,'Регистрация приход товаров'!$A$4:$A$2000,"&gt;="&amp;DATE(YEAR($A124),MONTH($A124),1),'Регистрация приход товаров'!$D$4:$D$2000,$D124)-SUMIFS('Регистрация приход товаров'!$G$4:$G$2000,'Регистрация приход товаров'!$A$4:$A$2000,"&gt;="&amp;DATE(YEAR($A124),MONTH($A124)+1,1),'Регистрация приход товаров'!$D$4:$D$2000,$D124))+(IFERROR((SUMIF('Остаток на начало год'!$B$5:$B$302,$D124,'Остаток на начало год'!$E$5:$E$302)+SUMIFS('Регистрация приход товаров'!$G$4:$G$2000,'Регистрация приход товаров'!$D$4:$D$2000,$D124,'Регистрация приход товаров'!$A$4:$A$2000,"&lt;"&amp;DATE(YEAR($A124),MONTH($A124),1)))-SUMIFS('Регистрация расход товаров'!$G$4:$G$2000,'Регистрация расход товаров'!$A$4:$A$2000,"&lt;"&amp;DATE(YEAR($A124),MONTH($A124),1),'Регистрация расход товаров'!$D$4:$D$2000,$D124),0))))*G124,0)</f>
        <v>0</v>
      </c>
      <c r="I124" s="154"/>
      <c r="J124" s="153">
        <f t="shared" si="2"/>
        <v>0</v>
      </c>
      <c r="K124" s="153">
        <f t="shared" si="3"/>
        <v>0</v>
      </c>
      <c r="L124" s="43" t="e">
        <f>IF(B124=#REF!,MAX($L$3:L123)+1,0)</f>
        <v>#REF!</v>
      </c>
    </row>
    <row r="125" spans="1:12">
      <c r="A125" s="158"/>
      <c r="B125" s="94"/>
      <c r="C125" s="159"/>
      <c r="D125" s="128"/>
      <c r="E125" s="151" t="str">
        <f>IFERROR(INDEX('Материал хисобот'!$C$9:$C$259,MATCH(D125,'Материал хисобот'!$B$9:$B$259,0),1),"")</f>
        <v/>
      </c>
      <c r="F125" s="152" t="str">
        <f>IFERROR(INDEX('Материал хисобот'!$D$9:$D$259,MATCH(D125,'Материал хисобот'!$B$9:$B$259,0),1),"")</f>
        <v/>
      </c>
      <c r="G125" s="155"/>
      <c r="H125" s="153">
        <f>IFERROR((((SUMIFS('Регистрация приход товаров'!$H$4:$H$2000,'Регистрация приход товаров'!$A$4:$A$2000,"&gt;="&amp;DATE(YEAR($A125),MONTH($A125),1),'Регистрация приход товаров'!$D$4:$D$2000,$D125)-SUMIFS('Регистрация приход товаров'!$H$4:$H$2000,'Регистрация приход товаров'!$A$4:$A$2000,"&gt;="&amp;DATE(YEAR($A125),MONTH($A125)+1,1),'Регистрация приход товаров'!$D$4:$D$2000,$D125))+(IFERROR((SUMIF('Остаток на начало год'!$B$5:$B$302,$D125,'Остаток на начало год'!$F$5:$F$302)+SUMIFS('Регистрация приход товаров'!$H$4:$H$2000,'Регистрация приход товаров'!$D$4:$D$2000,$D125,'Регистрация приход товаров'!$A$4:$A$2000,"&lt;"&amp;DATE(YEAR($A125),MONTH($A125),1)))-SUMIFS('Регистрация расход товаров'!$H$4:$H$2000,'Регистрация расход товаров'!$A$4:$A$2000,"&lt;"&amp;DATE(YEAR($A125),MONTH($A125),1),'Регистрация расход товаров'!$D$4:$D$2000,$D125),0)))/((SUMIFS('Регистрация приход товаров'!$G$4:$G$2000,'Регистрация приход товаров'!$A$4:$A$2000,"&gt;="&amp;DATE(YEAR($A125),MONTH($A125),1),'Регистрация приход товаров'!$D$4:$D$2000,$D125)-SUMIFS('Регистрация приход товаров'!$G$4:$G$2000,'Регистрация приход товаров'!$A$4:$A$2000,"&gt;="&amp;DATE(YEAR($A125),MONTH($A125)+1,1),'Регистрация приход товаров'!$D$4:$D$2000,$D125))+(IFERROR((SUMIF('Остаток на начало год'!$B$5:$B$302,$D125,'Остаток на начало год'!$E$5:$E$302)+SUMIFS('Регистрация приход товаров'!$G$4:$G$2000,'Регистрация приход товаров'!$D$4:$D$2000,$D125,'Регистрация приход товаров'!$A$4:$A$2000,"&lt;"&amp;DATE(YEAR($A125),MONTH($A125),1)))-SUMIFS('Регистрация расход товаров'!$G$4:$G$2000,'Регистрация расход товаров'!$A$4:$A$2000,"&lt;"&amp;DATE(YEAR($A125),MONTH($A125),1),'Регистрация расход товаров'!$D$4:$D$2000,$D125),0))))*G125,0)</f>
        <v>0</v>
      </c>
      <c r="I125" s="154"/>
      <c r="J125" s="153">
        <f t="shared" si="2"/>
        <v>0</v>
      </c>
      <c r="K125" s="153">
        <f t="shared" si="3"/>
        <v>0</v>
      </c>
      <c r="L125" s="43" t="e">
        <f>IF(B125=#REF!,MAX($L$3:L124)+1,0)</f>
        <v>#REF!</v>
      </c>
    </row>
    <row r="126" spans="1:12">
      <c r="A126" s="158"/>
      <c r="B126" s="94"/>
      <c r="C126" s="159"/>
      <c r="D126" s="128"/>
      <c r="E126" s="151" t="str">
        <f>IFERROR(INDEX('Материал хисобот'!$C$9:$C$259,MATCH(D126,'Материал хисобот'!$B$9:$B$259,0),1),"")</f>
        <v/>
      </c>
      <c r="F126" s="152" t="str">
        <f>IFERROR(INDEX('Материал хисобот'!$D$9:$D$259,MATCH(D126,'Материал хисобот'!$B$9:$B$259,0),1),"")</f>
        <v/>
      </c>
      <c r="G126" s="155"/>
      <c r="H126" s="153">
        <f>IFERROR((((SUMIFS('Регистрация приход товаров'!$H$4:$H$2000,'Регистрация приход товаров'!$A$4:$A$2000,"&gt;="&amp;DATE(YEAR($A126),MONTH($A126),1),'Регистрация приход товаров'!$D$4:$D$2000,$D126)-SUMIFS('Регистрация приход товаров'!$H$4:$H$2000,'Регистрация приход товаров'!$A$4:$A$2000,"&gt;="&amp;DATE(YEAR($A126),MONTH($A126)+1,1),'Регистрация приход товаров'!$D$4:$D$2000,$D126))+(IFERROR((SUMIF('Остаток на начало год'!$B$5:$B$302,$D126,'Остаток на начало год'!$F$5:$F$302)+SUMIFS('Регистрация приход товаров'!$H$4:$H$2000,'Регистрация приход товаров'!$D$4:$D$2000,$D126,'Регистрация приход товаров'!$A$4:$A$2000,"&lt;"&amp;DATE(YEAR($A126),MONTH($A126),1)))-SUMIFS('Регистрация расход товаров'!$H$4:$H$2000,'Регистрация расход товаров'!$A$4:$A$2000,"&lt;"&amp;DATE(YEAR($A126),MONTH($A126),1),'Регистрация расход товаров'!$D$4:$D$2000,$D126),0)))/((SUMIFS('Регистрация приход товаров'!$G$4:$G$2000,'Регистрация приход товаров'!$A$4:$A$2000,"&gt;="&amp;DATE(YEAR($A126),MONTH($A126),1),'Регистрация приход товаров'!$D$4:$D$2000,$D126)-SUMIFS('Регистрация приход товаров'!$G$4:$G$2000,'Регистрация приход товаров'!$A$4:$A$2000,"&gt;="&amp;DATE(YEAR($A126),MONTH($A126)+1,1),'Регистрация приход товаров'!$D$4:$D$2000,$D126))+(IFERROR((SUMIF('Остаток на начало год'!$B$5:$B$302,$D126,'Остаток на начало год'!$E$5:$E$302)+SUMIFS('Регистрация приход товаров'!$G$4:$G$2000,'Регистрация приход товаров'!$D$4:$D$2000,$D126,'Регистрация приход товаров'!$A$4:$A$2000,"&lt;"&amp;DATE(YEAR($A126),MONTH($A126),1)))-SUMIFS('Регистрация расход товаров'!$G$4:$G$2000,'Регистрация расход товаров'!$A$4:$A$2000,"&lt;"&amp;DATE(YEAR($A126),MONTH($A126),1),'Регистрация расход товаров'!$D$4:$D$2000,$D126),0))))*G126,0)</f>
        <v>0</v>
      </c>
      <c r="I126" s="154"/>
      <c r="J126" s="153">
        <f t="shared" si="2"/>
        <v>0</v>
      </c>
      <c r="K126" s="153">
        <f t="shared" si="3"/>
        <v>0</v>
      </c>
      <c r="L126" s="43" t="e">
        <f>IF(B126=#REF!,MAX($L$3:L125)+1,0)</f>
        <v>#REF!</v>
      </c>
    </row>
    <row r="127" spans="1:12">
      <c r="A127" s="158"/>
      <c r="B127" s="94"/>
      <c r="C127" s="159"/>
      <c r="D127" s="128"/>
      <c r="E127" s="151" t="str">
        <f>IFERROR(INDEX('Материал хисобот'!$C$9:$C$259,MATCH(D127,'Материал хисобот'!$B$9:$B$259,0),1),"")</f>
        <v/>
      </c>
      <c r="F127" s="152" t="str">
        <f>IFERROR(INDEX('Материал хисобот'!$D$9:$D$259,MATCH(D127,'Материал хисобот'!$B$9:$B$259,0),1),"")</f>
        <v/>
      </c>
      <c r="G127" s="155"/>
      <c r="H127" s="153">
        <f>IFERROR((((SUMIFS('Регистрация приход товаров'!$H$4:$H$2000,'Регистрация приход товаров'!$A$4:$A$2000,"&gt;="&amp;DATE(YEAR($A127),MONTH($A127),1),'Регистрация приход товаров'!$D$4:$D$2000,$D127)-SUMIFS('Регистрация приход товаров'!$H$4:$H$2000,'Регистрация приход товаров'!$A$4:$A$2000,"&gt;="&amp;DATE(YEAR($A127),MONTH($A127)+1,1),'Регистрация приход товаров'!$D$4:$D$2000,$D127))+(IFERROR((SUMIF('Остаток на начало год'!$B$5:$B$302,$D127,'Остаток на начало год'!$F$5:$F$302)+SUMIFS('Регистрация приход товаров'!$H$4:$H$2000,'Регистрация приход товаров'!$D$4:$D$2000,$D127,'Регистрация приход товаров'!$A$4:$A$2000,"&lt;"&amp;DATE(YEAR($A127),MONTH($A127),1)))-SUMIFS('Регистрация расход товаров'!$H$4:$H$2000,'Регистрация расход товаров'!$A$4:$A$2000,"&lt;"&amp;DATE(YEAR($A127),MONTH($A127),1),'Регистрация расход товаров'!$D$4:$D$2000,$D127),0)))/((SUMIFS('Регистрация приход товаров'!$G$4:$G$2000,'Регистрация приход товаров'!$A$4:$A$2000,"&gt;="&amp;DATE(YEAR($A127),MONTH($A127),1),'Регистрация приход товаров'!$D$4:$D$2000,$D127)-SUMIFS('Регистрация приход товаров'!$G$4:$G$2000,'Регистрация приход товаров'!$A$4:$A$2000,"&gt;="&amp;DATE(YEAR($A127),MONTH($A127)+1,1),'Регистрация приход товаров'!$D$4:$D$2000,$D127))+(IFERROR((SUMIF('Остаток на начало год'!$B$5:$B$302,$D127,'Остаток на начало год'!$E$5:$E$302)+SUMIFS('Регистрация приход товаров'!$G$4:$G$2000,'Регистрация приход товаров'!$D$4:$D$2000,$D127,'Регистрация приход товаров'!$A$4:$A$2000,"&lt;"&amp;DATE(YEAR($A127),MONTH($A127),1)))-SUMIFS('Регистрация расход товаров'!$G$4:$G$2000,'Регистрация расход товаров'!$A$4:$A$2000,"&lt;"&amp;DATE(YEAR($A127),MONTH($A127),1),'Регистрация расход товаров'!$D$4:$D$2000,$D127),0))))*G127,0)</f>
        <v>0</v>
      </c>
      <c r="I127" s="154"/>
      <c r="J127" s="153">
        <f t="shared" si="2"/>
        <v>0</v>
      </c>
      <c r="K127" s="153">
        <f t="shared" si="3"/>
        <v>0</v>
      </c>
      <c r="L127" s="43" t="e">
        <f>IF(B127=#REF!,MAX($L$3:L126)+1,0)</f>
        <v>#REF!</v>
      </c>
    </row>
    <row r="128" spans="1:12">
      <c r="A128" s="158"/>
      <c r="B128" s="94"/>
      <c r="C128" s="159"/>
      <c r="D128" s="128"/>
      <c r="E128" s="151" t="str">
        <f>IFERROR(INDEX('Материал хисобот'!$C$9:$C$259,MATCH(D128,'Материал хисобот'!$B$9:$B$259,0),1),"")</f>
        <v/>
      </c>
      <c r="F128" s="152" t="str">
        <f>IFERROR(INDEX('Материал хисобот'!$D$9:$D$259,MATCH(D128,'Материал хисобот'!$B$9:$B$259,0),1),"")</f>
        <v/>
      </c>
      <c r="G128" s="155"/>
      <c r="H128" s="153">
        <f>IFERROR((((SUMIFS('Регистрация приход товаров'!$H$4:$H$2000,'Регистрация приход товаров'!$A$4:$A$2000,"&gt;="&amp;DATE(YEAR($A128),MONTH($A128),1),'Регистрация приход товаров'!$D$4:$D$2000,$D128)-SUMIFS('Регистрация приход товаров'!$H$4:$H$2000,'Регистрация приход товаров'!$A$4:$A$2000,"&gt;="&amp;DATE(YEAR($A128),MONTH($A128)+1,1),'Регистрация приход товаров'!$D$4:$D$2000,$D128))+(IFERROR((SUMIF('Остаток на начало год'!$B$5:$B$302,$D128,'Остаток на начало год'!$F$5:$F$302)+SUMIFS('Регистрация приход товаров'!$H$4:$H$2000,'Регистрация приход товаров'!$D$4:$D$2000,$D128,'Регистрация приход товаров'!$A$4:$A$2000,"&lt;"&amp;DATE(YEAR($A128),MONTH($A128),1)))-SUMIFS('Регистрация расход товаров'!$H$4:$H$2000,'Регистрация расход товаров'!$A$4:$A$2000,"&lt;"&amp;DATE(YEAR($A128),MONTH($A128),1),'Регистрация расход товаров'!$D$4:$D$2000,$D128),0)))/((SUMIFS('Регистрация приход товаров'!$G$4:$G$2000,'Регистрация приход товаров'!$A$4:$A$2000,"&gt;="&amp;DATE(YEAR($A128),MONTH($A128),1),'Регистрация приход товаров'!$D$4:$D$2000,$D128)-SUMIFS('Регистрация приход товаров'!$G$4:$G$2000,'Регистрация приход товаров'!$A$4:$A$2000,"&gt;="&amp;DATE(YEAR($A128),MONTH($A128)+1,1),'Регистрация приход товаров'!$D$4:$D$2000,$D128))+(IFERROR((SUMIF('Остаток на начало год'!$B$5:$B$302,$D128,'Остаток на начало год'!$E$5:$E$302)+SUMIFS('Регистрация приход товаров'!$G$4:$G$2000,'Регистрация приход товаров'!$D$4:$D$2000,$D128,'Регистрация приход товаров'!$A$4:$A$2000,"&lt;"&amp;DATE(YEAR($A128),MONTH($A128),1)))-SUMIFS('Регистрация расход товаров'!$G$4:$G$2000,'Регистрация расход товаров'!$A$4:$A$2000,"&lt;"&amp;DATE(YEAR($A128),MONTH($A128),1),'Регистрация расход товаров'!$D$4:$D$2000,$D128),0))))*G128,0)</f>
        <v>0</v>
      </c>
      <c r="I128" s="154"/>
      <c r="J128" s="153">
        <f t="shared" si="2"/>
        <v>0</v>
      </c>
      <c r="K128" s="153">
        <f t="shared" si="3"/>
        <v>0</v>
      </c>
      <c r="L128" s="43" t="e">
        <f>IF(B128=#REF!,MAX($L$3:L127)+1,0)</f>
        <v>#REF!</v>
      </c>
    </row>
    <row r="129" spans="1:12">
      <c r="A129" s="158"/>
      <c r="B129" s="94"/>
      <c r="C129" s="159"/>
      <c r="D129" s="128"/>
      <c r="E129" s="151" t="str">
        <f>IFERROR(INDEX('Материал хисобот'!$C$9:$C$259,MATCH(D129,'Материал хисобот'!$B$9:$B$259,0),1),"")</f>
        <v/>
      </c>
      <c r="F129" s="152" t="str">
        <f>IFERROR(INDEX('Материал хисобот'!$D$9:$D$259,MATCH(D129,'Материал хисобот'!$B$9:$B$259,0),1),"")</f>
        <v/>
      </c>
      <c r="G129" s="155"/>
      <c r="H129" s="153">
        <f>IFERROR((((SUMIFS('Регистрация приход товаров'!$H$4:$H$2000,'Регистрация приход товаров'!$A$4:$A$2000,"&gt;="&amp;DATE(YEAR($A129),MONTH($A129),1),'Регистрация приход товаров'!$D$4:$D$2000,$D129)-SUMIFS('Регистрация приход товаров'!$H$4:$H$2000,'Регистрация приход товаров'!$A$4:$A$2000,"&gt;="&amp;DATE(YEAR($A129),MONTH($A129)+1,1),'Регистрация приход товаров'!$D$4:$D$2000,$D129))+(IFERROR((SUMIF('Остаток на начало год'!$B$5:$B$302,$D129,'Остаток на начало год'!$F$5:$F$302)+SUMIFS('Регистрация приход товаров'!$H$4:$H$2000,'Регистрация приход товаров'!$D$4:$D$2000,$D129,'Регистрация приход товаров'!$A$4:$A$2000,"&lt;"&amp;DATE(YEAR($A129),MONTH($A129),1)))-SUMIFS('Регистрация расход товаров'!$H$4:$H$2000,'Регистрация расход товаров'!$A$4:$A$2000,"&lt;"&amp;DATE(YEAR($A129),MONTH($A129),1),'Регистрация расход товаров'!$D$4:$D$2000,$D129),0)))/((SUMIFS('Регистрация приход товаров'!$G$4:$G$2000,'Регистрация приход товаров'!$A$4:$A$2000,"&gt;="&amp;DATE(YEAR($A129),MONTH($A129),1),'Регистрация приход товаров'!$D$4:$D$2000,$D129)-SUMIFS('Регистрация приход товаров'!$G$4:$G$2000,'Регистрация приход товаров'!$A$4:$A$2000,"&gt;="&amp;DATE(YEAR($A129),MONTH($A129)+1,1),'Регистрация приход товаров'!$D$4:$D$2000,$D129))+(IFERROR((SUMIF('Остаток на начало год'!$B$5:$B$302,$D129,'Остаток на начало год'!$E$5:$E$302)+SUMIFS('Регистрация приход товаров'!$G$4:$G$2000,'Регистрация приход товаров'!$D$4:$D$2000,$D129,'Регистрация приход товаров'!$A$4:$A$2000,"&lt;"&amp;DATE(YEAR($A129),MONTH($A129),1)))-SUMIFS('Регистрация расход товаров'!$G$4:$G$2000,'Регистрация расход товаров'!$A$4:$A$2000,"&lt;"&amp;DATE(YEAR($A129),MONTH($A129),1),'Регистрация расход товаров'!$D$4:$D$2000,$D129),0))))*G129,0)</f>
        <v>0</v>
      </c>
      <c r="I129" s="154"/>
      <c r="J129" s="153">
        <f t="shared" si="2"/>
        <v>0</v>
      </c>
      <c r="K129" s="153">
        <f t="shared" si="3"/>
        <v>0</v>
      </c>
      <c r="L129" s="43" t="e">
        <f>IF(B129=#REF!,MAX($L$3:L128)+1,0)</f>
        <v>#REF!</v>
      </c>
    </row>
    <row r="130" spans="1:12">
      <c r="A130" s="158"/>
      <c r="B130" s="94"/>
      <c r="C130" s="159"/>
      <c r="D130" s="128"/>
      <c r="E130" s="151" t="str">
        <f>IFERROR(INDEX('Материал хисобот'!$C$9:$C$259,MATCH(D130,'Материал хисобот'!$B$9:$B$259,0),1),"")</f>
        <v/>
      </c>
      <c r="F130" s="152" t="str">
        <f>IFERROR(INDEX('Материал хисобот'!$D$9:$D$259,MATCH(D130,'Материал хисобот'!$B$9:$B$259,0),1),"")</f>
        <v/>
      </c>
      <c r="G130" s="155"/>
      <c r="H130" s="153">
        <f>IFERROR((((SUMIFS('Регистрация приход товаров'!$H$4:$H$2000,'Регистрация приход товаров'!$A$4:$A$2000,"&gt;="&amp;DATE(YEAR($A130),MONTH($A130),1),'Регистрация приход товаров'!$D$4:$D$2000,$D130)-SUMIFS('Регистрация приход товаров'!$H$4:$H$2000,'Регистрация приход товаров'!$A$4:$A$2000,"&gt;="&amp;DATE(YEAR($A130),MONTH($A130)+1,1),'Регистрация приход товаров'!$D$4:$D$2000,$D130))+(IFERROR((SUMIF('Остаток на начало год'!$B$5:$B$302,$D130,'Остаток на начало год'!$F$5:$F$302)+SUMIFS('Регистрация приход товаров'!$H$4:$H$2000,'Регистрация приход товаров'!$D$4:$D$2000,$D130,'Регистрация приход товаров'!$A$4:$A$2000,"&lt;"&amp;DATE(YEAR($A130),MONTH($A130),1)))-SUMIFS('Регистрация расход товаров'!$H$4:$H$2000,'Регистрация расход товаров'!$A$4:$A$2000,"&lt;"&amp;DATE(YEAR($A130),MONTH($A130),1),'Регистрация расход товаров'!$D$4:$D$2000,$D130),0)))/((SUMIFS('Регистрация приход товаров'!$G$4:$G$2000,'Регистрация приход товаров'!$A$4:$A$2000,"&gt;="&amp;DATE(YEAR($A130),MONTH($A130),1),'Регистрация приход товаров'!$D$4:$D$2000,$D130)-SUMIFS('Регистрация приход товаров'!$G$4:$G$2000,'Регистрация приход товаров'!$A$4:$A$2000,"&gt;="&amp;DATE(YEAR($A130),MONTH($A130)+1,1),'Регистрация приход товаров'!$D$4:$D$2000,$D130))+(IFERROR((SUMIF('Остаток на начало год'!$B$5:$B$302,$D130,'Остаток на начало год'!$E$5:$E$302)+SUMIFS('Регистрация приход товаров'!$G$4:$G$2000,'Регистрация приход товаров'!$D$4:$D$2000,$D130,'Регистрация приход товаров'!$A$4:$A$2000,"&lt;"&amp;DATE(YEAR($A130),MONTH($A130),1)))-SUMIFS('Регистрация расход товаров'!$G$4:$G$2000,'Регистрация расход товаров'!$A$4:$A$2000,"&lt;"&amp;DATE(YEAR($A130),MONTH($A130),1),'Регистрация расход товаров'!$D$4:$D$2000,$D130),0))))*G130,0)</f>
        <v>0</v>
      </c>
      <c r="I130" s="154"/>
      <c r="J130" s="153">
        <f t="shared" si="2"/>
        <v>0</v>
      </c>
      <c r="K130" s="153">
        <f t="shared" si="3"/>
        <v>0</v>
      </c>
      <c r="L130" s="43" t="e">
        <f>IF(B130=#REF!,MAX($L$3:L129)+1,0)</f>
        <v>#REF!</v>
      </c>
    </row>
    <row r="131" spans="1:12">
      <c r="A131" s="158"/>
      <c r="B131" s="94"/>
      <c r="C131" s="159"/>
      <c r="D131" s="128"/>
      <c r="E131" s="151" t="str">
        <f>IFERROR(INDEX('Материал хисобот'!$C$9:$C$259,MATCH(D131,'Материал хисобот'!$B$9:$B$259,0),1),"")</f>
        <v/>
      </c>
      <c r="F131" s="152" t="str">
        <f>IFERROR(INDEX('Материал хисобот'!$D$9:$D$259,MATCH(D131,'Материал хисобот'!$B$9:$B$259,0),1),"")</f>
        <v/>
      </c>
      <c r="G131" s="155"/>
      <c r="H131" s="153">
        <f>IFERROR((((SUMIFS('Регистрация приход товаров'!$H$4:$H$2000,'Регистрация приход товаров'!$A$4:$A$2000,"&gt;="&amp;DATE(YEAR($A131),MONTH($A131),1),'Регистрация приход товаров'!$D$4:$D$2000,$D131)-SUMIFS('Регистрация приход товаров'!$H$4:$H$2000,'Регистрация приход товаров'!$A$4:$A$2000,"&gt;="&amp;DATE(YEAR($A131),MONTH($A131)+1,1),'Регистрация приход товаров'!$D$4:$D$2000,$D131))+(IFERROR((SUMIF('Остаток на начало год'!$B$5:$B$302,$D131,'Остаток на начало год'!$F$5:$F$302)+SUMIFS('Регистрация приход товаров'!$H$4:$H$2000,'Регистрация приход товаров'!$D$4:$D$2000,$D131,'Регистрация приход товаров'!$A$4:$A$2000,"&lt;"&amp;DATE(YEAR($A131),MONTH($A131),1)))-SUMIFS('Регистрация расход товаров'!$H$4:$H$2000,'Регистрация расход товаров'!$A$4:$A$2000,"&lt;"&amp;DATE(YEAR($A131),MONTH($A131),1),'Регистрация расход товаров'!$D$4:$D$2000,$D131),0)))/((SUMIFS('Регистрация приход товаров'!$G$4:$G$2000,'Регистрация приход товаров'!$A$4:$A$2000,"&gt;="&amp;DATE(YEAR($A131),MONTH($A131),1),'Регистрация приход товаров'!$D$4:$D$2000,$D131)-SUMIFS('Регистрация приход товаров'!$G$4:$G$2000,'Регистрация приход товаров'!$A$4:$A$2000,"&gt;="&amp;DATE(YEAR($A131),MONTH($A131)+1,1),'Регистрация приход товаров'!$D$4:$D$2000,$D131))+(IFERROR((SUMIF('Остаток на начало год'!$B$5:$B$302,$D131,'Остаток на начало год'!$E$5:$E$302)+SUMIFS('Регистрация приход товаров'!$G$4:$G$2000,'Регистрация приход товаров'!$D$4:$D$2000,$D131,'Регистрация приход товаров'!$A$4:$A$2000,"&lt;"&amp;DATE(YEAR($A131),MONTH($A131),1)))-SUMIFS('Регистрация расход товаров'!$G$4:$G$2000,'Регистрация расход товаров'!$A$4:$A$2000,"&lt;"&amp;DATE(YEAR($A131),MONTH($A131),1),'Регистрация расход товаров'!$D$4:$D$2000,$D131),0))))*G131,0)</f>
        <v>0</v>
      </c>
      <c r="I131" s="154"/>
      <c r="J131" s="153">
        <f t="shared" si="2"/>
        <v>0</v>
      </c>
      <c r="K131" s="153">
        <f t="shared" si="3"/>
        <v>0</v>
      </c>
      <c r="L131" s="43" t="e">
        <f>IF(B131=#REF!,MAX($L$3:L130)+1,0)</f>
        <v>#REF!</v>
      </c>
    </row>
    <row r="132" spans="1:12">
      <c r="A132" s="158"/>
      <c r="B132" s="94"/>
      <c r="C132" s="159"/>
      <c r="D132" s="128"/>
      <c r="E132" s="151" t="str">
        <f>IFERROR(INDEX('Материал хисобот'!$C$9:$C$259,MATCH(D132,'Материал хисобот'!$B$9:$B$259,0),1),"")</f>
        <v/>
      </c>
      <c r="F132" s="152" t="str">
        <f>IFERROR(INDEX('Материал хисобот'!$D$9:$D$259,MATCH(D132,'Материал хисобот'!$B$9:$B$259,0),1),"")</f>
        <v/>
      </c>
      <c r="G132" s="155"/>
      <c r="H132" s="153">
        <f>IFERROR((((SUMIFS('Регистрация приход товаров'!$H$4:$H$2000,'Регистрация приход товаров'!$A$4:$A$2000,"&gt;="&amp;DATE(YEAR($A132),MONTH($A132),1),'Регистрация приход товаров'!$D$4:$D$2000,$D132)-SUMIFS('Регистрация приход товаров'!$H$4:$H$2000,'Регистрация приход товаров'!$A$4:$A$2000,"&gt;="&amp;DATE(YEAR($A132),MONTH($A132)+1,1),'Регистрация приход товаров'!$D$4:$D$2000,$D132))+(IFERROR((SUMIF('Остаток на начало год'!$B$5:$B$302,$D132,'Остаток на начало год'!$F$5:$F$302)+SUMIFS('Регистрация приход товаров'!$H$4:$H$2000,'Регистрация приход товаров'!$D$4:$D$2000,$D132,'Регистрация приход товаров'!$A$4:$A$2000,"&lt;"&amp;DATE(YEAR($A132),MONTH($A132),1)))-SUMIFS('Регистрация расход товаров'!$H$4:$H$2000,'Регистрация расход товаров'!$A$4:$A$2000,"&lt;"&amp;DATE(YEAR($A132),MONTH($A132),1),'Регистрация расход товаров'!$D$4:$D$2000,$D132),0)))/((SUMIFS('Регистрация приход товаров'!$G$4:$G$2000,'Регистрация приход товаров'!$A$4:$A$2000,"&gt;="&amp;DATE(YEAR($A132),MONTH($A132),1),'Регистрация приход товаров'!$D$4:$D$2000,$D132)-SUMIFS('Регистрация приход товаров'!$G$4:$G$2000,'Регистрация приход товаров'!$A$4:$A$2000,"&gt;="&amp;DATE(YEAR($A132),MONTH($A132)+1,1),'Регистрация приход товаров'!$D$4:$D$2000,$D132))+(IFERROR((SUMIF('Остаток на начало год'!$B$5:$B$302,$D132,'Остаток на начало год'!$E$5:$E$302)+SUMIFS('Регистрация приход товаров'!$G$4:$G$2000,'Регистрация приход товаров'!$D$4:$D$2000,$D132,'Регистрация приход товаров'!$A$4:$A$2000,"&lt;"&amp;DATE(YEAR($A132),MONTH($A132),1)))-SUMIFS('Регистрация расход товаров'!$G$4:$G$2000,'Регистрация расход товаров'!$A$4:$A$2000,"&lt;"&amp;DATE(YEAR($A132),MONTH($A132),1),'Регистрация расход товаров'!$D$4:$D$2000,$D132),0))))*G132,0)</f>
        <v>0</v>
      </c>
      <c r="I132" s="154"/>
      <c r="J132" s="153">
        <f t="shared" si="2"/>
        <v>0</v>
      </c>
      <c r="K132" s="153">
        <f t="shared" si="3"/>
        <v>0</v>
      </c>
      <c r="L132" s="43" t="e">
        <f>IF(B132=#REF!,MAX($L$3:L131)+1,0)</f>
        <v>#REF!</v>
      </c>
    </row>
    <row r="133" spans="1:12">
      <c r="A133" s="158"/>
      <c r="B133" s="94"/>
      <c r="C133" s="159"/>
      <c r="D133" s="128"/>
      <c r="E133" s="151" t="str">
        <f>IFERROR(INDEX('Материал хисобот'!$C$9:$C$259,MATCH(D133,'Материал хисобот'!$B$9:$B$259,0),1),"")</f>
        <v/>
      </c>
      <c r="F133" s="152" t="str">
        <f>IFERROR(INDEX('Материал хисобот'!$D$9:$D$259,MATCH(D133,'Материал хисобот'!$B$9:$B$259,0),1),"")</f>
        <v/>
      </c>
      <c r="G133" s="155"/>
      <c r="H133" s="153">
        <f>IFERROR((((SUMIFS('Регистрация приход товаров'!$H$4:$H$2000,'Регистрация приход товаров'!$A$4:$A$2000,"&gt;="&amp;DATE(YEAR($A133),MONTH($A133),1),'Регистрация приход товаров'!$D$4:$D$2000,$D133)-SUMIFS('Регистрация приход товаров'!$H$4:$H$2000,'Регистрация приход товаров'!$A$4:$A$2000,"&gt;="&amp;DATE(YEAR($A133),MONTH($A133)+1,1),'Регистрация приход товаров'!$D$4:$D$2000,$D133))+(IFERROR((SUMIF('Остаток на начало год'!$B$5:$B$302,$D133,'Остаток на начало год'!$F$5:$F$302)+SUMIFS('Регистрация приход товаров'!$H$4:$H$2000,'Регистрация приход товаров'!$D$4:$D$2000,$D133,'Регистрация приход товаров'!$A$4:$A$2000,"&lt;"&amp;DATE(YEAR($A133),MONTH($A133),1)))-SUMIFS('Регистрация расход товаров'!$H$4:$H$2000,'Регистрация расход товаров'!$A$4:$A$2000,"&lt;"&amp;DATE(YEAR($A133),MONTH($A133),1),'Регистрация расход товаров'!$D$4:$D$2000,$D133),0)))/((SUMIFS('Регистрация приход товаров'!$G$4:$G$2000,'Регистрация приход товаров'!$A$4:$A$2000,"&gt;="&amp;DATE(YEAR($A133),MONTH($A133),1),'Регистрация приход товаров'!$D$4:$D$2000,$D133)-SUMIFS('Регистрация приход товаров'!$G$4:$G$2000,'Регистрация приход товаров'!$A$4:$A$2000,"&gt;="&amp;DATE(YEAR($A133),MONTH($A133)+1,1),'Регистрация приход товаров'!$D$4:$D$2000,$D133))+(IFERROR((SUMIF('Остаток на начало год'!$B$5:$B$302,$D133,'Остаток на начало год'!$E$5:$E$302)+SUMIFS('Регистрация приход товаров'!$G$4:$G$2000,'Регистрация приход товаров'!$D$4:$D$2000,$D133,'Регистрация приход товаров'!$A$4:$A$2000,"&lt;"&amp;DATE(YEAR($A133),MONTH($A133),1)))-SUMIFS('Регистрация расход товаров'!$G$4:$G$2000,'Регистрация расход товаров'!$A$4:$A$2000,"&lt;"&amp;DATE(YEAR($A133),MONTH($A133),1),'Регистрация расход товаров'!$D$4:$D$2000,$D133),0))))*G133,0)</f>
        <v>0</v>
      </c>
      <c r="I133" s="154"/>
      <c r="J133" s="153">
        <f t="shared" ref="J133:J196" si="4">+G133*I133</f>
        <v>0</v>
      </c>
      <c r="K133" s="153">
        <f t="shared" ref="K133:K196" si="5">+J133-H133</f>
        <v>0</v>
      </c>
      <c r="L133" s="43" t="e">
        <f>IF(B133=#REF!,MAX($L$3:L132)+1,0)</f>
        <v>#REF!</v>
      </c>
    </row>
    <row r="134" spans="1:12">
      <c r="A134" s="158"/>
      <c r="B134" s="94"/>
      <c r="C134" s="159"/>
      <c r="D134" s="128"/>
      <c r="E134" s="151" t="str">
        <f>IFERROR(INDEX('Материал хисобот'!$C$9:$C$259,MATCH(D134,'Материал хисобот'!$B$9:$B$259,0),1),"")</f>
        <v/>
      </c>
      <c r="F134" s="152" t="str">
        <f>IFERROR(INDEX('Материал хисобот'!$D$9:$D$259,MATCH(D134,'Материал хисобот'!$B$9:$B$259,0),1),"")</f>
        <v/>
      </c>
      <c r="G134" s="155"/>
      <c r="H134" s="153">
        <f>IFERROR((((SUMIFS('Регистрация приход товаров'!$H$4:$H$2000,'Регистрация приход товаров'!$A$4:$A$2000,"&gt;="&amp;DATE(YEAR($A134),MONTH($A134),1),'Регистрация приход товаров'!$D$4:$D$2000,$D134)-SUMIFS('Регистрация приход товаров'!$H$4:$H$2000,'Регистрация приход товаров'!$A$4:$A$2000,"&gt;="&amp;DATE(YEAR($A134),MONTH($A134)+1,1),'Регистрация приход товаров'!$D$4:$D$2000,$D134))+(IFERROR((SUMIF('Остаток на начало год'!$B$5:$B$302,$D134,'Остаток на начало год'!$F$5:$F$302)+SUMIFS('Регистрация приход товаров'!$H$4:$H$2000,'Регистрация приход товаров'!$D$4:$D$2000,$D134,'Регистрация приход товаров'!$A$4:$A$2000,"&lt;"&amp;DATE(YEAR($A134),MONTH($A134),1)))-SUMIFS('Регистрация расход товаров'!$H$4:$H$2000,'Регистрация расход товаров'!$A$4:$A$2000,"&lt;"&amp;DATE(YEAR($A134),MONTH($A134),1),'Регистрация расход товаров'!$D$4:$D$2000,$D134),0)))/((SUMIFS('Регистрация приход товаров'!$G$4:$G$2000,'Регистрация приход товаров'!$A$4:$A$2000,"&gt;="&amp;DATE(YEAR($A134),MONTH($A134),1),'Регистрация приход товаров'!$D$4:$D$2000,$D134)-SUMIFS('Регистрация приход товаров'!$G$4:$G$2000,'Регистрация приход товаров'!$A$4:$A$2000,"&gt;="&amp;DATE(YEAR($A134),MONTH($A134)+1,1),'Регистрация приход товаров'!$D$4:$D$2000,$D134))+(IFERROR((SUMIF('Остаток на начало год'!$B$5:$B$302,$D134,'Остаток на начало год'!$E$5:$E$302)+SUMIFS('Регистрация приход товаров'!$G$4:$G$2000,'Регистрация приход товаров'!$D$4:$D$2000,$D134,'Регистрация приход товаров'!$A$4:$A$2000,"&lt;"&amp;DATE(YEAR($A134),MONTH($A134),1)))-SUMIFS('Регистрация расход товаров'!$G$4:$G$2000,'Регистрация расход товаров'!$A$4:$A$2000,"&lt;"&amp;DATE(YEAR($A134),MONTH($A134),1),'Регистрация расход товаров'!$D$4:$D$2000,$D134),0))))*G134,0)</f>
        <v>0</v>
      </c>
      <c r="I134" s="154"/>
      <c r="J134" s="153">
        <f t="shared" si="4"/>
        <v>0</v>
      </c>
      <c r="K134" s="153">
        <f t="shared" si="5"/>
        <v>0</v>
      </c>
      <c r="L134" s="43" t="e">
        <f>IF(B134=#REF!,MAX($L$3:L133)+1,0)</f>
        <v>#REF!</v>
      </c>
    </row>
    <row r="135" spans="1:12">
      <c r="A135" s="158"/>
      <c r="B135" s="94"/>
      <c r="C135" s="159"/>
      <c r="D135" s="128"/>
      <c r="E135" s="151" t="str">
        <f>IFERROR(INDEX('Материал хисобот'!$C$9:$C$259,MATCH(D135,'Материал хисобот'!$B$9:$B$259,0),1),"")</f>
        <v/>
      </c>
      <c r="F135" s="152" t="str">
        <f>IFERROR(INDEX('Материал хисобот'!$D$9:$D$259,MATCH(D135,'Материал хисобот'!$B$9:$B$259,0),1),"")</f>
        <v/>
      </c>
      <c r="G135" s="155"/>
      <c r="H135" s="153">
        <f>IFERROR((((SUMIFS('Регистрация приход товаров'!$H$4:$H$2000,'Регистрация приход товаров'!$A$4:$A$2000,"&gt;="&amp;DATE(YEAR($A135),MONTH($A135),1),'Регистрация приход товаров'!$D$4:$D$2000,$D135)-SUMIFS('Регистрация приход товаров'!$H$4:$H$2000,'Регистрация приход товаров'!$A$4:$A$2000,"&gt;="&amp;DATE(YEAR($A135),MONTH($A135)+1,1),'Регистрация приход товаров'!$D$4:$D$2000,$D135))+(IFERROR((SUMIF('Остаток на начало год'!$B$5:$B$302,$D135,'Остаток на начало год'!$F$5:$F$302)+SUMIFS('Регистрация приход товаров'!$H$4:$H$2000,'Регистрация приход товаров'!$D$4:$D$2000,$D135,'Регистрация приход товаров'!$A$4:$A$2000,"&lt;"&amp;DATE(YEAR($A135),MONTH($A135),1)))-SUMIFS('Регистрация расход товаров'!$H$4:$H$2000,'Регистрация расход товаров'!$A$4:$A$2000,"&lt;"&amp;DATE(YEAR($A135),MONTH($A135),1),'Регистрация расход товаров'!$D$4:$D$2000,$D135),0)))/((SUMIFS('Регистрация приход товаров'!$G$4:$G$2000,'Регистрация приход товаров'!$A$4:$A$2000,"&gt;="&amp;DATE(YEAR($A135),MONTH($A135),1),'Регистрация приход товаров'!$D$4:$D$2000,$D135)-SUMIFS('Регистрация приход товаров'!$G$4:$G$2000,'Регистрация приход товаров'!$A$4:$A$2000,"&gt;="&amp;DATE(YEAR($A135),MONTH($A135)+1,1),'Регистрация приход товаров'!$D$4:$D$2000,$D135))+(IFERROR((SUMIF('Остаток на начало год'!$B$5:$B$302,$D135,'Остаток на начало год'!$E$5:$E$302)+SUMIFS('Регистрация приход товаров'!$G$4:$G$2000,'Регистрация приход товаров'!$D$4:$D$2000,$D135,'Регистрация приход товаров'!$A$4:$A$2000,"&lt;"&amp;DATE(YEAR($A135),MONTH($A135),1)))-SUMIFS('Регистрация расход товаров'!$G$4:$G$2000,'Регистрация расход товаров'!$A$4:$A$2000,"&lt;"&amp;DATE(YEAR($A135),MONTH($A135),1),'Регистрация расход товаров'!$D$4:$D$2000,$D135),0))))*G135,0)</f>
        <v>0</v>
      </c>
      <c r="I135" s="154"/>
      <c r="J135" s="153">
        <f t="shared" si="4"/>
        <v>0</v>
      </c>
      <c r="K135" s="153">
        <f t="shared" si="5"/>
        <v>0</v>
      </c>
      <c r="L135" s="43" t="e">
        <f>IF(B135=#REF!,MAX($L$3:L134)+1,0)</f>
        <v>#REF!</v>
      </c>
    </row>
    <row r="136" spans="1:12">
      <c r="A136" s="158"/>
      <c r="B136" s="94"/>
      <c r="C136" s="159"/>
      <c r="D136" s="128"/>
      <c r="E136" s="151" t="str">
        <f>IFERROR(INDEX('Материал хисобот'!$C$9:$C$259,MATCH(D136,'Материал хисобот'!$B$9:$B$259,0),1),"")</f>
        <v/>
      </c>
      <c r="F136" s="152" t="str">
        <f>IFERROR(INDEX('Материал хисобот'!$D$9:$D$259,MATCH(D136,'Материал хисобот'!$B$9:$B$259,0),1),"")</f>
        <v/>
      </c>
      <c r="G136" s="155"/>
      <c r="H136" s="153">
        <f>IFERROR((((SUMIFS('Регистрация приход товаров'!$H$4:$H$2000,'Регистрация приход товаров'!$A$4:$A$2000,"&gt;="&amp;DATE(YEAR($A136),MONTH($A136),1),'Регистрация приход товаров'!$D$4:$D$2000,$D136)-SUMIFS('Регистрация приход товаров'!$H$4:$H$2000,'Регистрация приход товаров'!$A$4:$A$2000,"&gt;="&amp;DATE(YEAR($A136),MONTH($A136)+1,1),'Регистрация приход товаров'!$D$4:$D$2000,$D136))+(IFERROR((SUMIF('Остаток на начало год'!$B$5:$B$302,$D136,'Остаток на начало год'!$F$5:$F$302)+SUMIFS('Регистрация приход товаров'!$H$4:$H$2000,'Регистрация приход товаров'!$D$4:$D$2000,$D136,'Регистрация приход товаров'!$A$4:$A$2000,"&lt;"&amp;DATE(YEAR($A136),MONTH($A136),1)))-SUMIFS('Регистрация расход товаров'!$H$4:$H$2000,'Регистрация расход товаров'!$A$4:$A$2000,"&lt;"&amp;DATE(YEAR($A136),MONTH($A136),1),'Регистрация расход товаров'!$D$4:$D$2000,$D136),0)))/((SUMIFS('Регистрация приход товаров'!$G$4:$G$2000,'Регистрация приход товаров'!$A$4:$A$2000,"&gt;="&amp;DATE(YEAR($A136),MONTH($A136),1),'Регистрация приход товаров'!$D$4:$D$2000,$D136)-SUMIFS('Регистрация приход товаров'!$G$4:$G$2000,'Регистрация приход товаров'!$A$4:$A$2000,"&gt;="&amp;DATE(YEAR($A136),MONTH($A136)+1,1),'Регистрация приход товаров'!$D$4:$D$2000,$D136))+(IFERROR((SUMIF('Остаток на начало год'!$B$5:$B$302,$D136,'Остаток на начало год'!$E$5:$E$302)+SUMIFS('Регистрация приход товаров'!$G$4:$G$2000,'Регистрация приход товаров'!$D$4:$D$2000,$D136,'Регистрация приход товаров'!$A$4:$A$2000,"&lt;"&amp;DATE(YEAR($A136),MONTH($A136),1)))-SUMIFS('Регистрация расход товаров'!$G$4:$G$2000,'Регистрация расход товаров'!$A$4:$A$2000,"&lt;"&amp;DATE(YEAR($A136),MONTH($A136),1),'Регистрация расход товаров'!$D$4:$D$2000,$D136),0))))*G136,0)</f>
        <v>0</v>
      </c>
      <c r="I136" s="154"/>
      <c r="J136" s="153">
        <f t="shared" si="4"/>
        <v>0</v>
      </c>
      <c r="K136" s="153">
        <f t="shared" si="5"/>
        <v>0</v>
      </c>
      <c r="L136" s="43" t="e">
        <f>IF(B136=#REF!,MAX($L$3:L135)+1,0)</f>
        <v>#REF!</v>
      </c>
    </row>
    <row r="137" spans="1:12">
      <c r="A137" s="158"/>
      <c r="B137" s="94"/>
      <c r="C137" s="159"/>
      <c r="D137" s="128"/>
      <c r="E137" s="151" t="str">
        <f>IFERROR(INDEX('Материал хисобот'!$C$9:$C$259,MATCH(D137,'Материал хисобот'!$B$9:$B$259,0),1),"")</f>
        <v/>
      </c>
      <c r="F137" s="152" t="str">
        <f>IFERROR(INDEX('Материал хисобот'!$D$9:$D$259,MATCH(D137,'Материал хисобот'!$B$9:$B$259,0),1),"")</f>
        <v/>
      </c>
      <c r="G137" s="155"/>
      <c r="H137" s="153">
        <f>IFERROR((((SUMIFS('Регистрация приход товаров'!$H$4:$H$2000,'Регистрация приход товаров'!$A$4:$A$2000,"&gt;="&amp;DATE(YEAR($A137),MONTH($A137),1),'Регистрация приход товаров'!$D$4:$D$2000,$D137)-SUMIFS('Регистрация приход товаров'!$H$4:$H$2000,'Регистрация приход товаров'!$A$4:$A$2000,"&gt;="&amp;DATE(YEAR($A137),MONTH($A137)+1,1),'Регистрация приход товаров'!$D$4:$D$2000,$D137))+(IFERROR((SUMIF('Остаток на начало год'!$B$5:$B$302,$D137,'Остаток на начало год'!$F$5:$F$302)+SUMIFS('Регистрация приход товаров'!$H$4:$H$2000,'Регистрация приход товаров'!$D$4:$D$2000,$D137,'Регистрация приход товаров'!$A$4:$A$2000,"&lt;"&amp;DATE(YEAR($A137),MONTH($A137),1)))-SUMIFS('Регистрация расход товаров'!$H$4:$H$2000,'Регистрация расход товаров'!$A$4:$A$2000,"&lt;"&amp;DATE(YEAR($A137),MONTH($A137),1),'Регистрация расход товаров'!$D$4:$D$2000,$D137),0)))/((SUMIFS('Регистрация приход товаров'!$G$4:$G$2000,'Регистрация приход товаров'!$A$4:$A$2000,"&gt;="&amp;DATE(YEAR($A137),MONTH($A137),1),'Регистрация приход товаров'!$D$4:$D$2000,$D137)-SUMIFS('Регистрация приход товаров'!$G$4:$G$2000,'Регистрация приход товаров'!$A$4:$A$2000,"&gt;="&amp;DATE(YEAR($A137),MONTH($A137)+1,1),'Регистрация приход товаров'!$D$4:$D$2000,$D137))+(IFERROR((SUMIF('Остаток на начало год'!$B$5:$B$302,$D137,'Остаток на начало год'!$E$5:$E$302)+SUMIFS('Регистрация приход товаров'!$G$4:$G$2000,'Регистрация приход товаров'!$D$4:$D$2000,$D137,'Регистрация приход товаров'!$A$4:$A$2000,"&lt;"&amp;DATE(YEAR($A137),MONTH($A137),1)))-SUMIFS('Регистрация расход товаров'!$G$4:$G$2000,'Регистрация расход товаров'!$A$4:$A$2000,"&lt;"&amp;DATE(YEAR($A137),MONTH($A137),1),'Регистрация расход товаров'!$D$4:$D$2000,$D137),0))))*G137,0)</f>
        <v>0</v>
      </c>
      <c r="I137" s="154"/>
      <c r="J137" s="153">
        <f t="shared" si="4"/>
        <v>0</v>
      </c>
      <c r="K137" s="153">
        <f t="shared" si="5"/>
        <v>0</v>
      </c>
      <c r="L137" s="43" t="e">
        <f>IF(B137=#REF!,MAX($L$3:L136)+1,0)</f>
        <v>#REF!</v>
      </c>
    </row>
    <row r="138" spans="1:12">
      <c r="A138" s="158"/>
      <c r="B138" s="94"/>
      <c r="C138" s="159"/>
      <c r="D138" s="128"/>
      <c r="E138" s="151" t="str">
        <f>IFERROR(INDEX('Материал хисобот'!$C$9:$C$259,MATCH(D138,'Материал хисобот'!$B$9:$B$259,0),1),"")</f>
        <v/>
      </c>
      <c r="F138" s="152" t="str">
        <f>IFERROR(INDEX('Материал хисобот'!$D$9:$D$259,MATCH(D138,'Материал хисобот'!$B$9:$B$259,0),1),"")</f>
        <v/>
      </c>
      <c r="G138" s="155"/>
      <c r="H138" s="153">
        <f>IFERROR((((SUMIFS('Регистрация приход товаров'!$H$4:$H$2000,'Регистрация приход товаров'!$A$4:$A$2000,"&gt;="&amp;DATE(YEAR($A138),MONTH($A138),1),'Регистрация приход товаров'!$D$4:$D$2000,$D138)-SUMIFS('Регистрация приход товаров'!$H$4:$H$2000,'Регистрация приход товаров'!$A$4:$A$2000,"&gt;="&amp;DATE(YEAR($A138),MONTH($A138)+1,1),'Регистрация приход товаров'!$D$4:$D$2000,$D138))+(IFERROR((SUMIF('Остаток на начало год'!$B$5:$B$302,$D138,'Остаток на начало год'!$F$5:$F$302)+SUMIFS('Регистрация приход товаров'!$H$4:$H$2000,'Регистрация приход товаров'!$D$4:$D$2000,$D138,'Регистрация приход товаров'!$A$4:$A$2000,"&lt;"&amp;DATE(YEAR($A138),MONTH($A138),1)))-SUMIFS('Регистрация расход товаров'!$H$4:$H$2000,'Регистрация расход товаров'!$A$4:$A$2000,"&lt;"&amp;DATE(YEAR($A138),MONTH($A138),1),'Регистрация расход товаров'!$D$4:$D$2000,$D138),0)))/((SUMIFS('Регистрация приход товаров'!$G$4:$G$2000,'Регистрация приход товаров'!$A$4:$A$2000,"&gt;="&amp;DATE(YEAR($A138),MONTH($A138),1),'Регистрация приход товаров'!$D$4:$D$2000,$D138)-SUMIFS('Регистрация приход товаров'!$G$4:$G$2000,'Регистрация приход товаров'!$A$4:$A$2000,"&gt;="&amp;DATE(YEAR($A138),MONTH($A138)+1,1),'Регистрация приход товаров'!$D$4:$D$2000,$D138))+(IFERROR((SUMIF('Остаток на начало год'!$B$5:$B$302,$D138,'Остаток на начало год'!$E$5:$E$302)+SUMIFS('Регистрация приход товаров'!$G$4:$G$2000,'Регистрация приход товаров'!$D$4:$D$2000,$D138,'Регистрация приход товаров'!$A$4:$A$2000,"&lt;"&amp;DATE(YEAR($A138),MONTH($A138),1)))-SUMIFS('Регистрация расход товаров'!$G$4:$G$2000,'Регистрация расход товаров'!$A$4:$A$2000,"&lt;"&amp;DATE(YEAR($A138),MONTH($A138),1),'Регистрация расход товаров'!$D$4:$D$2000,$D138),0))))*G138,0)</f>
        <v>0</v>
      </c>
      <c r="I138" s="154"/>
      <c r="J138" s="153">
        <f t="shared" si="4"/>
        <v>0</v>
      </c>
      <c r="K138" s="153">
        <f t="shared" si="5"/>
        <v>0</v>
      </c>
      <c r="L138" s="43" t="e">
        <f>IF(B138=#REF!,MAX($L$3:L137)+1,0)</f>
        <v>#REF!</v>
      </c>
    </row>
    <row r="139" spans="1:12">
      <c r="A139" s="158"/>
      <c r="B139" s="94"/>
      <c r="C139" s="159"/>
      <c r="D139" s="128"/>
      <c r="E139" s="151" t="str">
        <f>IFERROR(INDEX('Материал хисобот'!$C$9:$C$259,MATCH(D139,'Материал хисобот'!$B$9:$B$259,0),1),"")</f>
        <v/>
      </c>
      <c r="F139" s="152" t="str">
        <f>IFERROR(INDEX('Материал хисобот'!$D$9:$D$259,MATCH(D139,'Материал хисобот'!$B$9:$B$259,0),1),"")</f>
        <v/>
      </c>
      <c r="G139" s="155"/>
      <c r="H139" s="153">
        <f>IFERROR((((SUMIFS('Регистрация приход товаров'!$H$4:$H$2000,'Регистрация приход товаров'!$A$4:$A$2000,"&gt;="&amp;DATE(YEAR($A139),MONTH($A139),1),'Регистрация приход товаров'!$D$4:$D$2000,$D139)-SUMIFS('Регистрация приход товаров'!$H$4:$H$2000,'Регистрация приход товаров'!$A$4:$A$2000,"&gt;="&amp;DATE(YEAR($A139),MONTH($A139)+1,1),'Регистрация приход товаров'!$D$4:$D$2000,$D139))+(IFERROR((SUMIF('Остаток на начало год'!$B$5:$B$302,$D139,'Остаток на начало год'!$F$5:$F$302)+SUMIFS('Регистрация приход товаров'!$H$4:$H$2000,'Регистрация приход товаров'!$D$4:$D$2000,$D139,'Регистрация приход товаров'!$A$4:$A$2000,"&lt;"&amp;DATE(YEAR($A139),MONTH($A139),1)))-SUMIFS('Регистрация расход товаров'!$H$4:$H$2000,'Регистрация расход товаров'!$A$4:$A$2000,"&lt;"&amp;DATE(YEAR($A139),MONTH($A139),1),'Регистрация расход товаров'!$D$4:$D$2000,$D139),0)))/((SUMIFS('Регистрация приход товаров'!$G$4:$G$2000,'Регистрация приход товаров'!$A$4:$A$2000,"&gt;="&amp;DATE(YEAR($A139),MONTH($A139),1),'Регистрация приход товаров'!$D$4:$D$2000,$D139)-SUMIFS('Регистрация приход товаров'!$G$4:$G$2000,'Регистрация приход товаров'!$A$4:$A$2000,"&gt;="&amp;DATE(YEAR($A139),MONTH($A139)+1,1),'Регистрация приход товаров'!$D$4:$D$2000,$D139))+(IFERROR((SUMIF('Остаток на начало год'!$B$5:$B$302,$D139,'Остаток на начало год'!$E$5:$E$302)+SUMIFS('Регистрация приход товаров'!$G$4:$G$2000,'Регистрация приход товаров'!$D$4:$D$2000,$D139,'Регистрация приход товаров'!$A$4:$A$2000,"&lt;"&amp;DATE(YEAR($A139),MONTH($A139),1)))-SUMIFS('Регистрация расход товаров'!$G$4:$G$2000,'Регистрация расход товаров'!$A$4:$A$2000,"&lt;"&amp;DATE(YEAR($A139),MONTH($A139),1),'Регистрация расход товаров'!$D$4:$D$2000,$D139),0))))*G139,0)</f>
        <v>0</v>
      </c>
      <c r="I139" s="154"/>
      <c r="J139" s="153">
        <f t="shared" si="4"/>
        <v>0</v>
      </c>
      <c r="K139" s="153">
        <f t="shared" si="5"/>
        <v>0</v>
      </c>
      <c r="L139" s="43" t="e">
        <f>IF(B139=#REF!,MAX($L$3:L138)+1,0)</f>
        <v>#REF!</v>
      </c>
    </row>
    <row r="140" spans="1:12">
      <c r="A140" s="158"/>
      <c r="B140" s="94"/>
      <c r="C140" s="159"/>
      <c r="D140" s="128"/>
      <c r="E140" s="151" t="str">
        <f>IFERROR(INDEX('Материал хисобот'!$C$9:$C$259,MATCH(D140,'Материал хисобот'!$B$9:$B$259,0),1),"")</f>
        <v/>
      </c>
      <c r="F140" s="152" t="str">
        <f>IFERROR(INDEX('Материал хисобот'!$D$9:$D$259,MATCH(D140,'Материал хисобот'!$B$9:$B$259,0),1),"")</f>
        <v/>
      </c>
      <c r="G140" s="155"/>
      <c r="H140" s="153">
        <f>IFERROR((((SUMIFS('Регистрация приход товаров'!$H$4:$H$2000,'Регистрация приход товаров'!$A$4:$A$2000,"&gt;="&amp;DATE(YEAR($A140),MONTH($A140),1),'Регистрация приход товаров'!$D$4:$D$2000,$D140)-SUMIFS('Регистрация приход товаров'!$H$4:$H$2000,'Регистрация приход товаров'!$A$4:$A$2000,"&gt;="&amp;DATE(YEAR($A140),MONTH($A140)+1,1),'Регистрация приход товаров'!$D$4:$D$2000,$D140))+(IFERROR((SUMIF('Остаток на начало год'!$B$5:$B$302,$D140,'Остаток на начало год'!$F$5:$F$302)+SUMIFS('Регистрация приход товаров'!$H$4:$H$2000,'Регистрация приход товаров'!$D$4:$D$2000,$D140,'Регистрация приход товаров'!$A$4:$A$2000,"&lt;"&amp;DATE(YEAR($A140),MONTH($A140),1)))-SUMIFS('Регистрация расход товаров'!$H$4:$H$2000,'Регистрация расход товаров'!$A$4:$A$2000,"&lt;"&amp;DATE(YEAR($A140),MONTH($A140),1),'Регистрация расход товаров'!$D$4:$D$2000,$D140),0)))/((SUMIFS('Регистрация приход товаров'!$G$4:$G$2000,'Регистрация приход товаров'!$A$4:$A$2000,"&gt;="&amp;DATE(YEAR($A140),MONTH($A140),1),'Регистрация приход товаров'!$D$4:$D$2000,$D140)-SUMIFS('Регистрация приход товаров'!$G$4:$G$2000,'Регистрация приход товаров'!$A$4:$A$2000,"&gt;="&amp;DATE(YEAR($A140),MONTH($A140)+1,1),'Регистрация приход товаров'!$D$4:$D$2000,$D140))+(IFERROR((SUMIF('Остаток на начало год'!$B$5:$B$302,$D140,'Остаток на начало год'!$E$5:$E$302)+SUMIFS('Регистрация приход товаров'!$G$4:$G$2000,'Регистрация приход товаров'!$D$4:$D$2000,$D140,'Регистрация приход товаров'!$A$4:$A$2000,"&lt;"&amp;DATE(YEAR($A140),MONTH($A140),1)))-SUMIFS('Регистрация расход товаров'!$G$4:$G$2000,'Регистрация расход товаров'!$A$4:$A$2000,"&lt;"&amp;DATE(YEAR($A140),MONTH($A140),1),'Регистрация расход товаров'!$D$4:$D$2000,$D140),0))))*G140,0)</f>
        <v>0</v>
      </c>
      <c r="I140" s="154"/>
      <c r="J140" s="153">
        <f t="shared" si="4"/>
        <v>0</v>
      </c>
      <c r="K140" s="153">
        <f t="shared" si="5"/>
        <v>0</v>
      </c>
      <c r="L140" s="43" t="e">
        <f>IF(B140=#REF!,MAX($L$3:L139)+1,0)</f>
        <v>#REF!</v>
      </c>
    </row>
    <row r="141" spans="1:12">
      <c r="A141" s="158"/>
      <c r="B141" s="94"/>
      <c r="C141" s="159"/>
      <c r="D141" s="128"/>
      <c r="E141" s="151" t="str">
        <f>IFERROR(INDEX('Материал хисобот'!$C$9:$C$259,MATCH(D141,'Материал хисобот'!$B$9:$B$259,0),1),"")</f>
        <v/>
      </c>
      <c r="F141" s="152" t="str">
        <f>IFERROR(INDEX('Материал хисобот'!$D$9:$D$259,MATCH(D141,'Материал хисобот'!$B$9:$B$259,0),1),"")</f>
        <v/>
      </c>
      <c r="G141" s="155"/>
      <c r="H141" s="153">
        <f>IFERROR((((SUMIFS('Регистрация приход товаров'!$H$4:$H$2000,'Регистрация приход товаров'!$A$4:$A$2000,"&gt;="&amp;DATE(YEAR($A141),MONTH($A141),1),'Регистрация приход товаров'!$D$4:$D$2000,$D141)-SUMIFS('Регистрация приход товаров'!$H$4:$H$2000,'Регистрация приход товаров'!$A$4:$A$2000,"&gt;="&amp;DATE(YEAR($A141),MONTH($A141)+1,1),'Регистрация приход товаров'!$D$4:$D$2000,$D141))+(IFERROR((SUMIF('Остаток на начало год'!$B$5:$B$302,$D141,'Остаток на начало год'!$F$5:$F$302)+SUMIFS('Регистрация приход товаров'!$H$4:$H$2000,'Регистрация приход товаров'!$D$4:$D$2000,$D141,'Регистрация приход товаров'!$A$4:$A$2000,"&lt;"&amp;DATE(YEAR($A141),MONTH($A141),1)))-SUMIFS('Регистрация расход товаров'!$H$4:$H$2000,'Регистрация расход товаров'!$A$4:$A$2000,"&lt;"&amp;DATE(YEAR($A141),MONTH($A141),1),'Регистрация расход товаров'!$D$4:$D$2000,$D141),0)))/((SUMIFS('Регистрация приход товаров'!$G$4:$G$2000,'Регистрация приход товаров'!$A$4:$A$2000,"&gt;="&amp;DATE(YEAR($A141),MONTH($A141),1),'Регистрация приход товаров'!$D$4:$D$2000,$D141)-SUMIFS('Регистрация приход товаров'!$G$4:$G$2000,'Регистрация приход товаров'!$A$4:$A$2000,"&gt;="&amp;DATE(YEAR($A141),MONTH($A141)+1,1),'Регистрация приход товаров'!$D$4:$D$2000,$D141))+(IFERROR((SUMIF('Остаток на начало год'!$B$5:$B$302,$D141,'Остаток на начало год'!$E$5:$E$302)+SUMIFS('Регистрация приход товаров'!$G$4:$G$2000,'Регистрация приход товаров'!$D$4:$D$2000,$D141,'Регистрация приход товаров'!$A$4:$A$2000,"&lt;"&amp;DATE(YEAR($A141),MONTH($A141),1)))-SUMIFS('Регистрация расход товаров'!$G$4:$G$2000,'Регистрация расход товаров'!$A$4:$A$2000,"&lt;"&amp;DATE(YEAR($A141),MONTH($A141),1),'Регистрация расход товаров'!$D$4:$D$2000,$D141),0))))*G141,0)</f>
        <v>0</v>
      </c>
      <c r="I141" s="154"/>
      <c r="J141" s="153">
        <f t="shared" si="4"/>
        <v>0</v>
      </c>
      <c r="K141" s="153">
        <f t="shared" si="5"/>
        <v>0</v>
      </c>
      <c r="L141" s="43" t="e">
        <f>IF(B141=#REF!,MAX($L$3:L140)+1,0)</f>
        <v>#REF!</v>
      </c>
    </row>
    <row r="142" spans="1:12">
      <c r="A142" s="158"/>
      <c r="B142" s="94"/>
      <c r="C142" s="159"/>
      <c r="D142" s="128"/>
      <c r="E142" s="151" t="str">
        <f>IFERROR(INDEX('Материал хисобот'!$C$9:$C$259,MATCH(D142,'Материал хисобот'!$B$9:$B$259,0),1),"")</f>
        <v/>
      </c>
      <c r="F142" s="152" t="str">
        <f>IFERROR(INDEX('Материал хисобот'!$D$9:$D$259,MATCH(D142,'Материал хисобот'!$B$9:$B$259,0),1),"")</f>
        <v/>
      </c>
      <c r="G142" s="155"/>
      <c r="H142" s="153">
        <f>IFERROR((((SUMIFS('Регистрация приход товаров'!$H$4:$H$2000,'Регистрация приход товаров'!$A$4:$A$2000,"&gt;="&amp;DATE(YEAR($A142),MONTH($A142),1),'Регистрация приход товаров'!$D$4:$D$2000,$D142)-SUMIFS('Регистрация приход товаров'!$H$4:$H$2000,'Регистрация приход товаров'!$A$4:$A$2000,"&gt;="&amp;DATE(YEAR($A142),MONTH($A142)+1,1),'Регистрация приход товаров'!$D$4:$D$2000,$D142))+(IFERROR((SUMIF('Остаток на начало год'!$B$5:$B$302,$D142,'Остаток на начало год'!$F$5:$F$302)+SUMIFS('Регистрация приход товаров'!$H$4:$H$2000,'Регистрация приход товаров'!$D$4:$D$2000,$D142,'Регистрация приход товаров'!$A$4:$A$2000,"&lt;"&amp;DATE(YEAR($A142),MONTH($A142),1)))-SUMIFS('Регистрация расход товаров'!$H$4:$H$2000,'Регистрация расход товаров'!$A$4:$A$2000,"&lt;"&amp;DATE(YEAR($A142),MONTH($A142),1),'Регистрация расход товаров'!$D$4:$D$2000,$D142),0)))/((SUMIFS('Регистрация приход товаров'!$G$4:$G$2000,'Регистрация приход товаров'!$A$4:$A$2000,"&gt;="&amp;DATE(YEAR($A142),MONTH($A142),1),'Регистрация приход товаров'!$D$4:$D$2000,$D142)-SUMIFS('Регистрация приход товаров'!$G$4:$G$2000,'Регистрация приход товаров'!$A$4:$A$2000,"&gt;="&amp;DATE(YEAR($A142),MONTH($A142)+1,1),'Регистрация приход товаров'!$D$4:$D$2000,$D142))+(IFERROR((SUMIF('Остаток на начало год'!$B$5:$B$302,$D142,'Остаток на начало год'!$E$5:$E$302)+SUMIFS('Регистрация приход товаров'!$G$4:$G$2000,'Регистрация приход товаров'!$D$4:$D$2000,$D142,'Регистрация приход товаров'!$A$4:$A$2000,"&lt;"&amp;DATE(YEAR($A142),MONTH($A142),1)))-SUMIFS('Регистрация расход товаров'!$G$4:$G$2000,'Регистрация расход товаров'!$A$4:$A$2000,"&lt;"&amp;DATE(YEAR($A142),MONTH($A142),1),'Регистрация расход товаров'!$D$4:$D$2000,$D142),0))))*G142,0)</f>
        <v>0</v>
      </c>
      <c r="I142" s="154"/>
      <c r="J142" s="153">
        <f t="shared" si="4"/>
        <v>0</v>
      </c>
      <c r="K142" s="153">
        <f t="shared" si="5"/>
        <v>0</v>
      </c>
      <c r="L142" s="43" t="e">
        <f>IF(B142=#REF!,MAX($L$3:L141)+1,0)</f>
        <v>#REF!</v>
      </c>
    </row>
    <row r="143" spans="1:12">
      <c r="A143" s="158"/>
      <c r="B143" s="94"/>
      <c r="C143" s="159"/>
      <c r="D143" s="128"/>
      <c r="E143" s="151" t="str">
        <f>IFERROR(INDEX('Материал хисобот'!$C$9:$C$259,MATCH(D143,'Материал хисобот'!$B$9:$B$259,0),1),"")</f>
        <v/>
      </c>
      <c r="F143" s="152" t="str">
        <f>IFERROR(INDEX('Материал хисобот'!$D$9:$D$259,MATCH(D143,'Материал хисобот'!$B$9:$B$259,0),1),"")</f>
        <v/>
      </c>
      <c r="G143" s="155"/>
      <c r="H143" s="153">
        <f>IFERROR((((SUMIFS('Регистрация приход товаров'!$H$4:$H$2000,'Регистрация приход товаров'!$A$4:$A$2000,"&gt;="&amp;DATE(YEAR($A143),MONTH($A143),1),'Регистрация приход товаров'!$D$4:$D$2000,$D143)-SUMIFS('Регистрация приход товаров'!$H$4:$H$2000,'Регистрация приход товаров'!$A$4:$A$2000,"&gt;="&amp;DATE(YEAR($A143),MONTH($A143)+1,1),'Регистрация приход товаров'!$D$4:$D$2000,$D143))+(IFERROR((SUMIF('Остаток на начало год'!$B$5:$B$302,$D143,'Остаток на начало год'!$F$5:$F$302)+SUMIFS('Регистрация приход товаров'!$H$4:$H$2000,'Регистрация приход товаров'!$D$4:$D$2000,$D143,'Регистрация приход товаров'!$A$4:$A$2000,"&lt;"&amp;DATE(YEAR($A143),MONTH($A143),1)))-SUMIFS('Регистрация расход товаров'!$H$4:$H$2000,'Регистрация расход товаров'!$A$4:$A$2000,"&lt;"&amp;DATE(YEAR($A143),MONTH($A143),1),'Регистрация расход товаров'!$D$4:$D$2000,$D143),0)))/((SUMIFS('Регистрация приход товаров'!$G$4:$G$2000,'Регистрация приход товаров'!$A$4:$A$2000,"&gt;="&amp;DATE(YEAR($A143),MONTH($A143),1),'Регистрация приход товаров'!$D$4:$D$2000,$D143)-SUMIFS('Регистрация приход товаров'!$G$4:$G$2000,'Регистрация приход товаров'!$A$4:$A$2000,"&gt;="&amp;DATE(YEAR($A143),MONTH($A143)+1,1),'Регистрация приход товаров'!$D$4:$D$2000,$D143))+(IFERROR((SUMIF('Остаток на начало год'!$B$5:$B$302,$D143,'Остаток на начало год'!$E$5:$E$302)+SUMIFS('Регистрация приход товаров'!$G$4:$G$2000,'Регистрация приход товаров'!$D$4:$D$2000,$D143,'Регистрация приход товаров'!$A$4:$A$2000,"&lt;"&amp;DATE(YEAR($A143),MONTH($A143),1)))-SUMIFS('Регистрация расход товаров'!$G$4:$G$2000,'Регистрация расход товаров'!$A$4:$A$2000,"&lt;"&amp;DATE(YEAR($A143),MONTH($A143),1),'Регистрация расход товаров'!$D$4:$D$2000,$D143),0))))*G143,0)</f>
        <v>0</v>
      </c>
      <c r="I143" s="154"/>
      <c r="J143" s="153">
        <f t="shared" si="4"/>
        <v>0</v>
      </c>
      <c r="K143" s="153">
        <f t="shared" si="5"/>
        <v>0</v>
      </c>
      <c r="L143" s="43" t="e">
        <f>IF(B143=#REF!,MAX($L$3:L142)+1,0)</f>
        <v>#REF!</v>
      </c>
    </row>
    <row r="144" spans="1:12">
      <c r="A144" s="158"/>
      <c r="B144" s="94"/>
      <c r="C144" s="159"/>
      <c r="D144" s="128"/>
      <c r="E144" s="151" t="str">
        <f>IFERROR(INDEX('Материал хисобот'!$C$9:$C$259,MATCH(D144,'Материал хисобот'!$B$9:$B$259,0),1),"")</f>
        <v/>
      </c>
      <c r="F144" s="152" t="str">
        <f>IFERROR(INDEX('Материал хисобот'!$D$9:$D$259,MATCH(D144,'Материал хисобот'!$B$9:$B$259,0),1),"")</f>
        <v/>
      </c>
      <c r="G144" s="155"/>
      <c r="H144" s="153">
        <f>IFERROR((((SUMIFS('Регистрация приход товаров'!$H$4:$H$2000,'Регистрация приход товаров'!$A$4:$A$2000,"&gt;="&amp;DATE(YEAR($A144),MONTH($A144),1),'Регистрация приход товаров'!$D$4:$D$2000,$D144)-SUMIFS('Регистрация приход товаров'!$H$4:$H$2000,'Регистрация приход товаров'!$A$4:$A$2000,"&gt;="&amp;DATE(YEAR($A144),MONTH($A144)+1,1),'Регистрация приход товаров'!$D$4:$D$2000,$D144))+(IFERROR((SUMIF('Остаток на начало год'!$B$5:$B$302,$D144,'Остаток на начало год'!$F$5:$F$302)+SUMIFS('Регистрация приход товаров'!$H$4:$H$2000,'Регистрация приход товаров'!$D$4:$D$2000,$D144,'Регистрация приход товаров'!$A$4:$A$2000,"&lt;"&amp;DATE(YEAR($A144),MONTH($A144),1)))-SUMIFS('Регистрация расход товаров'!$H$4:$H$2000,'Регистрация расход товаров'!$A$4:$A$2000,"&lt;"&amp;DATE(YEAR($A144),MONTH($A144),1),'Регистрация расход товаров'!$D$4:$D$2000,$D144),0)))/((SUMIFS('Регистрация приход товаров'!$G$4:$G$2000,'Регистрация приход товаров'!$A$4:$A$2000,"&gt;="&amp;DATE(YEAR($A144),MONTH($A144),1),'Регистрация приход товаров'!$D$4:$D$2000,$D144)-SUMIFS('Регистрация приход товаров'!$G$4:$G$2000,'Регистрация приход товаров'!$A$4:$A$2000,"&gt;="&amp;DATE(YEAR($A144),MONTH($A144)+1,1),'Регистрация приход товаров'!$D$4:$D$2000,$D144))+(IFERROR((SUMIF('Остаток на начало год'!$B$5:$B$302,$D144,'Остаток на начало год'!$E$5:$E$302)+SUMIFS('Регистрация приход товаров'!$G$4:$G$2000,'Регистрация приход товаров'!$D$4:$D$2000,$D144,'Регистрация приход товаров'!$A$4:$A$2000,"&lt;"&amp;DATE(YEAR($A144),MONTH($A144),1)))-SUMIFS('Регистрация расход товаров'!$G$4:$G$2000,'Регистрация расход товаров'!$A$4:$A$2000,"&lt;"&amp;DATE(YEAR($A144),MONTH($A144),1),'Регистрация расход товаров'!$D$4:$D$2000,$D144),0))))*G144,0)</f>
        <v>0</v>
      </c>
      <c r="I144" s="154"/>
      <c r="J144" s="153">
        <f t="shared" si="4"/>
        <v>0</v>
      </c>
      <c r="K144" s="153">
        <f t="shared" si="5"/>
        <v>0</v>
      </c>
      <c r="L144" s="43" t="e">
        <f>IF(B144=#REF!,MAX($L$3:L143)+1,0)</f>
        <v>#REF!</v>
      </c>
    </row>
    <row r="145" spans="1:12">
      <c r="A145" s="158"/>
      <c r="B145" s="94"/>
      <c r="C145" s="159"/>
      <c r="D145" s="128"/>
      <c r="E145" s="151" t="str">
        <f>IFERROR(INDEX('Материал хисобот'!$C$9:$C$259,MATCH(D145,'Материал хисобот'!$B$9:$B$259,0),1),"")</f>
        <v/>
      </c>
      <c r="F145" s="152" t="str">
        <f>IFERROR(INDEX('Материал хисобот'!$D$9:$D$259,MATCH(D145,'Материал хисобот'!$B$9:$B$259,0),1),"")</f>
        <v/>
      </c>
      <c r="G145" s="155"/>
      <c r="H145" s="153">
        <f>IFERROR((((SUMIFS('Регистрация приход товаров'!$H$4:$H$2000,'Регистрация приход товаров'!$A$4:$A$2000,"&gt;="&amp;DATE(YEAR($A145),MONTH($A145),1),'Регистрация приход товаров'!$D$4:$D$2000,$D145)-SUMIFS('Регистрация приход товаров'!$H$4:$H$2000,'Регистрация приход товаров'!$A$4:$A$2000,"&gt;="&amp;DATE(YEAR($A145),MONTH($A145)+1,1),'Регистрация приход товаров'!$D$4:$D$2000,$D145))+(IFERROR((SUMIF('Остаток на начало год'!$B$5:$B$302,$D145,'Остаток на начало год'!$F$5:$F$302)+SUMIFS('Регистрация приход товаров'!$H$4:$H$2000,'Регистрация приход товаров'!$D$4:$D$2000,$D145,'Регистрация приход товаров'!$A$4:$A$2000,"&lt;"&amp;DATE(YEAR($A145),MONTH($A145),1)))-SUMIFS('Регистрация расход товаров'!$H$4:$H$2000,'Регистрация расход товаров'!$A$4:$A$2000,"&lt;"&amp;DATE(YEAR($A145),MONTH($A145),1),'Регистрация расход товаров'!$D$4:$D$2000,$D145),0)))/((SUMIFS('Регистрация приход товаров'!$G$4:$G$2000,'Регистрация приход товаров'!$A$4:$A$2000,"&gt;="&amp;DATE(YEAR($A145),MONTH($A145),1),'Регистрация приход товаров'!$D$4:$D$2000,$D145)-SUMIFS('Регистрация приход товаров'!$G$4:$G$2000,'Регистрация приход товаров'!$A$4:$A$2000,"&gt;="&amp;DATE(YEAR($A145),MONTH($A145)+1,1),'Регистрация приход товаров'!$D$4:$D$2000,$D145))+(IFERROR((SUMIF('Остаток на начало год'!$B$5:$B$302,$D145,'Остаток на начало год'!$E$5:$E$302)+SUMIFS('Регистрация приход товаров'!$G$4:$G$2000,'Регистрация приход товаров'!$D$4:$D$2000,$D145,'Регистрация приход товаров'!$A$4:$A$2000,"&lt;"&amp;DATE(YEAR($A145),MONTH($A145),1)))-SUMIFS('Регистрация расход товаров'!$G$4:$G$2000,'Регистрация расход товаров'!$A$4:$A$2000,"&lt;"&amp;DATE(YEAR($A145),MONTH($A145),1),'Регистрация расход товаров'!$D$4:$D$2000,$D145),0))))*G145,0)</f>
        <v>0</v>
      </c>
      <c r="I145" s="154"/>
      <c r="J145" s="153">
        <f t="shared" si="4"/>
        <v>0</v>
      </c>
      <c r="K145" s="153">
        <f t="shared" si="5"/>
        <v>0</v>
      </c>
      <c r="L145" s="43" t="e">
        <f>IF(B145=#REF!,MAX($L$3:L144)+1,0)</f>
        <v>#REF!</v>
      </c>
    </row>
    <row r="146" spans="1:12">
      <c r="A146" s="158"/>
      <c r="B146" s="94"/>
      <c r="C146" s="159"/>
      <c r="D146" s="128"/>
      <c r="E146" s="151" t="str">
        <f>IFERROR(INDEX('Материал хисобот'!$C$9:$C$259,MATCH(D146,'Материал хисобот'!$B$9:$B$259,0),1),"")</f>
        <v/>
      </c>
      <c r="F146" s="152" t="str">
        <f>IFERROR(INDEX('Материал хисобот'!$D$9:$D$259,MATCH(D146,'Материал хисобот'!$B$9:$B$259,0),1),"")</f>
        <v/>
      </c>
      <c r="G146" s="155"/>
      <c r="H146" s="153">
        <f>IFERROR((((SUMIFS('Регистрация приход товаров'!$H$4:$H$2000,'Регистрация приход товаров'!$A$4:$A$2000,"&gt;="&amp;DATE(YEAR($A146),MONTH($A146),1),'Регистрация приход товаров'!$D$4:$D$2000,$D146)-SUMIFS('Регистрация приход товаров'!$H$4:$H$2000,'Регистрация приход товаров'!$A$4:$A$2000,"&gt;="&amp;DATE(YEAR($A146),MONTH($A146)+1,1),'Регистрация приход товаров'!$D$4:$D$2000,$D146))+(IFERROR((SUMIF('Остаток на начало год'!$B$5:$B$302,$D146,'Остаток на начало год'!$F$5:$F$302)+SUMIFS('Регистрация приход товаров'!$H$4:$H$2000,'Регистрация приход товаров'!$D$4:$D$2000,$D146,'Регистрация приход товаров'!$A$4:$A$2000,"&lt;"&amp;DATE(YEAR($A146),MONTH($A146),1)))-SUMIFS('Регистрация расход товаров'!$H$4:$H$2000,'Регистрация расход товаров'!$A$4:$A$2000,"&lt;"&amp;DATE(YEAR($A146),MONTH($A146),1),'Регистрация расход товаров'!$D$4:$D$2000,$D146),0)))/((SUMIFS('Регистрация приход товаров'!$G$4:$G$2000,'Регистрация приход товаров'!$A$4:$A$2000,"&gt;="&amp;DATE(YEAR($A146),MONTH($A146),1),'Регистрация приход товаров'!$D$4:$D$2000,$D146)-SUMIFS('Регистрация приход товаров'!$G$4:$G$2000,'Регистрация приход товаров'!$A$4:$A$2000,"&gt;="&amp;DATE(YEAR($A146),MONTH($A146)+1,1),'Регистрация приход товаров'!$D$4:$D$2000,$D146))+(IFERROR((SUMIF('Остаток на начало год'!$B$5:$B$302,$D146,'Остаток на начало год'!$E$5:$E$302)+SUMIFS('Регистрация приход товаров'!$G$4:$G$2000,'Регистрация приход товаров'!$D$4:$D$2000,$D146,'Регистрация приход товаров'!$A$4:$A$2000,"&lt;"&amp;DATE(YEAR($A146),MONTH($A146),1)))-SUMIFS('Регистрация расход товаров'!$G$4:$G$2000,'Регистрация расход товаров'!$A$4:$A$2000,"&lt;"&amp;DATE(YEAR($A146),MONTH($A146),1),'Регистрация расход товаров'!$D$4:$D$2000,$D146),0))))*G146,0)</f>
        <v>0</v>
      </c>
      <c r="I146" s="154"/>
      <c r="J146" s="153">
        <f t="shared" si="4"/>
        <v>0</v>
      </c>
      <c r="K146" s="153">
        <f t="shared" si="5"/>
        <v>0</v>
      </c>
      <c r="L146" s="43" t="e">
        <f>IF(B146=#REF!,MAX($L$3:L145)+1,0)</f>
        <v>#REF!</v>
      </c>
    </row>
    <row r="147" spans="1:12">
      <c r="A147" s="158"/>
      <c r="B147" s="94"/>
      <c r="C147" s="159"/>
      <c r="D147" s="128"/>
      <c r="E147" s="151" t="str">
        <f>IFERROR(INDEX('Материал хисобот'!$C$9:$C$259,MATCH(D147,'Материал хисобот'!$B$9:$B$259,0),1),"")</f>
        <v/>
      </c>
      <c r="F147" s="152" t="str">
        <f>IFERROR(INDEX('Материал хисобот'!$D$9:$D$259,MATCH(D147,'Материал хисобот'!$B$9:$B$259,0),1),"")</f>
        <v/>
      </c>
      <c r="G147" s="155"/>
      <c r="H147" s="153">
        <f>IFERROR((((SUMIFS('Регистрация приход товаров'!$H$4:$H$2000,'Регистрация приход товаров'!$A$4:$A$2000,"&gt;="&amp;DATE(YEAR($A147),MONTH($A147),1),'Регистрация приход товаров'!$D$4:$D$2000,$D147)-SUMIFS('Регистрация приход товаров'!$H$4:$H$2000,'Регистрация приход товаров'!$A$4:$A$2000,"&gt;="&amp;DATE(YEAR($A147),MONTH($A147)+1,1),'Регистрация приход товаров'!$D$4:$D$2000,$D147))+(IFERROR((SUMIF('Остаток на начало год'!$B$5:$B$302,$D147,'Остаток на начало год'!$F$5:$F$302)+SUMIFS('Регистрация приход товаров'!$H$4:$H$2000,'Регистрация приход товаров'!$D$4:$D$2000,$D147,'Регистрация приход товаров'!$A$4:$A$2000,"&lt;"&amp;DATE(YEAR($A147),MONTH($A147),1)))-SUMIFS('Регистрация расход товаров'!$H$4:$H$2000,'Регистрация расход товаров'!$A$4:$A$2000,"&lt;"&amp;DATE(YEAR($A147),MONTH($A147),1),'Регистрация расход товаров'!$D$4:$D$2000,$D147),0)))/((SUMIFS('Регистрация приход товаров'!$G$4:$G$2000,'Регистрация приход товаров'!$A$4:$A$2000,"&gt;="&amp;DATE(YEAR($A147),MONTH($A147),1),'Регистрация приход товаров'!$D$4:$D$2000,$D147)-SUMIFS('Регистрация приход товаров'!$G$4:$G$2000,'Регистрация приход товаров'!$A$4:$A$2000,"&gt;="&amp;DATE(YEAR($A147),MONTH($A147)+1,1),'Регистрация приход товаров'!$D$4:$D$2000,$D147))+(IFERROR((SUMIF('Остаток на начало год'!$B$5:$B$302,$D147,'Остаток на начало год'!$E$5:$E$302)+SUMIFS('Регистрация приход товаров'!$G$4:$G$2000,'Регистрация приход товаров'!$D$4:$D$2000,$D147,'Регистрация приход товаров'!$A$4:$A$2000,"&lt;"&amp;DATE(YEAR($A147),MONTH($A147),1)))-SUMIFS('Регистрация расход товаров'!$G$4:$G$2000,'Регистрация расход товаров'!$A$4:$A$2000,"&lt;"&amp;DATE(YEAR($A147),MONTH($A147),1),'Регистрация расход товаров'!$D$4:$D$2000,$D147),0))))*G147,0)</f>
        <v>0</v>
      </c>
      <c r="I147" s="154"/>
      <c r="J147" s="153">
        <f t="shared" si="4"/>
        <v>0</v>
      </c>
      <c r="K147" s="153">
        <f t="shared" si="5"/>
        <v>0</v>
      </c>
      <c r="L147" s="43" t="e">
        <f>IF(B147=#REF!,MAX($L$3:L146)+1,0)</f>
        <v>#REF!</v>
      </c>
    </row>
    <row r="148" spans="1:12">
      <c r="A148" s="158"/>
      <c r="B148" s="94"/>
      <c r="C148" s="159"/>
      <c r="D148" s="128"/>
      <c r="E148" s="151" t="str">
        <f>IFERROR(INDEX('Материал хисобот'!$C$9:$C$259,MATCH(D148,'Материал хисобот'!$B$9:$B$259,0),1),"")</f>
        <v/>
      </c>
      <c r="F148" s="152" t="str">
        <f>IFERROR(INDEX('Материал хисобот'!$D$9:$D$259,MATCH(D148,'Материал хисобот'!$B$9:$B$259,0),1),"")</f>
        <v/>
      </c>
      <c r="G148" s="155"/>
      <c r="H148" s="153">
        <f>IFERROR((((SUMIFS('Регистрация приход товаров'!$H$4:$H$2000,'Регистрация приход товаров'!$A$4:$A$2000,"&gt;="&amp;DATE(YEAR($A148),MONTH($A148),1),'Регистрация приход товаров'!$D$4:$D$2000,$D148)-SUMIFS('Регистрация приход товаров'!$H$4:$H$2000,'Регистрация приход товаров'!$A$4:$A$2000,"&gt;="&amp;DATE(YEAR($A148),MONTH($A148)+1,1),'Регистрация приход товаров'!$D$4:$D$2000,$D148))+(IFERROR((SUMIF('Остаток на начало год'!$B$5:$B$302,$D148,'Остаток на начало год'!$F$5:$F$302)+SUMIFS('Регистрация приход товаров'!$H$4:$H$2000,'Регистрация приход товаров'!$D$4:$D$2000,$D148,'Регистрация приход товаров'!$A$4:$A$2000,"&lt;"&amp;DATE(YEAR($A148),MONTH($A148),1)))-SUMIFS('Регистрация расход товаров'!$H$4:$H$2000,'Регистрация расход товаров'!$A$4:$A$2000,"&lt;"&amp;DATE(YEAR($A148),MONTH($A148),1),'Регистрация расход товаров'!$D$4:$D$2000,$D148),0)))/((SUMIFS('Регистрация приход товаров'!$G$4:$G$2000,'Регистрация приход товаров'!$A$4:$A$2000,"&gt;="&amp;DATE(YEAR($A148),MONTH($A148),1),'Регистрация приход товаров'!$D$4:$D$2000,$D148)-SUMIFS('Регистрация приход товаров'!$G$4:$G$2000,'Регистрация приход товаров'!$A$4:$A$2000,"&gt;="&amp;DATE(YEAR($A148),MONTH($A148)+1,1),'Регистрация приход товаров'!$D$4:$D$2000,$D148))+(IFERROR((SUMIF('Остаток на начало год'!$B$5:$B$302,$D148,'Остаток на начало год'!$E$5:$E$302)+SUMIFS('Регистрация приход товаров'!$G$4:$G$2000,'Регистрация приход товаров'!$D$4:$D$2000,$D148,'Регистрация приход товаров'!$A$4:$A$2000,"&lt;"&amp;DATE(YEAR($A148),MONTH($A148),1)))-SUMIFS('Регистрация расход товаров'!$G$4:$G$2000,'Регистрация расход товаров'!$A$4:$A$2000,"&lt;"&amp;DATE(YEAR($A148),MONTH($A148),1),'Регистрация расход товаров'!$D$4:$D$2000,$D148),0))))*G148,0)</f>
        <v>0</v>
      </c>
      <c r="I148" s="154"/>
      <c r="J148" s="153">
        <f t="shared" si="4"/>
        <v>0</v>
      </c>
      <c r="K148" s="153">
        <f t="shared" si="5"/>
        <v>0</v>
      </c>
      <c r="L148" s="43" t="e">
        <f>IF(B148=#REF!,MAX($L$3:L147)+1,0)</f>
        <v>#REF!</v>
      </c>
    </row>
    <row r="149" spans="1:12">
      <c r="A149" s="158"/>
      <c r="B149" s="94"/>
      <c r="C149" s="159"/>
      <c r="D149" s="128"/>
      <c r="E149" s="151" t="str">
        <f>IFERROR(INDEX('Материал хисобот'!$C$9:$C$259,MATCH(D149,'Материал хисобот'!$B$9:$B$259,0),1),"")</f>
        <v/>
      </c>
      <c r="F149" s="152" t="str">
        <f>IFERROR(INDEX('Материал хисобот'!$D$9:$D$259,MATCH(D149,'Материал хисобот'!$B$9:$B$259,0),1),"")</f>
        <v/>
      </c>
      <c r="G149" s="155"/>
      <c r="H149" s="153">
        <f>IFERROR((((SUMIFS('Регистрация приход товаров'!$H$4:$H$2000,'Регистрация приход товаров'!$A$4:$A$2000,"&gt;="&amp;DATE(YEAR($A149),MONTH($A149),1),'Регистрация приход товаров'!$D$4:$D$2000,$D149)-SUMIFS('Регистрация приход товаров'!$H$4:$H$2000,'Регистрация приход товаров'!$A$4:$A$2000,"&gt;="&amp;DATE(YEAR($A149),MONTH($A149)+1,1),'Регистрация приход товаров'!$D$4:$D$2000,$D149))+(IFERROR((SUMIF('Остаток на начало год'!$B$5:$B$302,$D149,'Остаток на начало год'!$F$5:$F$302)+SUMIFS('Регистрация приход товаров'!$H$4:$H$2000,'Регистрация приход товаров'!$D$4:$D$2000,$D149,'Регистрация приход товаров'!$A$4:$A$2000,"&lt;"&amp;DATE(YEAR($A149),MONTH($A149),1)))-SUMIFS('Регистрация расход товаров'!$H$4:$H$2000,'Регистрация расход товаров'!$A$4:$A$2000,"&lt;"&amp;DATE(YEAR($A149),MONTH($A149),1),'Регистрация расход товаров'!$D$4:$D$2000,$D149),0)))/((SUMIFS('Регистрация приход товаров'!$G$4:$G$2000,'Регистрация приход товаров'!$A$4:$A$2000,"&gt;="&amp;DATE(YEAR($A149),MONTH($A149),1),'Регистрация приход товаров'!$D$4:$D$2000,$D149)-SUMIFS('Регистрация приход товаров'!$G$4:$G$2000,'Регистрация приход товаров'!$A$4:$A$2000,"&gt;="&amp;DATE(YEAR($A149),MONTH($A149)+1,1),'Регистрация приход товаров'!$D$4:$D$2000,$D149))+(IFERROR((SUMIF('Остаток на начало год'!$B$5:$B$302,$D149,'Остаток на начало год'!$E$5:$E$302)+SUMIFS('Регистрация приход товаров'!$G$4:$G$2000,'Регистрация приход товаров'!$D$4:$D$2000,$D149,'Регистрация приход товаров'!$A$4:$A$2000,"&lt;"&amp;DATE(YEAR($A149),MONTH($A149),1)))-SUMIFS('Регистрация расход товаров'!$G$4:$G$2000,'Регистрация расход товаров'!$A$4:$A$2000,"&lt;"&amp;DATE(YEAR($A149),MONTH($A149),1),'Регистрация расход товаров'!$D$4:$D$2000,$D149),0))))*G149,0)</f>
        <v>0</v>
      </c>
      <c r="I149" s="154"/>
      <c r="J149" s="153">
        <f t="shared" si="4"/>
        <v>0</v>
      </c>
      <c r="K149" s="153">
        <f t="shared" si="5"/>
        <v>0</v>
      </c>
      <c r="L149" s="43" t="e">
        <f>IF(B149=#REF!,MAX($L$3:L148)+1,0)</f>
        <v>#REF!</v>
      </c>
    </row>
    <row r="150" spans="1:12">
      <c r="A150" s="158"/>
      <c r="B150" s="94"/>
      <c r="C150" s="159"/>
      <c r="D150" s="128"/>
      <c r="E150" s="151" t="str">
        <f>IFERROR(INDEX('Материал хисобот'!$C$9:$C$259,MATCH(D150,'Материал хисобот'!$B$9:$B$259,0),1),"")</f>
        <v/>
      </c>
      <c r="F150" s="152" t="str">
        <f>IFERROR(INDEX('Материал хисобот'!$D$9:$D$259,MATCH(D150,'Материал хисобот'!$B$9:$B$259,0),1),"")</f>
        <v/>
      </c>
      <c r="G150" s="155"/>
      <c r="H150" s="153">
        <f>IFERROR((((SUMIFS('Регистрация приход товаров'!$H$4:$H$2000,'Регистрация приход товаров'!$A$4:$A$2000,"&gt;="&amp;DATE(YEAR($A150),MONTH($A150),1),'Регистрация приход товаров'!$D$4:$D$2000,$D150)-SUMIFS('Регистрация приход товаров'!$H$4:$H$2000,'Регистрация приход товаров'!$A$4:$A$2000,"&gt;="&amp;DATE(YEAR($A150),MONTH($A150)+1,1),'Регистрация приход товаров'!$D$4:$D$2000,$D150))+(IFERROR((SUMIF('Остаток на начало год'!$B$5:$B$302,$D150,'Остаток на начало год'!$F$5:$F$302)+SUMIFS('Регистрация приход товаров'!$H$4:$H$2000,'Регистрация приход товаров'!$D$4:$D$2000,$D150,'Регистрация приход товаров'!$A$4:$A$2000,"&lt;"&amp;DATE(YEAR($A150),MONTH($A150),1)))-SUMIFS('Регистрация расход товаров'!$H$4:$H$2000,'Регистрация расход товаров'!$A$4:$A$2000,"&lt;"&amp;DATE(YEAR($A150),MONTH($A150),1),'Регистрация расход товаров'!$D$4:$D$2000,$D150),0)))/((SUMIFS('Регистрация приход товаров'!$G$4:$G$2000,'Регистрация приход товаров'!$A$4:$A$2000,"&gt;="&amp;DATE(YEAR($A150),MONTH($A150),1),'Регистрация приход товаров'!$D$4:$D$2000,$D150)-SUMIFS('Регистрация приход товаров'!$G$4:$G$2000,'Регистрация приход товаров'!$A$4:$A$2000,"&gt;="&amp;DATE(YEAR($A150),MONTH($A150)+1,1),'Регистрация приход товаров'!$D$4:$D$2000,$D150))+(IFERROR((SUMIF('Остаток на начало год'!$B$5:$B$302,$D150,'Остаток на начало год'!$E$5:$E$302)+SUMIFS('Регистрация приход товаров'!$G$4:$G$2000,'Регистрация приход товаров'!$D$4:$D$2000,$D150,'Регистрация приход товаров'!$A$4:$A$2000,"&lt;"&amp;DATE(YEAR($A150),MONTH($A150),1)))-SUMIFS('Регистрация расход товаров'!$G$4:$G$2000,'Регистрация расход товаров'!$A$4:$A$2000,"&lt;"&amp;DATE(YEAR($A150),MONTH($A150),1),'Регистрация расход товаров'!$D$4:$D$2000,$D150),0))))*G150,0)</f>
        <v>0</v>
      </c>
      <c r="I150" s="154"/>
      <c r="J150" s="153">
        <f t="shared" si="4"/>
        <v>0</v>
      </c>
      <c r="K150" s="153">
        <f t="shared" si="5"/>
        <v>0</v>
      </c>
      <c r="L150" s="43" t="e">
        <f>IF(B150=#REF!,MAX($L$3:L149)+1,0)</f>
        <v>#REF!</v>
      </c>
    </row>
    <row r="151" spans="1:12">
      <c r="A151" s="158"/>
      <c r="B151" s="94"/>
      <c r="C151" s="159"/>
      <c r="D151" s="128"/>
      <c r="E151" s="151" t="str">
        <f>IFERROR(INDEX('Материал хисобот'!$C$9:$C$259,MATCH(D151,'Материал хисобот'!$B$9:$B$259,0),1),"")</f>
        <v/>
      </c>
      <c r="F151" s="152" t="str">
        <f>IFERROR(INDEX('Материал хисобот'!$D$9:$D$259,MATCH(D151,'Материал хисобот'!$B$9:$B$259,0),1),"")</f>
        <v/>
      </c>
      <c r="G151" s="155"/>
      <c r="H151" s="153">
        <f>IFERROR((((SUMIFS('Регистрация приход товаров'!$H$4:$H$2000,'Регистрация приход товаров'!$A$4:$A$2000,"&gt;="&amp;DATE(YEAR($A151),MONTH($A151),1),'Регистрация приход товаров'!$D$4:$D$2000,$D151)-SUMIFS('Регистрация приход товаров'!$H$4:$H$2000,'Регистрация приход товаров'!$A$4:$A$2000,"&gt;="&amp;DATE(YEAR($A151),MONTH($A151)+1,1),'Регистрация приход товаров'!$D$4:$D$2000,$D151))+(IFERROR((SUMIF('Остаток на начало год'!$B$5:$B$302,$D151,'Остаток на начало год'!$F$5:$F$302)+SUMIFS('Регистрация приход товаров'!$H$4:$H$2000,'Регистрация приход товаров'!$D$4:$D$2000,$D151,'Регистрация приход товаров'!$A$4:$A$2000,"&lt;"&amp;DATE(YEAR($A151),MONTH($A151),1)))-SUMIFS('Регистрация расход товаров'!$H$4:$H$2000,'Регистрация расход товаров'!$A$4:$A$2000,"&lt;"&amp;DATE(YEAR($A151),MONTH($A151),1),'Регистрация расход товаров'!$D$4:$D$2000,$D151),0)))/((SUMIFS('Регистрация приход товаров'!$G$4:$G$2000,'Регистрация приход товаров'!$A$4:$A$2000,"&gt;="&amp;DATE(YEAR($A151),MONTH($A151),1),'Регистрация приход товаров'!$D$4:$D$2000,$D151)-SUMIFS('Регистрация приход товаров'!$G$4:$G$2000,'Регистрация приход товаров'!$A$4:$A$2000,"&gt;="&amp;DATE(YEAR($A151),MONTH($A151)+1,1),'Регистрация приход товаров'!$D$4:$D$2000,$D151))+(IFERROR((SUMIF('Остаток на начало год'!$B$5:$B$302,$D151,'Остаток на начало год'!$E$5:$E$302)+SUMIFS('Регистрация приход товаров'!$G$4:$G$2000,'Регистрация приход товаров'!$D$4:$D$2000,$D151,'Регистрация приход товаров'!$A$4:$A$2000,"&lt;"&amp;DATE(YEAR($A151),MONTH($A151),1)))-SUMIFS('Регистрация расход товаров'!$G$4:$G$2000,'Регистрация расход товаров'!$A$4:$A$2000,"&lt;"&amp;DATE(YEAR($A151),MONTH($A151),1),'Регистрация расход товаров'!$D$4:$D$2000,$D151),0))))*G151,0)</f>
        <v>0</v>
      </c>
      <c r="I151" s="154"/>
      <c r="J151" s="153">
        <f t="shared" si="4"/>
        <v>0</v>
      </c>
      <c r="K151" s="153">
        <f t="shared" si="5"/>
        <v>0</v>
      </c>
      <c r="L151" s="43" t="e">
        <f>IF(B151=#REF!,MAX($L$3:L150)+1,0)</f>
        <v>#REF!</v>
      </c>
    </row>
    <row r="152" spans="1:12">
      <c r="A152" s="158"/>
      <c r="B152" s="94"/>
      <c r="C152" s="159"/>
      <c r="D152" s="128"/>
      <c r="E152" s="151" t="str">
        <f>IFERROR(INDEX('Материал хисобот'!$C$9:$C$259,MATCH(D152,'Материал хисобот'!$B$9:$B$259,0),1),"")</f>
        <v/>
      </c>
      <c r="F152" s="152" t="str">
        <f>IFERROR(INDEX('Материал хисобот'!$D$9:$D$259,MATCH(D152,'Материал хисобот'!$B$9:$B$259,0),1),"")</f>
        <v/>
      </c>
      <c r="G152" s="155"/>
      <c r="H152" s="153">
        <f>IFERROR((((SUMIFS('Регистрация приход товаров'!$H$4:$H$2000,'Регистрация приход товаров'!$A$4:$A$2000,"&gt;="&amp;DATE(YEAR($A152),MONTH($A152),1),'Регистрация приход товаров'!$D$4:$D$2000,$D152)-SUMIFS('Регистрация приход товаров'!$H$4:$H$2000,'Регистрация приход товаров'!$A$4:$A$2000,"&gt;="&amp;DATE(YEAR($A152),MONTH($A152)+1,1),'Регистрация приход товаров'!$D$4:$D$2000,$D152))+(IFERROR((SUMIF('Остаток на начало год'!$B$5:$B$302,$D152,'Остаток на начало год'!$F$5:$F$302)+SUMIFS('Регистрация приход товаров'!$H$4:$H$2000,'Регистрация приход товаров'!$D$4:$D$2000,$D152,'Регистрация приход товаров'!$A$4:$A$2000,"&lt;"&amp;DATE(YEAR($A152),MONTH($A152),1)))-SUMIFS('Регистрация расход товаров'!$H$4:$H$2000,'Регистрация расход товаров'!$A$4:$A$2000,"&lt;"&amp;DATE(YEAR($A152),MONTH($A152),1),'Регистрация расход товаров'!$D$4:$D$2000,$D152),0)))/((SUMIFS('Регистрация приход товаров'!$G$4:$G$2000,'Регистрация приход товаров'!$A$4:$A$2000,"&gt;="&amp;DATE(YEAR($A152),MONTH($A152),1),'Регистрация приход товаров'!$D$4:$D$2000,$D152)-SUMIFS('Регистрация приход товаров'!$G$4:$G$2000,'Регистрация приход товаров'!$A$4:$A$2000,"&gt;="&amp;DATE(YEAR($A152),MONTH($A152)+1,1),'Регистрация приход товаров'!$D$4:$D$2000,$D152))+(IFERROR((SUMIF('Остаток на начало год'!$B$5:$B$302,$D152,'Остаток на начало год'!$E$5:$E$302)+SUMIFS('Регистрация приход товаров'!$G$4:$G$2000,'Регистрация приход товаров'!$D$4:$D$2000,$D152,'Регистрация приход товаров'!$A$4:$A$2000,"&lt;"&amp;DATE(YEAR($A152),MONTH($A152),1)))-SUMIFS('Регистрация расход товаров'!$G$4:$G$2000,'Регистрация расход товаров'!$A$4:$A$2000,"&lt;"&amp;DATE(YEAR($A152),MONTH($A152),1),'Регистрация расход товаров'!$D$4:$D$2000,$D152),0))))*G152,0)</f>
        <v>0</v>
      </c>
      <c r="I152" s="154"/>
      <c r="J152" s="153">
        <f t="shared" si="4"/>
        <v>0</v>
      </c>
      <c r="K152" s="153">
        <f t="shared" si="5"/>
        <v>0</v>
      </c>
      <c r="L152" s="43" t="e">
        <f>IF(B152=#REF!,MAX($L$3:L151)+1,0)</f>
        <v>#REF!</v>
      </c>
    </row>
    <row r="153" spans="1:12">
      <c r="A153" s="158"/>
      <c r="B153" s="94"/>
      <c r="C153" s="159"/>
      <c r="D153" s="128"/>
      <c r="E153" s="151" t="str">
        <f>IFERROR(INDEX('Материал хисобот'!$C$9:$C$259,MATCH(D153,'Материал хисобот'!$B$9:$B$259,0),1),"")</f>
        <v/>
      </c>
      <c r="F153" s="152" t="str">
        <f>IFERROR(INDEX('Материал хисобот'!$D$9:$D$259,MATCH(D153,'Материал хисобот'!$B$9:$B$259,0),1),"")</f>
        <v/>
      </c>
      <c r="G153" s="155"/>
      <c r="H153" s="153">
        <f>IFERROR((((SUMIFS('Регистрация приход товаров'!$H$4:$H$2000,'Регистрация приход товаров'!$A$4:$A$2000,"&gt;="&amp;DATE(YEAR($A153),MONTH($A153),1),'Регистрация приход товаров'!$D$4:$D$2000,$D153)-SUMIFS('Регистрация приход товаров'!$H$4:$H$2000,'Регистрация приход товаров'!$A$4:$A$2000,"&gt;="&amp;DATE(YEAR($A153),MONTH($A153)+1,1),'Регистрация приход товаров'!$D$4:$D$2000,$D153))+(IFERROR((SUMIF('Остаток на начало год'!$B$5:$B$302,$D153,'Остаток на начало год'!$F$5:$F$302)+SUMIFS('Регистрация приход товаров'!$H$4:$H$2000,'Регистрация приход товаров'!$D$4:$D$2000,$D153,'Регистрация приход товаров'!$A$4:$A$2000,"&lt;"&amp;DATE(YEAR($A153),MONTH($A153),1)))-SUMIFS('Регистрация расход товаров'!$H$4:$H$2000,'Регистрация расход товаров'!$A$4:$A$2000,"&lt;"&amp;DATE(YEAR($A153),MONTH($A153),1),'Регистрация расход товаров'!$D$4:$D$2000,$D153),0)))/((SUMIFS('Регистрация приход товаров'!$G$4:$G$2000,'Регистрация приход товаров'!$A$4:$A$2000,"&gt;="&amp;DATE(YEAR($A153),MONTH($A153),1),'Регистрация приход товаров'!$D$4:$D$2000,$D153)-SUMIFS('Регистрация приход товаров'!$G$4:$G$2000,'Регистрация приход товаров'!$A$4:$A$2000,"&gt;="&amp;DATE(YEAR($A153),MONTH($A153)+1,1),'Регистрация приход товаров'!$D$4:$D$2000,$D153))+(IFERROR((SUMIF('Остаток на начало год'!$B$5:$B$302,$D153,'Остаток на начало год'!$E$5:$E$302)+SUMIFS('Регистрация приход товаров'!$G$4:$G$2000,'Регистрация приход товаров'!$D$4:$D$2000,$D153,'Регистрация приход товаров'!$A$4:$A$2000,"&lt;"&amp;DATE(YEAR($A153),MONTH($A153),1)))-SUMIFS('Регистрация расход товаров'!$G$4:$G$2000,'Регистрация расход товаров'!$A$4:$A$2000,"&lt;"&amp;DATE(YEAR($A153),MONTH($A153),1),'Регистрация расход товаров'!$D$4:$D$2000,$D153),0))))*G153,0)</f>
        <v>0</v>
      </c>
      <c r="I153" s="154"/>
      <c r="J153" s="153">
        <f t="shared" si="4"/>
        <v>0</v>
      </c>
      <c r="K153" s="153">
        <f t="shared" si="5"/>
        <v>0</v>
      </c>
      <c r="L153" s="43" t="e">
        <f>IF(B153=#REF!,MAX($L$3:L152)+1,0)</f>
        <v>#REF!</v>
      </c>
    </row>
    <row r="154" spans="1:12">
      <c r="A154" s="158"/>
      <c r="B154" s="94"/>
      <c r="C154" s="159"/>
      <c r="D154" s="128"/>
      <c r="E154" s="151" t="str">
        <f>IFERROR(INDEX('Материал хисобот'!$C$9:$C$259,MATCH(D154,'Материал хисобот'!$B$9:$B$259,0),1),"")</f>
        <v/>
      </c>
      <c r="F154" s="152" t="str">
        <f>IFERROR(INDEX('Материал хисобот'!$D$9:$D$259,MATCH(D154,'Материал хисобот'!$B$9:$B$259,0),1),"")</f>
        <v/>
      </c>
      <c r="G154" s="155"/>
      <c r="H154" s="153">
        <f>IFERROR((((SUMIFS('Регистрация приход товаров'!$H$4:$H$2000,'Регистрация приход товаров'!$A$4:$A$2000,"&gt;="&amp;DATE(YEAR($A154),MONTH($A154),1),'Регистрация приход товаров'!$D$4:$D$2000,$D154)-SUMIFS('Регистрация приход товаров'!$H$4:$H$2000,'Регистрация приход товаров'!$A$4:$A$2000,"&gt;="&amp;DATE(YEAR($A154),MONTH($A154)+1,1),'Регистрация приход товаров'!$D$4:$D$2000,$D154))+(IFERROR((SUMIF('Остаток на начало год'!$B$5:$B$302,$D154,'Остаток на начало год'!$F$5:$F$302)+SUMIFS('Регистрация приход товаров'!$H$4:$H$2000,'Регистрация приход товаров'!$D$4:$D$2000,$D154,'Регистрация приход товаров'!$A$4:$A$2000,"&lt;"&amp;DATE(YEAR($A154),MONTH($A154),1)))-SUMIFS('Регистрация расход товаров'!$H$4:$H$2000,'Регистрация расход товаров'!$A$4:$A$2000,"&lt;"&amp;DATE(YEAR($A154),MONTH($A154),1),'Регистрация расход товаров'!$D$4:$D$2000,$D154),0)))/((SUMIFS('Регистрация приход товаров'!$G$4:$G$2000,'Регистрация приход товаров'!$A$4:$A$2000,"&gt;="&amp;DATE(YEAR($A154),MONTH($A154),1),'Регистрация приход товаров'!$D$4:$D$2000,$D154)-SUMIFS('Регистрация приход товаров'!$G$4:$G$2000,'Регистрация приход товаров'!$A$4:$A$2000,"&gt;="&amp;DATE(YEAR($A154),MONTH($A154)+1,1),'Регистрация приход товаров'!$D$4:$D$2000,$D154))+(IFERROR((SUMIF('Остаток на начало год'!$B$5:$B$302,$D154,'Остаток на начало год'!$E$5:$E$302)+SUMIFS('Регистрация приход товаров'!$G$4:$G$2000,'Регистрация приход товаров'!$D$4:$D$2000,$D154,'Регистрация приход товаров'!$A$4:$A$2000,"&lt;"&amp;DATE(YEAR($A154),MONTH($A154),1)))-SUMIFS('Регистрация расход товаров'!$G$4:$G$2000,'Регистрация расход товаров'!$A$4:$A$2000,"&lt;"&amp;DATE(YEAR($A154),MONTH($A154),1),'Регистрация расход товаров'!$D$4:$D$2000,$D154),0))))*G154,0)</f>
        <v>0</v>
      </c>
      <c r="I154" s="154"/>
      <c r="J154" s="153">
        <f t="shared" si="4"/>
        <v>0</v>
      </c>
      <c r="K154" s="153">
        <f t="shared" si="5"/>
        <v>0</v>
      </c>
      <c r="L154" s="43" t="e">
        <f>IF(B154=#REF!,MAX($L$3:L153)+1,0)</f>
        <v>#REF!</v>
      </c>
    </row>
    <row r="155" spans="1:12">
      <c r="A155" s="158"/>
      <c r="B155" s="94"/>
      <c r="C155" s="159"/>
      <c r="D155" s="128"/>
      <c r="E155" s="151" t="str">
        <f>IFERROR(INDEX('Материал хисобот'!$C$9:$C$259,MATCH(D155,'Материал хисобот'!$B$9:$B$259,0),1),"")</f>
        <v/>
      </c>
      <c r="F155" s="152" t="str">
        <f>IFERROR(INDEX('Материал хисобот'!$D$9:$D$259,MATCH(D155,'Материал хисобот'!$B$9:$B$259,0),1),"")</f>
        <v/>
      </c>
      <c r="G155" s="155"/>
      <c r="H155" s="153">
        <f>IFERROR((((SUMIFS('Регистрация приход товаров'!$H$4:$H$2000,'Регистрация приход товаров'!$A$4:$A$2000,"&gt;="&amp;DATE(YEAR($A155),MONTH($A155),1),'Регистрация приход товаров'!$D$4:$D$2000,$D155)-SUMIFS('Регистрация приход товаров'!$H$4:$H$2000,'Регистрация приход товаров'!$A$4:$A$2000,"&gt;="&amp;DATE(YEAR($A155),MONTH($A155)+1,1),'Регистрация приход товаров'!$D$4:$D$2000,$D155))+(IFERROR((SUMIF('Остаток на начало год'!$B$5:$B$302,$D155,'Остаток на начало год'!$F$5:$F$302)+SUMIFS('Регистрация приход товаров'!$H$4:$H$2000,'Регистрация приход товаров'!$D$4:$D$2000,$D155,'Регистрация приход товаров'!$A$4:$A$2000,"&lt;"&amp;DATE(YEAR($A155),MONTH($A155),1)))-SUMIFS('Регистрация расход товаров'!$H$4:$H$2000,'Регистрация расход товаров'!$A$4:$A$2000,"&lt;"&amp;DATE(YEAR($A155),MONTH($A155),1),'Регистрация расход товаров'!$D$4:$D$2000,$D155),0)))/((SUMIFS('Регистрация приход товаров'!$G$4:$G$2000,'Регистрация приход товаров'!$A$4:$A$2000,"&gt;="&amp;DATE(YEAR($A155),MONTH($A155),1),'Регистрация приход товаров'!$D$4:$D$2000,$D155)-SUMIFS('Регистрация приход товаров'!$G$4:$G$2000,'Регистрация приход товаров'!$A$4:$A$2000,"&gt;="&amp;DATE(YEAR($A155),MONTH($A155)+1,1),'Регистрация приход товаров'!$D$4:$D$2000,$D155))+(IFERROR((SUMIF('Остаток на начало год'!$B$5:$B$302,$D155,'Остаток на начало год'!$E$5:$E$302)+SUMIFS('Регистрация приход товаров'!$G$4:$G$2000,'Регистрация приход товаров'!$D$4:$D$2000,$D155,'Регистрация приход товаров'!$A$4:$A$2000,"&lt;"&amp;DATE(YEAR($A155),MONTH($A155),1)))-SUMIFS('Регистрация расход товаров'!$G$4:$G$2000,'Регистрация расход товаров'!$A$4:$A$2000,"&lt;"&amp;DATE(YEAR($A155),MONTH($A155),1),'Регистрация расход товаров'!$D$4:$D$2000,$D155),0))))*G155,0)</f>
        <v>0</v>
      </c>
      <c r="I155" s="154"/>
      <c r="J155" s="153">
        <f t="shared" si="4"/>
        <v>0</v>
      </c>
      <c r="K155" s="153">
        <f t="shared" si="5"/>
        <v>0</v>
      </c>
      <c r="L155" s="43" t="e">
        <f>IF(B155=#REF!,MAX($L$3:L154)+1,0)</f>
        <v>#REF!</v>
      </c>
    </row>
    <row r="156" spans="1:12">
      <c r="A156" s="158"/>
      <c r="B156" s="94"/>
      <c r="C156" s="159"/>
      <c r="D156" s="128"/>
      <c r="E156" s="151" t="str">
        <f>IFERROR(INDEX('Материал хисобот'!$C$9:$C$259,MATCH(D156,'Материал хисобот'!$B$9:$B$259,0),1),"")</f>
        <v/>
      </c>
      <c r="F156" s="152" t="str">
        <f>IFERROR(INDEX('Материал хисобот'!$D$9:$D$259,MATCH(D156,'Материал хисобот'!$B$9:$B$259,0),1),"")</f>
        <v/>
      </c>
      <c r="G156" s="155"/>
      <c r="H156" s="153">
        <f>IFERROR((((SUMIFS('Регистрация приход товаров'!$H$4:$H$2000,'Регистрация приход товаров'!$A$4:$A$2000,"&gt;="&amp;DATE(YEAR($A156),MONTH($A156),1),'Регистрация приход товаров'!$D$4:$D$2000,$D156)-SUMIFS('Регистрация приход товаров'!$H$4:$H$2000,'Регистрация приход товаров'!$A$4:$A$2000,"&gt;="&amp;DATE(YEAR($A156),MONTH($A156)+1,1),'Регистрация приход товаров'!$D$4:$D$2000,$D156))+(IFERROR((SUMIF('Остаток на начало год'!$B$5:$B$302,$D156,'Остаток на начало год'!$F$5:$F$302)+SUMIFS('Регистрация приход товаров'!$H$4:$H$2000,'Регистрация приход товаров'!$D$4:$D$2000,$D156,'Регистрация приход товаров'!$A$4:$A$2000,"&lt;"&amp;DATE(YEAR($A156),MONTH($A156),1)))-SUMIFS('Регистрация расход товаров'!$H$4:$H$2000,'Регистрация расход товаров'!$A$4:$A$2000,"&lt;"&amp;DATE(YEAR($A156),MONTH($A156),1),'Регистрация расход товаров'!$D$4:$D$2000,$D156),0)))/((SUMIFS('Регистрация приход товаров'!$G$4:$G$2000,'Регистрация приход товаров'!$A$4:$A$2000,"&gt;="&amp;DATE(YEAR($A156),MONTH($A156),1),'Регистрация приход товаров'!$D$4:$D$2000,$D156)-SUMIFS('Регистрация приход товаров'!$G$4:$G$2000,'Регистрация приход товаров'!$A$4:$A$2000,"&gt;="&amp;DATE(YEAR($A156),MONTH($A156)+1,1),'Регистрация приход товаров'!$D$4:$D$2000,$D156))+(IFERROR((SUMIF('Остаток на начало год'!$B$5:$B$302,$D156,'Остаток на начало год'!$E$5:$E$302)+SUMIFS('Регистрация приход товаров'!$G$4:$G$2000,'Регистрация приход товаров'!$D$4:$D$2000,$D156,'Регистрация приход товаров'!$A$4:$A$2000,"&lt;"&amp;DATE(YEAR($A156),MONTH($A156),1)))-SUMIFS('Регистрация расход товаров'!$G$4:$G$2000,'Регистрация расход товаров'!$A$4:$A$2000,"&lt;"&amp;DATE(YEAR($A156),MONTH($A156),1),'Регистрация расход товаров'!$D$4:$D$2000,$D156),0))))*G156,0)</f>
        <v>0</v>
      </c>
      <c r="I156" s="154"/>
      <c r="J156" s="153">
        <f t="shared" si="4"/>
        <v>0</v>
      </c>
      <c r="K156" s="153">
        <f t="shared" si="5"/>
        <v>0</v>
      </c>
      <c r="L156" s="43" t="e">
        <f>IF(B156=#REF!,MAX($L$3:L155)+1,0)</f>
        <v>#REF!</v>
      </c>
    </row>
    <row r="157" spans="1:12">
      <c r="A157" s="158"/>
      <c r="B157" s="94"/>
      <c r="C157" s="159"/>
      <c r="D157" s="128"/>
      <c r="E157" s="151" t="str">
        <f>IFERROR(INDEX('Материал хисобот'!$C$9:$C$259,MATCH(D157,'Материал хисобот'!$B$9:$B$259,0),1),"")</f>
        <v/>
      </c>
      <c r="F157" s="152" t="str">
        <f>IFERROR(INDEX('Материал хисобот'!$D$9:$D$259,MATCH(D157,'Материал хисобот'!$B$9:$B$259,0),1),"")</f>
        <v/>
      </c>
      <c r="G157" s="155"/>
      <c r="H157" s="153">
        <f>IFERROR((((SUMIFS('Регистрация приход товаров'!$H$4:$H$2000,'Регистрация приход товаров'!$A$4:$A$2000,"&gt;="&amp;DATE(YEAR($A157),MONTH($A157),1),'Регистрация приход товаров'!$D$4:$D$2000,$D157)-SUMIFS('Регистрация приход товаров'!$H$4:$H$2000,'Регистрация приход товаров'!$A$4:$A$2000,"&gt;="&amp;DATE(YEAR($A157),MONTH($A157)+1,1),'Регистрация приход товаров'!$D$4:$D$2000,$D157))+(IFERROR((SUMIF('Остаток на начало год'!$B$5:$B$302,$D157,'Остаток на начало год'!$F$5:$F$302)+SUMIFS('Регистрация приход товаров'!$H$4:$H$2000,'Регистрация приход товаров'!$D$4:$D$2000,$D157,'Регистрация приход товаров'!$A$4:$A$2000,"&lt;"&amp;DATE(YEAR($A157),MONTH($A157),1)))-SUMIFS('Регистрация расход товаров'!$H$4:$H$2000,'Регистрация расход товаров'!$A$4:$A$2000,"&lt;"&amp;DATE(YEAR($A157),MONTH($A157),1),'Регистрация расход товаров'!$D$4:$D$2000,$D157),0)))/((SUMIFS('Регистрация приход товаров'!$G$4:$G$2000,'Регистрация приход товаров'!$A$4:$A$2000,"&gt;="&amp;DATE(YEAR($A157),MONTH($A157),1),'Регистрация приход товаров'!$D$4:$D$2000,$D157)-SUMIFS('Регистрация приход товаров'!$G$4:$G$2000,'Регистрация приход товаров'!$A$4:$A$2000,"&gt;="&amp;DATE(YEAR($A157),MONTH($A157)+1,1),'Регистрация приход товаров'!$D$4:$D$2000,$D157))+(IFERROR((SUMIF('Остаток на начало год'!$B$5:$B$302,$D157,'Остаток на начало год'!$E$5:$E$302)+SUMIFS('Регистрация приход товаров'!$G$4:$G$2000,'Регистрация приход товаров'!$D$4:$D$2000,$D157,'Регистрация приход товаров'!$A$4:$A$2000,"&lt;"&amp;DATE(YEAR($A157),MONTH($A157),1)))-SUMIFS('Регистрация расход товаров'!$G$4:$G$2000,'Регистрация расход товаров'!$A$4:$A$2000,"&lt;"&amp;DATE(YEAR($A157),MONTH($A157),1),'Регистрация расход товаров'!$D$4:$D$2000,$D157),0))))*G157,0)</f>
        <v>0</v>
      </c>
      <c r="I157" s="154"/>
      <c r="J157" s="153">
        <f t="shared" si="4"/>
        <v>0</v>
      </c>
      <c r="K157" s="153">
        <f t="shared" si="5"/>
        <v>0</v>
      </c>
      <c r="L157" s="43" t="e">
        <f>IF(B157=#REF!,MAX($L$3:L156)+1,0)</f>
        <v>#REF!</v>
      </c>
    </row>
    <row r="158" spans="1:12">
      <c r="A158" s="158"/>
      <c r="B158" s="94"/>
      <c r="C158" s="159"/>
      <c r="D158" s="128"/>
      <c r="E158" s="151" t="str">
        <f>IFERROR(INDEX('Материал хисобот'!$C$9:$C$259,MATCH(D158,'Материал хисобот'!$B$9:$B$259,0),1),"")</f>
        <v/>
      </c>
      <c r="F158" s="152" t="str">
        <f>IFERROR(INDEX('Материал хисобот'!$D$9:$D$259,MATCH(D158,'Материал хисобот'!$B$9:$B$259,0),1),"")</f>
        <v/>
      </c>
      <c r="G158" s="155"/>
      <c r="H158" s="153">
        <f>IFERROR((((SUMIFS('Регистрация приход товаров'!$H$4:$H$2000,'Регистрация приход товаров'!$A$4:$A$2000,"&gt;="&amp;DATE(YEAR($A158),MONTH($A158),1),'Регистрация приход товаров'!$D$4:$D$2000,$D158)-SUMIFS('Регистрация приход товаров'!$H$4:$H$2000,'Регистрация приход товаров'!$A$4:$A$2000,"&gt;="&amp;DATE(YEAR($A158),MONTH($A158)+1,1),'Регистрация приход товаров'!$D$4:$D$2000,$D158))+(IFERROR((SUMIF('Остаток на начало год'!$B$5:$B$302,$D158,'Остаток на начало год'!$F$5:$F$302)+SUMIFS('Регистрация приход товаров'!$H$4:$H$2000,'Регистрация приход товаров'!$D$4:$D$2000,$D158,'Регистрация приход товаров'!$A$4:$A$2000,"&lt;"&amp;DATE(YEAR($A158),MONTH($A158),1)))-SUMIFS('Регистрация расход товаров'!$H$4:$H$2000,'Регистрация расход товаров'!$A$4:$A$2000,"&lt;"&amp;DATE(YEAR($A158),MONTH($A158),1),'Регистрация расход товаров'!$D$4:$D$2000,$D158),0)))/((SUMIFS('Регистрация приход товаров'!$G$4:$G$2000,'Регистрация приход товаров'!$A$4:$A$2000,"&gt;="&amp;DATE(YEAR($A158),MONTH($A158),1),'Регистрация приход товаров'!$D$4:$D$2000,$D158)-SUMIFS('Регистрация приход товаров'!$G$4:$G$2000,'Регистрация приход товаров'!$A$4:$A$2000,"&gt;="&amp;DATE(YEAR($A158),MONTH($A158)+1,1),'Регистрация приход товаров'!$D$4:$D$2000,$D158))+(IFERROR((SUMIF('Остаток на начало год'!$B$5:$B$302,$D158,'Остаток на начало год'!$E$5:$E$302)+SUMIFS('Регистрация приход товаров'!$G$4:$G$2000,'Регистрация приход товаров'!$D$4:$D$2000,$D158,'Регистрация приход товаров'!$A$4:$A$2000,"&lt;"&amp;DATE(YEAR($A158),MONTH($A158),1)))-SUMIFS('Регистрация расход товаров'!$G$4:$G$2000,'Регистрация расход товаров'!$A$4:$A$2000,"&lt;"&amp;DATE(YEAR($A158),MONTH($A158),1),'Регистрация расход товаров'!$D$4:$D$2000,$D158),0))))*G158,0)</f>
        <v>0</v>
      </c>
      <c r="I158" s="154"/>
      <c r="J158" s="153">
        <f t="shared" si="4"/>
        <v>0</v>
      </c>
      <c r="K158" s="153">
        <f t="shared" si="5"/>
        <v>0</v>
      </c>
      <c r="L158" s="43" t="e">
        <f>IF(B158=#REF!,MAX($L$3:L157)+1,0)</f>
        <v>#REF!</v>
      </c>
    </row>
    <row r="159" spans="1:12">
      <c r="A159" s="158"/>
      <c r="B159" s="94"/>
      <c r="C159" s="159"/>
      <c r="D159" s="128"/>
      <c r="E159" s="151" t="str">
        <f>IFERROR(INDEX('Материал хисобот'!$C$9:$C$259,MATCH(D159,'Материал хисобот'!$B$9:$B$259,0),1),"")</f>
        <v/>
      </c>
      <c r="F159" s="152" t="str">
        <f>IFERROR(INDEX('Материал хисобот'!$D$9:$D$259,MATCH(D159,'Материал хисобот'!$B$9:$B$259,0),1),"")</f>
        <v/>
      </c>
      <c r="G159" s="155"/>
      <c r="H159" s="153">
        <f>IFERROR((((SUMIFS('Регистрация приход товаров'!$H$4:$H$2000,'Регистрация приход товаров'!$A$4:$A$2000,"&gt;="&amp;DATE(YEAR($A159),MONTH($A159),1),'Регистрация приход товаров'!$D$4:$D$2000,$D159)-SUMIFS('Регистрация приход товаров'!$H$4:$H$2000,'Регистрация приход товаров'!$A$4:$A$2000,"&gt;="&amp;DATE(YEAR($A159),MONTH($A159)+1,1),'Регистрация приход товаров'!$D$4:$D$2000,$D159))+(IFERROR((SUMIF('Остаток на начало год'!$B$5:$B$302,$D159,'Остаток на начало год'!$F$5:$F$302)+SUMIFS('Регистрация приход товаров'!$H$4:$H$2000,'Регистрация приход товаров'!$D$4:$D$2000,$D159,'Регистрация приход товаров'!$A$4:$A$2000,"&lt;"&amp;DATE(YEAR($A159),MONTH($A159),1)))-SUMIFS('Регистрация расход товаров'!$H$4:$H$2000,'Регистрация расход товаров'!$A$4:$A$2000,"&lt;"&amp;DATE(YEAR($A159),MONTH($A159),1),'Регистрация расход товаров'!$D$4:$D$2000,$D159),0)))/((SUMIFS('Регистрация приход товаров'!$G$4:$G$2000,'Регистрация приход товаров'!$A$4:$A$2000,"&gt;="&amp;DATE(YEAR($A159),MONTH($A159),1),'Регистрация приход товаров'!$D$4:$D$2000,$D159)-SUMIFS('Регистрация приход товаров'!$G$4:$G$2000,'Регистрация приход товаров'!$A$4:$A$2000,"&gt;="&amp;DATE(YEAR($A159),MONTH($A159)+1,1),'Регистрация приход товаров'!$D$4:$D$2000,$D159))+(IFERROR((SUMIF('Остаток на начало год'!$B$5:$B$302,$D159,'Остаток на начало год'!$E$5:$E$302)+SUMIFS('Регистрация приход товаров'!$G$4:$G$2000,'Регистрация приход товаров'!$D$4:$D$2000,$D159,'Регистрация приход товаров'!$A$4:$A$2000,"&lt;"&amp;DATE(YEAR($A159),MONTH($A159),1)))-SUMIFS('Регистрация расход товаров'!$G$4:$G$2000,'Регистрация расход товаров'!$A$4:$A$2000,"&lt;"&amp;DATE(YEAR($A159),MONTH($A159),1),'Регистрация расход товаров'!$D$4:$D$2000,$D159),0))))*G159,0)</f>
        <v>0</v>
      </c>
      <c r="I159" s="154"/>
      <c r="J159" s="153">
        <f t="shared" si="4"/>
        <v>0</v>
      </c>
      <c r="K159" s="153">
        <f t="shared" si="5"/>
        <v>0</v>
      </c>
      <c r="L159" s="43" t="e">
        <f>IF(B159=#REF!,MAX($L$3:L158)+1,0)</f>
        <v>#REF!</v>
      </c>
    </row>
    <row r="160" spans="1:12">
      <c r="A160" s="158"/>
      <c r="B160" s="94"/>
      <c r="C160" s="159"/>
      <c r="D160" s="128"/>
      <c r="E160" s="151" t="str">
        <f>IFERROR(INDEX('Материал хисобот'!$C$9:$C$259,MATCH(D160,'Материал хисобот'!$B$9:$B$259,0),1),"")</f>
        <v/>
      </c>
      <c r="F160" s="152" t="str">
        <f>IFERROR(INDEX('Материал хисобот'!$D$9:$D$259,MATCH(D160,'Материал хисобот'!$B$9:$B$259,0),1),"")</f>
        <v/>
      </c>
      <c r="G160" s="155"/>
      <c r="H160" s="153">
        <f>IFERROR((((SUMIFS('Регистрация приход товаров'!$H$4:$H$2000,'Регистрация приход товаров'!$A$4:$A$2000,"&gt;="&amp;DATE(YEAR($A160),MONTH($A160),1),'Регистрация приход товаров'!$D$4:$D$2000,$D160)-SUMIFS('Регистрация приход товаров'!$H$4:$H$2000,'Регистрация приход товаров'!$A$4:$A$2000,"&gt;="&amp;DATE(YEAR($A160),MONTH($A160)+1,1),'Регистрация приход товаров'!$D$4:$D$2000,$D160))+(IFERROR((SUMIF('Остаток на начало год'!$B$5:$B$302,$D160,'Остаток на начало год'!$F$5:$F$302)+SUMIFS('Регистрация приход товаров'!$H$4:$H$2000,'Регистрация приход товаров'!$D$4:$D$2000,$D160,'Регистрация приход товаров'!$A$4:$A$2000,"&lt;"&amp;DATE(YEAR($A160),MONTH($A160),1)))-SUMIFS('Регистрация расход товаров'!$H$4:$H$2000,'Регистрация расход товаров'!$A$4:$A$2000,"&lt;"&amp;DATE(YEAR($A160),MONTH($A160),1),'Регистрация расход товаров'!$D$4:$D$2000,$D160),0)))/((SUMIFS('Регистрация приход товаров'!$G$4:$G$2000,'Регистрация приход товаров'!$A$4:$A$2000,"&gt;="&amp;DATE(YEAR($A160),MONTH($A160),1),'Регистрация приход товаров'!$D$4:$D$2000,$D160)-SUMIFS('Регистрация приход товаров'!$G$4:$G$2000,'Регистрация приход товаров'!$A$4:$A$2000,"&gt;="&amp;DATE(YEAR($A160),MONTH($A160)+1,1),'Регистрация приход товаров'!$D$4:$D$2000,$D160))+(IFERROR((SUMIF('Остаток на начало год'!$B$5:$B$302,$D160,'Остаток на начало год'!$E$5:$E$302)+SUMIFS('Регистрация приход товаров'!$G$4:$G$2000,'Регистрация приход товаров'!$D$4:$D$2000,$D160,'Регистрация приход товаров'!$A$4:$A$2000,"&lt;"&amp;DATE(YEAR($A160),MONTH($A160),1)))-SUMIFS('Регистрация расход товаров'!$G$4:$G$2000,'Регистрация расход товаров'!$A$4:$A$2000,"&lt;"&amp;DATE(YEAR($A160),MONTH($A160),1),'Регистрация расход товаров'!$D$4:$D$2000,$D160),0))))*G160,0)</f>
        <v>0</v>
      </c>
      <c r="I160" s="154"/>
      <c r="J160" s="153">
        <f t="shared" si="4"/>
        <v>0</v>
      </c>
      <c r="K160" s="153">
        <f t="shared" si="5"/>
        <v>0</v>
      </c>
      <c r="L160" s="43" t="e">
        <f>IF(B160=#REF!,MAX($L$3:L159)+1,0)</f>
        <v>#REF!</v>
      </c>
    </row>
    <row r="161" spans="1:12">
      <c r="A161" s="158"/>
      <c r="B161" s="94"/>
      <c r="C161" s="159"/>
      <c r="D161" s="128"/>
      <c r="E161" s="151" t="str">
        <f>IFERROR(INDEX('Материал хисобот'!$C$9:$C$259,MATCH(D161,'Материал хисобот'!$B$9:$B$259,0),1),"")</f>
        <v/>
      </c>
      <c r="F161" s="152" t="str">
        <f>IFERROR(INDEX('Материал хисобот'!$D$9:$D$259,MATCH(D161,'Материал хисобот'!$B$9:$B$259,0),1),"")</f>
        <v/>
      </c>
      <c r="G161" s="155"/>
      <c r="H161" s="153">
        <f>IFERROR((((SUMIFS('Регистрация приход товаров'!$H$4:$H$2000,'Регистрация приход товаров'!$A$4:$A$2000,"&gt;="&amp;DATE(YEAR($A161),MONTH($A161),1),'Регистрация приход товаров'!$D$4:$D$2000,$D161)-SUMIFS('Регистрация приход товаров'!$H$4:$H$2000,'Регистрация приход товаров'!$A$4:$A$2000,"&gt;="&amp;DATE(YEAR($A161),MONTH($A161)+1,1),'Регистрация приход товаров'!$D$4:$D$2000,$D161))+(IFERROR((SUMIF('Остаток на начало год'!$B$5:$B$302,$D161,'Остаток на начало год'!$F$5:$F$302)+SUMIFS('Регистрация приход товаров'!$H$4:$H$2000,'Регистрация приход товаров'!$D$4:$D$2000,$D161,'Регистрация приход товаров'!$A$4:$A$2000,"&lt;"&amp;DATE(YEAR($A161),MONTH($A161),1)))-SUMIFS('Регистрация расход товаров'!$H$4:$H$2000,'Регистрация расход товаров'!$A$4:$A$2000,"&lt;"&amp;DATE(YEAR($A161),MONTH($A161),1),'Регистрация расход товаров'!$D$4:$D$2000,$D161),0)))/((SUMIFS('Регистрация приход товаров'!$G$4:$G$2000,'Регистрация приход товаров'!$A$4:$A$2000,"&gt;="&amp;DATE(YEAR($A161),MONTH($A161),1),'Регистрация приход товаров'!$D$4:$D$2000,$D161)-SUMIFS('Регистрация приход товаров'!$G$4:$G$2000,'Регистрация приход товаров'!$A$4:$A$2000,"&gt;="&amp;DATE(YEAR($A161),MONTH($A161)+1,1),'Регистрация приход товаров'!$D$4:$D$2000,$D161))+(IFERROR((SUMIF('Остаток на начало год'!$B$5:$B$302,$D161,'Остаток на начало год'!$E$5:$E$302)+SUMIFS('Регистрация приход товаров'!$G$4:$G$2000,'Регистрация приход товаров'!$D$4:$D$2000,$D161,'Регистрация приход товаров'!$A$4:$A$2000,"&lt;"&amp;DATE(YEAR($A161),MONTH($A161),1)))-SUMIFS('Регистрация расход товаров'!$G$4:$G$2000,'Регистрация расход товаров'!$A$4:$A$2000,"&lt;"&amp;DATE(YEAR($A161),MONTH($A161),1),'Регистрация расход товаров'!$D$4:$D$2000,$D161),0))))*G161,0)</f>
        <v>0</v>
      </c>
      <c r="I161" s="154"/>
      <c r="J161" s="153">
        <f t="shared" si="4"/>
        <v>0</v>
      </c>
      <c r="K161" s="153">
        <f t="shared" si="5"/>
        <v>0</v>
      </c>
      <c r="L161" s="43" t="e">
        <f>IF(B161=#REF!,MAX($L$3:L160)+1,0)</f>
        <v>#REF!</v>
      </c>
    </row>
    <row r="162" spans="1:12">
      <c r="A162" s="158"/>
      <c r="B162" s="94"/>
      <c r="C162" s="159"/>
      <c r="D162" s="128"/>
      <c r="E162" s="151" t="str">
        <f>IFERROR(INDEX('Материал хисобот'!$C$9:$C$259,MATCH(D162,'Материал хисобот'!$B$9:$B$259,0),1),"")</f>
        <v/>
      </c>
      <c r="F162" s="152" t="str">
        <f>IFERROR(INDEX('Материал хисобот'!$D$9:$D$259,MATCH(D162,'Материал хисобот'!$B$9:$B$259,0),1),"")</f>
        <v/>
      </c>
      <c r="G162" s="155"/>
      <c r="H162" s="153">
        <f>IFERROR((((SUMIFS('Регистрация приход товаров'!$H$4:$H$2000,'Регистрация приход товаров'!$A$4:$A$2000,"&gt;="&amp;DATE(YEAR($A162),MONTH($A162),1),'Регистрация приход товаров'!$D$4:$D$2000,$D162)-SUMIFS('Регистрация приход товаров'!$H$4:$H$2000,'Регистрация приход товаров'!$A$4:$A$2000,"&gt;="&amp;DATE(YEAR($A162),MONTH($A162)+1,1),'Регистрация приход товаров'!$D$4:$D$2000,$D162))+(IFERROR((SUMIF('Остаток на начало год'!$B$5:$B$302,$D162,'Остаток на начало год'!$F$5:$F$302)+SUMIFS('Регистрация приход товаров'!$H$4:$H$2000,'Регистрация приход товаров'!$D$4:$D$2000,$D162,'Регистрация приход товаров'!$A$4:$A$2000,"&lt;"&amp;DATE(YEAR($A162),MONTH($A162),1)))-SUMIFS('Регистрация расход товаров'!$H$4:$H$2000,'Регистрация расход товаров'!$A$4:$A$2000,"&lt;"&amp;DATE(YEAR($A162),MONTH($A162),1),'Регистрация расход товаров'!$D$4:$D$2000,$D162),0)))/((SUMIFS('Регистрация приход товаров'!$G$4:$G$2000,'Регистрация приход товаров'!$A$4:$A$2000,"&gt;="&amp;DATE(YEAR($A162),MONTH($A162),1),'Регистрация приход товаров'!$D$4:$D$2000,$D162)-SUMIFS('Регистрация приход товаров'!$G$4:$G$2000,'Регистрация приход товаров'!$A$4:$A$2000,"&gt;="&amp;DATE(YEAR($A162),MONTH($A162)+1,1),'Регистрация приход товаров'!$D$4:$D$2000,$D162))+(IFERROR((SUMIF('Остаток на начало год'!$B$5:$B$302,$D162,'Остаток на начало год'!$E$5:$E$302)+SUMIFS('Регистрация приход товаров'!$G$4:$G$2000,'Регистрация приход товаров'!$D$4:$D$2000,$D162,'Регистрация приход товаров'!$A$4:$A$2000,"&lt;"&amp;DATE(YEAR($A162),MONTH($A162),1)))-SUMIFS('Регистрация расход товаров'!$G$4:$G$2000,'Регистрация расход товаров'!$A$4:$A$2000,"&lt;"&amp;DATE(YEAR($A162),MONTH($A162),1),'Регистрация расход товаров'!$D$4:$D$2000,$D162),0))))*G162,0)</f>
        <v>0</v>
      </c>
      <c r="I162" s="154"/>
      <c r="J162" s="153">
        <f t="shared" si="4"/>
        <v>0</v>
      </c>
      <c r="K162" s="153">
        <f t="shared" si="5"/>
        <v>0</v>
      </c>
      <c r="L162" s="43" t="e">
        <f>IF(B162=#REF!,MAX($L$3:L161)+1,0)</f>
        <v>#REF!</v>
      </c>
    </row>
    <row r="163" spans="1:12">
      <c r="A163" s="158"/>
      <c r="B163" s="94"/>
      <c r="C163" s="159"/>
      <c r="D163" s="128"/>
      <c r="E163" s="151" t="str">
        <f>IFERROR(INDEX('Материал хисобот'!$C$9:$C$259,MATCH(D163,'Материал хисобот'!$B$9:$B$259,0),1),"")</f>
        <v/>
      </c>
      <c r="F163" s="152" t="str">
        <f>IFERROR(INDEX('Материал хисобот'!$D$9:$D$259,MATCH(D163,'Материал хисобот'!$B$9:$B$259,0),1),"")</f>
        <v/>
      </c>
      <c r="G163" s="155"/>
      <c r="H163" s="153">
        <f>IFERROR((((SUMIFS('Регистрация приход товаров'!$H$4:$H$2000,'Регистрация приход товаров'!$A$4:$A$2000,"&gt;="&amp;DATE(YEAR($A163),MONTH($A163),1),'Регистрация приход товаров'!$D$4:$D$2000,$D163)-SUMIFS('Регистрация приход товаров'!$H$4:$H$2000,'Регистрация приход товаров'!$A$4:$A$2000,"&gt;="&amp;DATE(YEAR($A163),MONTH($A163)+1,1),'Регистрация приход товаров'!$D$4:$D$2000,$D163))+(IFERROR((SUMIF('Остаток на начало год'!$B$5:$B$302,$D163,'Остаток на начало год'!$F$5:$F$302)+SUMIFS('Регистрация приход товаров'!$H$4:$H$2000,'Регистрация приход товаров'!$D$4:$D$2000,$D163,'Регистрация приход товаров'!$A$4:$A$2000,"&lt;"&amp;DATE(YEAR($A163),MONTH($A163),1)))-SUMIFS('Регистрация расход товаров'!$H$4:$H$2000,'Регистрация расход товаров'!$A$4:$A$2000,"&lt;"&amp;DATE(YEAR($A163),MONTH($A163),1),'Регистрация расход товаров'!$D$4:$D$2000,$D163),0)))/((SUMIFS('Регистрация приход товаров'!$G$4:$G$2000,'Регистрация приход товаров'!$A$4:$A$2000,"&gt;="&amp;DATE(YEAR($A163),MONTH($A163),1),'Регистрация приход товаров'!$D$4:$D$2000,$D163)-SUMIFS('Регистрация приход товаров'!$G$4:$G$2000,'Регистрация приход товаров'!$A$4:$A$2000,"&gt;="&amp;DATE(YEAR($A163),MONTH($A163)+1,1),'Регистрация приход товаров'!$D$4:$D$2000,$D163))+(IFERROR((SUMIF('Остаток на начало год'!$B$5:$B$302,$D163,'Остаток на начало год'!$E$5:$E$302)+SUMIFS('Регистрация приход товаров'!$G$4:$G$2000,'Регистрация приход товаров'!$D$4:$D$2000,$D163,'Регистрация приход товаров'!$A$4:$A$2000,"&lt;"&amp;DATE(YEAR($A163),MONTH($A163),1)))-SUMIFS('Регистрация расход товаров'!$G$4:$G$2000,'Регистрация расход товаров'!$A$4:$A$2000,"&lt;"&amp;DATE(YEAR($A163),MONTH($A163),1),'Регистрация расход товаров'!$D$4:$D$2000,$D163),0))))*G163,0)</f>
        <v>0</v>
      </c>
      <c r="I163" s="154"/>
      <c r="J163" s="153">
        <f t="shared" si="4"/>
        <v>0</v>
      </c>
      <c r="K163" s="153">
        <f t="shared" si="5"/>
        <v>0</v>
      </c>
      <c r="L163" s="43" t="e">
        <f>IF(B163=#REF!,MAX($L$3:L162)+1,0)</f>
        <v>#REF!</v>
      </c>
    </row>
    <row r="164" spans="1:12">
      <c r="A164" s="158"/>
      <c r="B164" s="94"/>
      <c r="C164" s="159"/>
      <c r="D164" s="128"/>
      <c r="E164" s="151" t="str">
        <f>IFERROR(INDEX('Материал хисобот'!$C$9:$C$259,MATCH(D164,'Материал хисобот'!$B$9:$B$259,0),1),"")</f>
        <v/>
      </c>
      <c r="F164" s="152" t="str">
        <f>IFERROR(INDEX('Материал хисобот'!$D$9:$D$259,MATCH(D164,'Материал хисобот'!$B$9:$B$259,0),1),"")</f>
        <v/>
      </c>
      <c r="G164" s="155"/>
      <c r="H164" s="153">
        <f>IFERROR((((SUMIFS('Регистрация приход товаров'!$H$4:$H$2000,'Регистрация приход товаров'!$A$4:$A$2000,"&gt;="&amp;DATE(YEAR($A164),MONTH($A164),1),'Регистрация приход товаров'!$D$4:$D$2000,$D164)-SUMIFS('Регистрация приход товаров'!$H$4:$H$2000,'Регистрация приход товаров'!$A$4:$A$2000,"&gt;="&amp;DATE(YEAR($A164),MONTH($A164)+1,1),'Регистрация приход товаров'!$D$4:$D$2000,$D164))+(IFERROR((SUMIF('Остаток на начало год'!$B$5:$B$302,$D164,'Остаток на начало год'!$F$5:$F$302)+SUMIFS('Регистрация приход товаров'!$H$4:$H$2000,'Регистрация приход товаров'!$D$4:$D$2000,$D164,'Регистрация приход товаров'!$A$4:$A$2000,"&lt;"&amp;DATE(YEAR($A164),MONTH($A164),1)))-SUMIFS('Регистрация расход товаров'!$H$4:$H$2000,'Регистрация расход товаров'!$A$4:$A$2000,"&lt;"&amp;DATE(YEAR($A164),MONTH($A164),1),'Регистрация расход товаров'!$D$4:$D$2000,$D164),0)))/((SUMIFS('Регистрация приход товаров'!$G$4:$G$2000,'Регистрация приход товаров'!$A$4:$A$2000,"&gt;="&amp;DATE(YEAR($A164),MONTH($A164),1),'Регистрация приход товаров'!$D$4:$D$2000,$D164)-SUMIFS('Регистрация приход товаров'!$G$4:$G$2000,'Регистрация приход товаров'!$A$4:$A$2000,"&gt;="&amp;DATE(YEAR($A164),MONTH($A164)+1,1),'Регистрация приход товаров'!$D$4:$D$2000,$D164))+(IFERROR((SUMIF('Остаток на начало год'!$B$5:$B$302,$D164,'Остаток на начало год'!$E$5:$E$302)+SUMIFS('Регистрация приход товаров'!$G$4:$G$2000,'Регистрация приход товаров'!$D$4:$D$2000,$D164,'Регистрация приход товаров'!$A$4:$A$2000,"&lt;"&amp;DATE(YEAR($A164),MONTH($A164),1)))-SUMIFS('Регистрация расход товаров'!$G$4:$G$2000,'Регистрация расход товаров'!$A$4:$A$2000,"&lt;"&amp;DATE(YEAR($A164),MONTH($A164),1),'Регистрация расход товаров'!$D$4:$D$2000,$D164),0))))*G164,0)</f>
        <v>0</v>
      </c>
      <c r="I164" s="154"/>
      <c r="J164" s="153">
        <f t="shared" si="4"/>
        <v>0</v>
      </c>
      <c r="K164" s="153">
        <f t="shared" si="5"/>
        <v>0</v>
      </c>
      <c r="L164" s="43" t="e">
        <f>IF(B164=#REF!,MAX($L$3:L163)+1,0)</f>
        <v>#REF!</v>
      </c>
    </row>
    <row r="165" spans="1:12">
      <c r="A165" s="158"/>
      <c r="B165" s="94"/>
      <c r="C165" s="159"/>
      <c r="D165" s="128"/>
      <c r="E165" s="151" t="str">
        <f>IFERROR(INDEX('Материал хисобот'!$C$9:$C$259,MATCH(D165,'Материал хисобот'!$B$9:$B$259,0),1),"")</f>
        <v/>
      </c>
      <c r="F165" s="152" t="str">
        <f>IFERROR(INDEX('Материал хисобот'!$D$9:$D$259,MATCH(D165,'Материал хисобот'!$B$9:$B$259,0),1),"")</f>
        <v/>
      </c>
      <c r="G165" s="155"/>
      <c r="H165" s="153">
        <f>IFERROR((((SUMIFS('Регистрация приход товаров'!$H$4:$H$2000,'Регистрация приход товаров'!$A$4:$A$2000,"&gt;="&amp;DATE(YEAR($A165),MONTH($A165),1),'Регистрация приход товаров'!$D$4:$D$2000,$D165)-SUMIFS('Регистрация приход товаров'!$H$4:$H$2000,'Регистрация приход товаров'!$A$4:$A$2000,"&gt;="&amp;DATE(YEAR($A165),MONTH($A165)+1,1),'Регистрация приход товаров'!$D$4:$D$2000,$D165))+(IFERROR((SUMIF('Остаток на начало год'!$B$5:$B$302,$D165,'Остаток на начало год'!$F$5:$F$302)+SUMIFS('Регистрация приход товаров'!$H$4:$H$2000,'Регистрация приход товаров'!$D$4:$D$2000,$D165,'Регистрация приход товаров'!$A$4:$A$2000,"&lt;"&amp;DATE(YEAR($A165),MONTH($A165),1)))-SUMIFS('Регистрация расход товаров'!$H$4:$H$2000,'Регистрация расход товаров'!$A$4:$A$2000,"&lt;"&amp;DATE(YEAR($A165),MONTH($A165),1),'Регистрация расход товаров'!$D$4:$D$2000,$D165),0)))/((SUMIFS('Регистрация приход товаров'!$G$4:$G$2000,'Регистрация приход товаров'!$A$4:$A$2000,"&gt;="&amp;DATE(YEAR($A165),MONTH($A165),1),'Регистрация приход товаров'!$D$4:$D$2000,$D165)-SUMIFS('Регистрация приход товаров'!$G$4:$G$2000,'Регистрация приход товаров'!$A$4:$A$2000,"&gt;="&amp;DATE(YEAR($A165),MONTH($A165)+1,1),'Регистрация приход товаров'!$D$4:$D$2000,$D165))+(IFERROR((SUMIF('Остаток на начало год'!$B$5:$B$302,$D165,'Остаток на начало год'!$E$5:$E$302)+SUMIFS('Регистрация приход товаров'!$G$4:$G$2000,'Регистрация приход товаров'!$D$4:$D$2000,$D165,'Регистрация приход товаров'!$A$4:$A$2000,"&lt;"&amp;DATE(YEAR($A165),MONTH($A165),1)))-SUMIFS('Регистрация расход товаров'!$G$4:$G$2000,'Регистрация расход товаров'!$A$4:$A$2000,"&lt;"&amp;DATE(YEAR($A165),MONTH($A165),1),'Регистрация расход товаров'!$D$4:$D$2000,$D165),0))))*G165,0)</f>
        <v>0</v>
      </c>
      <c r="I165" s="154"/>
      <c r="J165" s="153">
        <f t="shared" si="4"/>
        <v>0</v>
      </c>
      <c r="K165" s="153">
        <f t="shared" si="5"/>
        <v>0</v>
      </c>
      <c r="L165" s="43" t="e">
        <f>IF(B165=#REF!,MAX($L$3:L164)+1,0)</f>
        <v>#REF!</v>
      </c>
    </row>
    <row r="166" spans="1:12">
      <c r="A166" s="158"/>
      <c r="B166" s="94"/>
      <c r="C166" s="159"/>
      <c r="D166" s="128"/>
      <c r="E166" s="151" t="str">
        <f>IFERROR(INDEX('Материал хисобот'!$C$9:$C$259,MATCH(D166,'Материал хисобот'!$B$9:$B$259,0),1),"")</f>
        <v/>
      </c>
      <c r="F166" s="152" t="str">
        <f>IFERROR(INDEX('Материал хисобот'!$D$9:$D$259,MATCH(D166,'Материал хисобот'!$B$9:$B$259,0),1),"")</f>
        <v/>
      </c>
      <c r="G166" s="155"/>
      <c r="H166" s="153">
        <f>IFERROR((((SUMIFS('Регистрация приход товаров'!$H$4:$H$2000,'Регистрация приход товаров'!$A$4:$A$2000,"&gt;="&amp;DATE(YEAR($A166),MONTH($A166),1),'Регистрация приход товаров'!$D$4:$D$2000,$D166)-SUMIFS('Регистрация приход товаров'!$H$4:$H$2000,'Регистрация приход товаров'!$A$4:$A$2000,"&gt;="&amp;DATE(YEAR($A166),MONTH($A166)+1,1),'Регистрация приход товаров'!$D$4:$D$2000,$D166))+(IFERROR((SUMIF('Остаток на начало год'!$B$5:$B$302,$D166,'Остаток на начало год'!$F$5:$F$302)+SUMIFS('Регистрация приход товаров'!$H$4:$H$2000,'Регистрация приход товаров'!$D$4:$D$2000,$D166,'Регистрация приход товаров'!$A$4:$A$2000,"&lt;"&amp;DATE(YEAR($A166),MONTH($A166),1)))-SUMIFS('Регистрация расход товаров'!$H$4:$H$2000,'Регистрация расход товаров'!$A$4:$A$2000,"&lt;"&amp;DATE(YEAR($A166),MONTH($A166),1),'Регистрация расход товаров'!$D$4:$D$2000,$D166),0)))/((SUMIFS('Регистрация приход товаров'!$G$4:$G$2000,'Регистрация приход товаров'!$A$4:$A$2000,"&gt;="&amp;DATE(YEAR($A166),MONTH($A166),1),'Регистрация приход товаров'!$D$4:$D$2000,$D166)-SUMIFS('Регистрация приход товаров'!$G$4:$G$2000,'Регистрация приход товаров'!$A$4:$A$2000,"&gt;="&amp;DATE(YEAR($A166),MONTH($A166)+1,1),'Регистрация приход товаров'!$D$4:$D$2000,$D166))+(IFERROR((SUMIF('Остаток на начало год'!$B$5:$B$302,$D166,'Остаток на начало год'!$E$5:$E$302)+SUMIFS('Регистрация приход товаров'!$G$4:$G$2000,'Регистрация приход товаров'!$D$4:$D$2000,$D166,'Регистрация приход товаров'!$A$4:$A$2000,"&lt;"&amp;DATE(YEAR($A166),MONTH($A166),1)))-SUMIFS('Регистрация расход товаров'!$G$4:$G$2000,'Регистрация расход товаров'!$A$4:$A$2000,"&lt;"&amp;DATE(YEAR($A166),MONTH($A166),1),'Регистрация расход товаров'!$D$4:$D$2000,$D166),0))))*G166,0)</f>
        <v>0</v>
      </c>
      <c r="I166" s="154"/>
      <c r="J166" s="153">
        <f t="shared" si="4"/>
        <v>0</v>
      </c>
      <c r="K166" s="153">
        <f t="shared" si="5"/>
        <v>0</v>
      </c>
      <c r="L166" s="43" t="e">
        <f>IF(B166=#REF!,MAX($L$3:L165)+1,0)</f>
        <v>#REF!</v>
      </c>
    </row>
    <row r="167" spans="1:12">
      <c r="A167" s="158"/>
      <c r="B167" s="94"/>
      <c r="C167" s="159"/>
      <c r="D167" s="128"/>
      <c r="E167" s="151" t="str">
        <f>IFERROR(INDEX('Материал хисобот'!$C$9:$C$259,MATCH(D167,'Материал хисобот'!$B$9:$B$259,0),1),"")</f>
        <v/>
      </c>
      <c r="F167" s="152" t="str">
        <f>IFERROR(INDEX('Материал хисобот'!$D$9:$D$259,MATCH(D167,'Материал хисобот'!$B$9:$B$259,0),1),"")</f>
        <v/>
      </c>
      <c r="G167" s="155"/>
      <c r="H167" s="153">
        <f>IFERROR((((SUMIFS('Регистрация приход товаров'!$H$4:$H$2000,'Регистрация приход товаров'!$A$4:$A$2000,"&gt;="&amp;DATE(YEAR($A167),MONTH($A167),1),'Регистрация приход товаров'!$D$4:$D$2000,$D167)-SUMIFS('Регистрация приход товаров'!$H$4:$H$2000,'Регистрация приход товаров'!$A$4:$A$2000,"&gt;="&amp;DATE(YEAR($A167),MONTH($A167)+1,1),'Регистрация приход товаров'!$D$4:$D$2000,$D167))+(IFERROR((SUMIF('Остаток на начало год'!$B$5:$B$302,$D167,'Остаток на начало год'!$F$5:$F$302)+SUMIFS('Регистрация приход товаров'!$H$4:$H$2000,'Регистрация приход товаров'!$D$4:$D$2000,$D167,'Регистрация приход товаров'!$A$4:$A$2000,"&lt;"&amp;DATE(YEAR($A167),MONTH($A167),1)))-SUMIFS('Регистрация расход товаров'!$H$4:$H$2000,'Регистрация расход товаров'!$A$4:$A$2000,"&lt;"&amp;DATE(YEAR($A167),MONTH($A167),1),'Регистрация расход товаров'!$D$4:$D$2000,$D167),0)))/((SUMIFS('Регистрация приход товаров'!$G$4:$G$2000,'Регистрация приход товаров'!$A$4:$A$2000,"&gt;="&amp;DATE(YEAR($A167),MONTH($A167),1),'Регистрация приход товаров'!$D$4:$D$2000,$D167)-SUMIFS('Регистрация приход товаров'!$G$4:$G$2000,'Регистрация приход товаров'!$A$4:$A$2000,"&gt;="&amp;DATE(YEAR($A167),MONTH($A167)+1,1),'Регистрация приход товаров'!$D$4:$D$2000,$D167))+(IFERROR((SUMIF('Остаток на начало год'!$B$5:$B$302,$D167,'Остаток на начало год'!$E$5:$E$302)+SUMIFS('Регистрация приход товаров'!$G$4:$G$2000,'Регистрация приход товаров'!$D$4:$D$2000,$D167,'Регистрация приход товаров'!$A$4:$A$2000,"&lt;"&amp;DATE(YEAR($A167),MONTH($A167),1)))-SUMIFS('Регистрация расход товаров'!$G$4:$G$2000,'Регистрация расход товаров'!$A$4:$A$2000,"&lt;"&amp;DATE(YEAR($A167),MONTH($A167),1),'Регистрация расход товаров'!$D$4:$D$2000,$D167),0))))*G167,0)</f>
        <v>0</v>
      </c>
      <c r="I167" s="154"/>
      <c r="J167" s="153">
        <f t="shared" si="4"/>
        <v>0</v>
      </c>
      <c r="K167" s="153">
        <f t="shared" si="5"/>
        <v>0</v>
      </c>
      <c r="L167" s="43" t="e">
        <f>IF(B167=#REF!,MAX($L$3:L166)+1,0)</f>
        <v>#REF!</v>
      </c>
    </row>
    <row r="168" spans="1:12">
      <c r="A168" s="158"/>
      <c r="B168" s="94"/>
      <c r="C168" s="159"/>
      <c r="D168" s="128"/>
      <c r="E168" s="151" t="str">
        <f>IFERROR(INDEX('Материал хисобот'!$C$9:$C$259,MATCH(D168,'Материал хисобот'!$B$9:$B$259,0),1),"")</f>
        <v/>
      </c>
      <c r="F168" s="152" t="str">
        <f>IFERROR(INDEX('Материал хисобот'!$D$9:$D$259,MATCH(D168,'Материал хисобот'!$B$9:$B$259,0),1),"")</f>
        <v/>
      </c>
      <c r="G168" s="155"/>
      <c r="H168" s="153">
        <f>IFERROR((((SUMIFS('Регистрация приход товаров'!$H$4:$H$2000,'Регистрация приход товаров'!$A$4:$A$2000,"&gt;="&amp;DATE(YEAR($A168),MONTH($A168),1),'Регистрация приход товаров'!$D$4:$D$2000,$D168)-SUMIFS('Регистрация приход товаров'!$H$4:$H$2000,'Регистрация приход товаров'!$A$4:$A$2000,"&gt;="&amp;DATE(YEAR($A168),MONTH($A168)+1,1),'Регистрация приход товаров'!$D$4:$D$2000,$D168))+(IFERROR((SUMIF('Остаток на начало год'!$B$5:$B$302,$D168,'Остаток на начало год'!$F$5:$F$302)+SUMIFS('Регистрация приход товаров'!$H$4:$H$2000,'Регистрация приход товаров'!$D$4:$D$2000,$D168,'Регистрация приход товаров'!$A$4:$A$2000,"&lt;"&amp;DATE(YEAR($A168),MONTH($A168),1)))-SUMIFS('Регистрация расход товаров'!$H$4:$H$2000,'Регистрация расход товаров'!$A$4:$A$2000,"&lt;"&amp;DATE(YEAR($A168),MONTH($A168),1),'Регистрация расход товаров'!$D$4:$D$2000,$D168),0)))/((SUMIFS('Регистрация приход товаров'!$G$4:$G$2000,'Регистрация приход товаров'!$A$4:$A$2000,"&gt;="&amp;DATE(YEAR($A168),MONTH($A168),1),'Регистрация приход товаров'!$D$4:$D$2000,$D168)-SUMIFS('Регистрация приход товаров'!$G$4:$G$2000,'Регистрация приход товаров'!$A$4:$A$2000,"&gt;="&amp;DATE(YEAR($A168),MONTH($A168)+1,1),'Регистрация приход товаров'!$D$4:$D$2000,$D168))+(IFERROR((SUMIF('Остаток на начало год'!$B$5:$B$302,$D168,'Остаток на начало год'!$E$5:$E$302)+SUMIFS('Регистрация приход товаров'!$G$4:$G$2000,'Регистрация приход товаров'!$D$4:$D$2000,$D168,'Регистрация приход товаров'!$A$4:$A$2000,"&lt;"&amp;DATE(YEAR($A168),MONTH($A168),1)))-SUMIFS('Регистрация расход товаров'!$G$4:$G$2000,'Регистрация расход товаров'!$A$4:$A$2000,"&lt;"&amp;DATE(YEAR($A168),MONTH($A168),1),'Регистрация расход товаров'!$D$4:$D$2000,$D168),0))))*G168,0)</f>
        <v>0</v>
      </c>
      <c r="I168" s="154"/>
      <c r="J168" s="153">
        <f t="shared" si="4"/>
        <v>0</v>
      </c>
      <c r="K168" s="153">
        <f t="shared" si="5"/>
        <v>0</v>
      </c>
      <c r="L168" s="43" t="e">
        <f>IF(B168=#REF!,MAX($L$3:L167)+1,0)</f>
        <v>#REF!</v>
      </c>
    </row>
    <row r="169" spans="1:12">
      <c r="A169" s="158"/>
      <c r="B169" s="94"/>
      <c r="C169" s="159"/>
      <c r="D169" s="128"/>
      <c r="E169" s="151" t="str">
        <f>IFERROR(INDEX('Материал хисобот'!$C$9:$C$259,MATCH(D169,'Материал хисобот'!$B$9:$B$259,0),1),"")</f>
        <v/>
      </c>
      <c r="F169" s="152" t="str">
        <f>IFERROR(INDEX('Материал хисобот'!$D$9:$D$259,MATCH(D169,'Материал хисобот'!$B$9:$B$259,0),1),"")</f>
        <v/>
      </c>
      <c r="G169" s="155"/>
      <c r="H169" s="153">
        <f>IFERROR((((SUMIFS('Регистрация приход товаров'!$H$4:$H$2000,'Регистрация приход товаров'!$A$4:$A$2000,"&gt;="&amp;DATE(YEAR($A169),MONTH($A169),1),'Регистрация приход товаров'!$D$4:$D$2000,$D169)-SUMIFS('Регистрация приход товаров'!$H$4:$H$2000,'Регистрация приход товаров'!$A$4:$A$2000,"&gt;="&amp;DATE(YEAR($A169),MONTH($A169)+1,1),'Регистрация приход товаров'!$D$4:$D$2000,$D169))+(IFERROR((SUMIF('Остаток на начало год'!$B$5:$B$302,$D169,'Остаток на начало год'!$F$5:$F$302)+SUMIFS('Регистрация приход товаров'!$H$4:$H$2000,'Регистрация приход товаров'!$D$4:$D$2000,$D169,'Регистрация приход товаров'!$A$4:$A$2000,"&lt;"&amp;DATE(YEAR($A169),MONTH($A169),1)))-SUMIFS('Регистрация расход товаров'!$H$4:$H$2000,'Регистрация расход товаров'!$A$4:$A$2000,"&lt;"&amp;DATE(YEAR($A169),MONTH($A169),1),'Регистрация расход товаров'!$D$4:$D$2000,$D169),0)))/((SUMIFS('Регистрация приход товаров'!$G$4:$G$2000,'Регистрация приход товаров'!$A$4:$A$2000,"&gt;="&amp;DATE(YEAR($A169),MONTH($A169),1),'Регистрация приход товаров'!$D$4:$D$2000,$D169)-SUMIFS('Регистрация приход товаров'!$G$4:$G$2000,'Регистрация приход товаров'!$A$4:$A$2000,"&gt;="&amp;DATE(YEAR($A169),MONTH($A169)+1,1),'Регистрация приход товаров'!$D$4:$D$2000,$D169))+(IFERROR((SUMIF('Остаток на начало год'!$B$5:$B$302,$D169,'Остаток на начало год'!$E$5:$E$302)+SUMIFS('Регистрация приход товаров'!$G$4:$G$2000,'Регистрация приход товаров'!$D$4:$D$2000,$D169,'Регистрация приход товаров'!$A$4:$A$2000,"&lt;"&amp;DATE(YEAR($A169),MONTH($A169),1)))-SUMIFS('Регистрация расход товаров'!$G$4:$G$2000,'Регистрация расход товаров'!$A$4:$A$2000,"&lt;"&amp;DATE(YEAR($A169),MONTH($A169),1),'Регистрация расход товаров'!$D$4:$D$2000,$D169),0))))*G169,0)</f>
        <v>0</v>
      </c>
      <c r="I169" s="154"/>
      <c r="J169" s="153">
        <f t="shared" si="4"/>
        <v>0</v>
      </c>
      <c r="K169" s="153">
        <f t="shared" si="5"/>
        <v>0</v>
      </c>
      <c r="L169" s="43" t="e">
        <f>IF(B169=#REF!,MAX($L$3:L168)+1,0)</f>
        <v>#REF!</v>
      </c>
    </row>
    <row r="170" spans="1:12">
      <c r="A170" s="158"/>
      <c r="B170" s="94"/>
      <c r="C170" s="159"/>
      <c r="D170" s="128"/>
      <c r="E170" s="151" t="str">
        <f>IFERROR(INDEX('Материал хисобот'!$C$9:$C$259,MATCH(D170,'Материал хисобот'!$B$9:$B$259,0),1),"")</f>
        <v/>
      </c>
      <c r="F170" s="152" t="str">
        <f>IFERROR(INDEX('Материал хисобот'!$D$9:$D$259,MATCH(D170,'Материал хисобот'!$B$9:$B$259,0),1),"")</f>
        <v/>
      </c>
      <c r="G170" s="155"/>
      <c r="H170" s="153">
        <f>IFERROR((((SUMIFS('Регистрация приход товаров'!$H$4:$H$2000,'Регистрация приход товаров'!$A$4:$A$2000,"&gt;="&amp;DATE(YEAR($A170),MONTH($A170),1),'Регистрация приход товаров'!$D$4:$D$2000,$D170)-SUMIFS('Регистрация приход товаров'!$H$4:$H$2000,'Регистрация приход товаров'!$A$4:$A$2000,"&gt;="&amp;DATE(YEAR($A170),MONTH($A170)+1,1),'Регистрация приход товаров'!$D$4:$D$2000,$D170))+(IFERROR((SUMIF('Остаток на начало год'!$B$5:$B$302,$D170,'Остаток на начало год'!$F$5:$F$302)+SUMIFS('Регистрация приход товаров'!$H$4:$H$2000,'Регистрация приход товаров'!$D$4:$D$2000,$D170,'Регистрация приход товаров'!$A$4:$A$2000,"&lt;"&amp;DATE(YEAR($A170),MONTH($A170),1)))-SUMIFS('Регистрация расход товаров'!$H$4:$H$2000,'Регистрация расход товаров'!$A$4:$A$2000,"&lt;"&amp;DATE(YEAR($A170),MONTH($A170),1),'Регистрация расход товаров'!$D$4:$D$2000,$D170),0)))/((SUMIFS('Регистрация приход товаров'!$G$4:$G$2000,'Регистрация приход товаров'!$A$4:$A$2000,"&gt;="&amp;DATE(YEAR($A170),MONTH($A170),1),'Регистрация приход товаров'!$D$4:$D$2000,$D170)-SUMIFS('Регистрация приход товаров'!$G$4:$G$2000,'Регистрация приход товаров'!$A$4:$A$2000,"&gt;="&amp;DATE(YEAR($A170),MONTH($A170)+1,1),'Регистрация приход товаров'!$D$4:$D$2000,$D170))+(IFERROR((SUMIF('Остаток на начало год'!$B$5:$B$302,$D170,'Остаток на начало год'!$E$5:$E$302)+SUMIFS('Регистрация приход товаров'!$G$4:$G$2000,'Регистрация приход товаров'!$D$4:$D$2000,$D170,'Регистрация приход товаров'!$A$4:$A$2000,"&lt;"&amp;DATE(YEAR($A170),MONTH($A170),1)))-SUMIFS('Регистрация расход товаров'!$G$4:$G$2000,'Регистрация расход товаров'!$A$4:$A$2000,"&lt;"&amp;DATE(YEAR($A170),MONTH($A170),1),'Регистрация расход товаров'!$D$4:$D$2000,$D170),0))))*G170,0)</f>
        <v>0</v>
      </c>
      <c r="I170" s="154"/>
      <c r="J170" s="153">
        <f t="shared" si="4"/>
        <v>0</v>
      </c>
      <c r="K170" s="153">
        <f t="shared" si="5"/>
        <v>0</v>
      </c>
      <c r="L170" s="43" t="e">
        <f>IF(B170=#REF!,MAX($L$3:L169)+1,0)</f>
        <v>#REF!</v>
      </c>
    </row>
    <row r="171" spans="1:12">
      <c r="A171" s="158"/>
      <c r="B171" s="94"/>
      <c r="C171" s="159"/>
      <c r="D171" s="128"/>
      <c r="E171" s="151" t="str">
        <f>IFERROR(INDEX('Материал хисобот'!$C$9:$C$259,MATCH(D171,'Материал хисобот'!$B$9:$B$259,0),1),"")</f>
        <v/>
      </c>
      <c r="F171" s="152" t="str">
        <f>IFERROR(INDEX('Материал хисобот'!$D$9:$D$259,MATCH(D171,'Материал хисобот'!$B$9:$B$259,0),1),"")</f>
        <v/>
      </c>
      <c r="G171" s="155"/>
      <c r="H171" s="153">
        <f>IFERROR((((SUMIFS('Регистрация приход товаров'!$H$4:$H$2000,'Регистрация приход товаров'!$A$4:$A$2000,"&gt;="&amp;DATE(YEAR($A171),MONTH($A171),1),'Регистрация приход товаров'!$D$4:$D$2000,$D171)-SUMIFS('Регистрация приход товаров'!$H$4:$H$2000,'Регистрация приход товаров'!$A$4:$A$2000,"&gt;="&amp;DATE(YEAR($A171),MONTH($A171)+1,1),'Регистрация приход товаров'!$D$4:$D$2000,$D171))+(IFERROR((SUMIF('Остаток на начало год'!$B$5:$B$302,$D171,'Остаток на начало год'!$F$5:$F$302)+SUMIFS('Регистрация приход товаров'!$H$4:$H$2000,'Регистрация приход товаров'!$D$4:$D$2000,$D171,'Регистрация приход товаров'!$A$4:$A$2000,"&lt;"&amp;DATE(YEAR($A171),MONTH($A171),1)))-SUMIFS('Регистрация расход товаров'!$H$4:$H$2000,'Регистрация расход товаров'!$A$4:$A$2000,"&lt;"&amp;DATE(YEAR($A171),MONTH($A171),1),'Регистрация расход товаров'!$D$4:$D$2000,$D171),0)))/((SUMIFS('Регистрация приход товаров'!$G$4:$G$2000,'Регистрация приход товаров'!$A$4:$A$2000,"&gt;="&amp;DATE(YEAR($A171),MONTH($A171),1),'Регистрация приход товаров'!$D$4:$D$2000,$D171)-SUMIFS('Регистрация приход товаров'!$G$4:$G$2000,'Регистрация приход товаров'!$A$4:$A$2000,"&gt;="&amp;DATE(YEAR($A171),MONTH($A171)+1,1),'Регистрация приход товаров'!$D$4:$D$2000,$D171))+(IFERROR((SUMIF('Остаток на начало год'!$B$5:$B$302,$D171,'Остаток на начало год'!$E$5:$E$302)+SUMIFS('Регистрация приход товаров'!$G$4:$G$2000,'Регистрация приход товаров'!$D$4:$D$2000,$D171,'Регистрация приход товаров'!$A$4:$A$2000,"&lt;"&amp;DATE(YEAR($A171),MONTH($A171),1)))-SUMIFS('Регистрация расход товаров'!$G$4:$G$2000,'Регистрация расход товаров'!$A$4:$A$2000,"&lt;"&amp;DATE(YEAR($A171),MONTH($A171),1),'Регистрация расход товаров'!$D$4:$D$2000,$D171),0))))*G171,0)</f>
        <v>0</v>
      </c>
      <c r="I171" s="154"/>
      <c r="J171" s="153">
        <f t="shared" si="4"/>
        <v>0</v>
      </c>
      <c r="K171" s="153">
        <f t="shared" si="5"/>
        <v>0</v>
      </c>
      <c r="L171" s="43" t="e">
        <f>IF(B171=#REF!,MAX($L$3:L170)+1,0)</f>
        <v>#REF!</v>
      </c>
    </row>
    <row r="172" spans="1:12">
      <c r="A172" s="158"/>
      <c r="B172" s="94"/>
      <c r="C172" s="159"/>
      <c r="D172" s="128"/>
      <c r="E172" s="151" t="str">
        <f>IFERROR(INDEX('Материал хисобот'!$C$9:$C$259,MATCH(D172,'Материал хисобот'!$B$9:$B$259,0),1),"")</f>
        <v/>
      </c>
      <c r="F172" s="152" t="str">
        <f>IFERROR(INDEX('Материал хисобот'!$D$9:$D$259,MATCH(D172,'Материал хисобот'!$B$9:$B$259,0),1),"")</f>
        <v/>
      </c>
      <c r="G172" s="155"/>
      <c r="H172" s="153">
        <f>IFERROR((((SUMIFS('Регистрация приход товаров'!$H$4:$H$2000,'Регистрация приход товаров'!$A$4:$A$2000,"&gt;="&amp;DATE(YEAR($A172),MONTH($A172),1),'Регистрация приход товаров'!$D$4:$D$2000,$D172)-SUMIFS('Регистрация приход товаров'!$H$4:$H$2000,'Регистрация приход товаров'!$A$4:$A$2000,"&gt;="&amp;DATE(YEAR($A172),MONTH($A172)+1,1),'Регистрация приход товаров'!$D$4:$D$2000,$D172))+(IFERROR((SUMIF('Остаток на начало год'!$B$5:$B$302,$D172,'Остаток на начало год'!$F$5:$F$302)+SUMIFS('Регистрация приход товаров'!$H$4:$H$2000,'Регистрация приход товаров'!$D$4:$D$2000,$D172,'Регистрация приход товаров'!$A$4:$A$2000,"&lt;"&amp;DATE(YEAR($A172),MONTH($A172),1)))-SUMIFS('Регистрация расход товаров'!$H$4:$H$2000,'Регистрация расход товаров'!$A$4:$A$2000,"&lt;"&amp;DATE(YEAR($A172),MONTH($A172),1),'Регистрация расход товаров'!$D$4:$D$2000,$D172),0)))/((SUMIFS('Регистрация приход товаров'!$G$4:$G$2000,'Регистрация приход товаров'!$A$4:$A$2000,"&gt;="&amp;DATE(YEAR($A172),MONTH($A172),1),'Регистрация приход товаров'!$D$4:$D$2000,$D172)-SUMIFS('Регистрация приход товаров'!$G$4:$G$2000,'Регистрация приход товаров'!$A$4:$A$2000,"&gt;="&amp;DATE(YEAR($A172),MONTH($A172)+1,1),'Регистрация приход товаров'!$D$4:$D$2000,$D172))+(IFERROR((SUMIF('Остаток на начало год'!$B$5:$B$302,$D172,'Остаток на начало год'!$E$5:$E$302)+SUMIFS('Регистрация приход товаров'!$G$4:$G$2000,'Регистрация приход товаров'!$D$4:$D$2000,$D172,'Регистрация приход товаров'!$A$4:$A$2000,"&lt;"&amp;DATE(YEAR($A172),MONTH($A172),1)))-SUMIFS('Регистрация расход товаров'!$G$4:$G$2000,'Регистрация расход товаров'!$A$4:$A$2000,"&lt;"&amp;DATE(YEAR($A172),MONTH($A172),1),'Регистрация расход товаров'!$D$4:$D$2000,$D172),0))))*G172,0)</f>
        <v>0</v>
      </c>
      <c r="I172" s="154"/>
      <c r="J172" s="153">
        <f t="shared" si="4"/>
        <v>0</v>
      </c>
      <c r="K172" s="153">
        <f t="shared" si="5"/>
        <v>0</v>
      </c>
      <c r="L172" s="43" t="e">
        <f>IF(B172=#REF!,MAX($L$3:L171)+1,0)</f>
        <v>#REF!</v>
      </c>
    </row>
    <row r="173" spans="1:12">
      <c r="A173" s="158"/>
      <c r="B173" s="94"/>
      <c r="C173" s="159"/>
      <c r="D173" s="128"/>
      <c r="E173" s="151" t="str">
        <f>IFERROR(INDEX('Материал хисобот'!$C$9:$C$259,MATCH(D173,'Материал хисобот'!$B$9:$B$259,0),1),"")</f>
        <v/>
      </c>
      <c r="F173" s="152" t="str">
        <f>IFERROR(INDEX('Материал хисобот'!$D$9:$D$259,MATCH(D173,'Материал хисобот'!$B$9:$B$259,0),1),"")</f>
        <v/>
      </c>
      <c r="G173" s="155"/>
      <c r="H173" s="153">
        <f>IFERROR((((SUMIFS('Регистрация приход товаров'!$H$4:$H$2000,'Регистрация приход товаров'!$A$4:$A$2000,"&gt;="&amp;DATE(YEAR($A173),MONTH($A173),1),'Регистрация приход товаров'!$D$4:$D$2000,$D173)-SUMIFS('Регистрация приход товаров'!$H$4:$H$2000,'Регистрация приход товаров'!$A$4:$A$2000,"&gt;="&amp;DATE(YEAR($A173),MONTH($A173)+1,1),'Регистрация приход товаров'!$D$4:$D$2000,$D173))+(IFERROR((SUMIF('Остаток на начало год'!$B$5:$B$302,$D173,'Остаток на начало год'!$F$5:$F$302)+SUMIFS('Регистрация приход товаров'!$H$4:$H$2000,'Регистрация приход товаров'!$D$4:$D$2000,$D173,'Регистрация приход товаров'!$A$4:$A$2000,"&lt;"&amp;DATE(YEAR($A173),MONTH($A173),1)))-SUMIFS('Регистрация расход товаров'!$H$4:$H$2000,'Регистрация расход товаров'!$A$4:$A$2000,"&lt;"&amp;DATE(YEAR($A173),MONTH($A173),1),'Регистрация расход товаров'!$D$4:$D$2000,$D173),0)))/((SUMIFS('Регистрация приход товаров'!$G$4:$G$2000,'Регистрация приход товаров'!$A$4:$A$2000,"&gt;="&amp;DATE(YEAR($A173),MONTH($A173),1),'Регистрация приход товаров'!$D$4:$D$2000,$D173)-SUMIFS('Регистрация приход товаров'!$G$4:$G$2000,'Регистрация приход товаров'!$A$4:$A$2000,"&gt;="&amp;DATE(YEAR($A173),MONTH($A173)+1,1),'Регистрация приход товаров'!$D$4:$D$2000,$D173))+(IFERROR((SUMIF('Остаток на начало год'!$B$5:$B$302,$D173,'Остаток на начало год'!$E$5:$E$302)+SUMIFS('Регистрация приход товаров'!$G$4:$G$2000,'Регистрация приход товаров'!$D$4:$D$2000,$D173,'Регистрация приход товаров'!$A$4:$A$2000,"&lt;"&amp;DATE(YEAR($A173),MONTH($A173),1)))-SUMIFS('Регистрация расход товаров'!$G$4:$G$2000,'Регистрация расход товаров'!$A$4:$A$2000,"&lt;"&amp;DATE(YEAR($A173),MONTH($A173),1),'Регистрация расход товаров'!$D$4:$D$2000,$D173),0))))*G173,0)</f>
        <v>0</v>
      </c>
      <c r="I173" s="154"/>
      <c r="J173" s="153">
        <f t="shared" si="4"/>
        <v>0</v>
      </c>
      <c r="K173" s="153">
        <f t="shared" si="5"/>
        <v>0</v>
      </c>
      <c r="L173" s="43" t="e">
        <f>IF(B173=#REF!,MAX($L$3:L172)+1,0)</f>
        <v>#REF!</v>
      </c>
    </row>
    <row r="174" spans="1:12">
      <c r="A174" s="158"/>
      <c r="B174" s="94"/>
      <c r="C174" s="159"/>
      <c r="D174" s="128"/>
      <c r="E174" s="151" t="str">
        <f>IFERROR(INDEX('Материал хисобот'!$C$9:$C$259,MATCH(D174,'Материал хисобот'!$B$9:$B$259,0),1),"")</f>
        <v/>
      </c>
      <c r="F174" s="152" t="str">
        <f>IFERROR(INDEX('Материал хисобот'!$D$9:$D$259,MATCH(D174,'Материал хисобот'!$B$9:$B$259,0),1),"")</f>
        <v/>
      </c>
      <c r="G174" s="155"/>
      <c r="H174" s="153">
        <f>IFERROR((((SUMIFS('Регистрация приход товаров'!$H$4:$H$2000,'Регистрация приход товаров'!$A$4:$A$2000,"&gt;="&amp;DATE(YEAR($A174),MONTH($A174),1),'Регистрация приход товаров'!$D$4:$D$2000,$D174)-SUMIFS('Регистрация приход товаров'!$H$4:$H$2000,'Регистрация приход товаров'!$A$4:$A$2000,"&gt;="&amp;DATE(YEAR($A174),MONTH($A174)+1,1),'Регистрация приход товаров'!$D$4:$D$2000,$D174))+(IFERROR((SUMIF('Остаток на начало год'!$B$5:$B$302,$D174,'Остаток на начало год'!$F$5:$F$302)+SUMIFS('Регистрация приход товаров'!$H$4:$H$2000,'Регистрация приход товаров'!$D$4:$D$2000,$D174,'Регистрация приход товаров'!$A$4:$A$2000,"&lt;"&amp;DATE(YEAR($A174),MONTH($A174),1)))-SUMIFS('Регистрация расход товаров'!$H$4:$H$2000,'Регистрация расход товаров'!$A$4:$A$2000,"&lt;"&amp;DATE(YEAR($A174),MONTH($A174),1),'Регистрация расход товаров'!$D$4:$D$2000,$D174),0)))/((SUMIFS('Регистрация приход товаров'!$G$4:$G$2000,'Регистрация приход товаров'!$A$4:$A$2000,"&gt;="&amp;DATE(YEAR($A174),MONTH($A174),1),'Регистрация приход товаров'!$D$4:$D$2000,$D174)-SUMIFS('Регистрация приход товаров'!$G$4:$G$2000,'Регистрация приход товаров'!$A$4:$A$2000,"&gt;="&amp;DATE(YEAR($A174),MONTH($A174)+1,1),'Регистрация приход товаров'!$D$4:$D$2000,$D174))+(IFERROR((SUMIF('Остаток на начало год'!$B$5:$B$302,$D174,'Остаток на начало год'!$E$5:$E$302)+SUMIFS('Регистрация приход товаров'!$G$4:$G$2000,'Регистрация приход товаров'!$D$4:$D$2000,$D174,'Регистрация приход товаров'!$A$4:$A$2000,"&lt;"&amp;DATE(YEAR($A174),MONTH($A174),1)))-SUMIFS('Регистрация расход товаров'!$G$4:$G$2000,'Регистрация расход товаров'!$A$4:$A$2000,"&lt;"&amp;DATE(YEAR($A174),MONTH($A174),1),'Регистрация расход товаров'!$D$4:$D$2000,$D174),0))))*G174,0)</f>
        <v>0</v>
      </c>
      <c r="I174" s="154"/>
      <c r="J174" s="153">
        <f t="shared" si="4"/>
        <v>0</v>
      </c>
      <c r="K174" s="153">
        <f t="shared" si="5"/>
        <v>0</v>
      </c>
      <c r="L174" s="43" t="e">
        <f>IF(B174=#REF!,MAX($L$3:L173)+1,0)</f>
        <v>#REF!</v>
      </c>
    </row>
    <row r="175" spans="1:12">
      <c r="A175" s="158"/>
      <c r="B175" s="94"/>
      <c r="C175" s="159"/>
      <c r="D175" s="128"/>
      <c r="E175" s="151" t="str">
        <f>IFERROR(INDEX('Материал хисобот'!$C$9:$C$259,MATCH(D175,'Материал хисобот'!$B$9:$B$259,0),1),"")</f>
        <v/>
      </c>
      <c r="F175" s="152" t="str">
        <f>IFERROR(INDEX('Материал хисобот'!$D$9:$D$259,MATCH(D175,'Материал хисобот'!$B$9:$B$259,0),1),"")</f>
        <v/>
      </c>
      <c r="G175" s="155"/>
      <c r="H175" s="153">
        <f>IFERROR((((SUMIFS('Регистрация приход товаров'!$H$4:$H$2000,'Регистрация приход товаров'!$A$4:$A$2000,"&gt;="&amp;DATE(YEAR($A175),MONTH($A175),1),'Регистрация приход товаров'!$D$4:$D$2000,$D175)-SUMIFS('Регистрация приход товаров'!$H$4:$H$2000,'Регистрация приход товаров'!$A$4:$A$2000,"&gt;="&amp;DATE(YEAR($A175),MONTH($A175)+1,1),'Регистрация приход товаров'!$D$4:$D$2000,$D175))+(IFERROR((SUMIF('Остаток на начало год'!$B$5:$B$302,$D175,'Остаток на начало год'!$F$5:$F$302)+SUMIFS('Регистрация приход товаров'!$H$4:$H$2000,'Регистрация приход товаров'!$D$4:$D$2000,$D175,'Регистрация приход товаров'!$A$4:$A$2000,"&lt;"&amp;DATE(YEAR($A175),MONTH($A175),1)))-SUMIFS('Регистрация расход товаров'!$H$4:$H$2000,'Регистрация расход товаров'!$A$4:$A$2000,"&lt;"&amp;DATE(YEAR($A175),MONTH($A175),1),'Регистрация расход товаров'!$D$4:$D$2000,$D175),0)))/((SUMIFS('Регистрация приход товаров'!$G$4:$G$2000,'Регистрация приход товаров'!$A$4:$A$2000,"&gt;="&amp;DATE(YEAR($A175),MONTH($A175),1),'Регистрация приход товаров'!$D$4:$D$2000,$D175)-SUMIFS('Регистрация приход товаров'!$G$4:$G$2000,'Регистрация приход товаров'!$A$4:$A$2000,"&gt;="&amp;DATE(YEAR($A175),MONTH($A175)+1,1),'Регистрация приход товаров'!$D$4:$D$2000,$D175))+(IFERROR((SUMIF('Остаток на начало год'!$B$5:$B$302,$D175,'Остаток на начало год'!$E$5:$E$302)+SUMIFS('Регистрация приход товаров'!$G$4:$G$2000,'Регистрация приход товаров'!$D$4:$D$2000,$D175,'Регистрация приход товаров'!$A$4:$A$2000,"&lt;"&amp;DATE(YEAR($A175),MONTH($A175),1)))-SUMIFS('Регистрация расход товаров'!$G$4:$G$2000,'Регистрация расход товаров'!$A$4:$A$2000,"&lt;"&amp;DATE(YEAR($A175),MONTH($A175),1),'Регистрация расход товаров'!$D$4:$D$2000,$D175),0))))*G175,0)</f>
        <v>0</v>
      </c>
      <c r="I175" s="154"/>
      <c r="J175" s="153">
        <f t="shared" si="4"/>
        <v>0</v>
      </c>
      <c r="K175" s="153">
        <f t="shared" si="5"/>
        <v>0</v>
      </c>
      <c r="L175" s="43" t="e">
        <f>IF(B175=#REF!,MAX($L$3:L174)+1,0)</f>
        <v>#REF!</v>
      </c>
    </row>
    <row r="176" spans="1:12">
      <c r="A176" s="158"/>
      <c r="B176" s="94"/>
      <c r="C176" s="159"/>
      <c r="D176" s="128"/>
      <c r="E176" s="151" t="str">
        <f>IFERROR(INDEX('Материал хисобот'!$C$9:$C$259,MATCH(D176,'Материал хисобот'!$B$9:$B$259,0),1),"")</f>
        <v/>
      </c>
      <c r="F176" s="152" t="str">
        <f>IFERROR(INDEX('Материал хисобот'!$D$9:$D$259,MATCH(D176,'Материал хисобот'!$B$9:$B$259,0),1),"")</f>
        <v/>
      </c>
      <c r="G176" s="155"/>
      <c r="H176" s="153">
        <f>IFERROR((((SUMIFS('Регистрация приход товаров'!$H$4:$H$2000,'Регистрация приход товаров'!$A$4:$A$2000,"&gt;="&amp;DATE(YEAR($A176),MONTH($A176),1),'Регистрация приход товаров'!$D$4:$D$2000,$D176)-SUMIFS('Регистрация приход товаров'!$H$4:$H$2000,'Регистрация приход товаров'!$A$4:$A$2000,"&gt;="&amp;DATE(YEAR($A176),MONTH($A176)+1,1),'Регистрация приход товаров'!$D$4:$D$2000,$D176))+(IFERROR((SUMIF('Остаток на начало год'!$B$5:$B$302,$D176,'Остаток на начало год'!$F$5:$F$302)+SUMIFS('Регистрация приход товаров'!$H$4:$H$2000,'Регистрация приход товаров'!$D$4:$D$2000,$D176,'Регистрация приход товаров'!$A$4:$A$2000,"&lt;"&amp;DATE(YEAR($A176),MONTH($A176),1)))-SUMIFS('Регистрация расход товаров'!$H$4:$H$2000,'Регистрация расход товаров'!$A$4:$A$2000,"&lt;"&amp;DATE(YEAR($A176),MONTH($A176),1),'Регистрация расход товаров'!$D$4:$D$2000,$D176),0)))/((SUMIFS('Регистрация приход товаров'!$G$4:$G$2000,'Регистрация приход товаров'!$A$4:$A$2000,"&gt;="&amp;DATE(YEAR($A176),MONTH($A176),1),'Регистрация приход товаров'!$D$4:$D$2000,$D176)-SUMIFS('Регистрация приход товаров'!$G$4:$G$2000,'Регистрация приход товаров'!$A$4:$A$2000,"&gt;="&amp;DATE(YEAR($A176),MONTH($A176)+1,1),'Регистрация приход товаров'!$D$4:$D$2000,$D176))+(IFERROR((SUMIF('Остаток на начало год'!$B$5:$B$302,$D176,'Остаток на начало год'!$E$5:$E$302)+SUMIFS('Регистрация приход товаров'!$G$4:$G$2000,'Регистрация приход товаров'!$D$4:$D$2000,$D176,'Регистрация приход товаров'!$A$4:$A$2000,"&lt;"&amp;DATE(YEAR($A176),MONTH($A176),1)))-SUMIFS('Регистрация расход товаров'!$G$4:$G$2000,'Регистрация расход товаров'!$A$4:$A$2000,"&lt;"&amp;DATE(YEAR($A176),MONTH($A176),1),'Регистрация расход товаров'!$D$4:$D$2000,$D176),0))))*G176,0)</f>
        <v>0</v>
      </c>
      <c r="I176" s="154"/>
      <c r="J176" s="153">
        <f t="shared" si="4"/>
        <v>0</v>
      </c>
      <c r="K176" s="153">
        <f t="shared" si="5"/>
        <v>0</v>
      </c>
      <c r="L176" s="43" t="e">
        <f>IF(B176=#REF!,MAX($L$3:L175)+1,0)</f>
        <v>#REF!</v>
      </c>
    </row>
    <row r="177" spans="1:12">
      <c r="A177" s="158"/>
      <c r="B177" s="94"/>
      <c r="C177" s="159"/>
      <c r="D177" s="128"/>
      <c r="E177" s="151" t="str">
        <f>IFERROR(INDEX('Материал хисобот'!$C$9:$C$259,MATCH(D177,'Материал хисобот'!$B$9:$B$259,0),1),"")</f>
        <v/>
      </c>
      <c r="F177" s="152" t="str">
        <f>IFERROR(INDEX('Материал хисобот'!$D$9:$D$259,MATCH(D177,'Материал хисобот'!$B$9:$B$259,0),1),"")</f>
        <v/>
      </c>
      <c r="G177" s="155"/>
      <c r="H177" s="153">
        <f>IFERROR((((SUMIFS('Регистрация приход товаров'!$H$4:$H$2000,'Регистрация приход товаров'!$A$4:$A$2000,"&gt;="&amp;DATE(YEAR($A177),MONTH($A177),1),'Регистрация приход товаров'!$D$4:$D$2000,$D177)-SUMIFS('Регистрация приход товаров'!$H$4:$H$2000,'Регистрация приход товаров'!$A$4:$A$2000,"&gt;="&amp;DATE(YEAR($A177),MONTH($A177)+1,1),'Регистрация приход товаров'!$D$4:$D$2000,$D177))+(IFERROR((SUMIF('Остаток на начало год'!$B$5:$B$302,$D177,'Остаток на начало год'!$F$5:$F$302)+SUMIFS('Регистрация приход товаров'!$H$4:$H$2000,'Регистрация приход товаров'!$D$4:$D$2000,$D177,'Регистрация приход товаров'!$A$4:$A$2000,"&lt;"&amp;DATE(YEAR($A177),MONTH($A177),1)))-SUMIFS('Регистрация расход товаров'!$H$4:$H$2000,'Регистрация расход товаров'!$A$4:$A$2000,"&lt;"&amp;DATE(YEAR($A177),MONTH($A177),1),'Регистрация расход товаров'!$D$4:$D$2000,$D177),0)))/((SUMIFS('Регистрация приход товаров'!$G$4:$G$2000,'Регистрация приход товаров'!$A$4:$A$2000,"&gt;="&amp;DATE(YEAR($A177),MONTH($A177),1),'Регистрация приход товаров'!$D$4:$D$2000,$D177)-SUMIFS('Регистрация приход товаров'!$G$4:$G$2000,'Регистрация приход товаров'!$A$4:$A$2000,"&gt;="&amp;DATE(YEAR($A177),MONTH($A177)+1,1),'Регистрация приход товаров'!$D$4:$D$2000,$D177))+(IFERROR((SUMIF('Остаток на начало год'!$B$5:$B$302,$D177,'Остаток на начало год'!$E$5:$E$302)+SUMIFS('Регистрация приход товаров'!$G$4:$G$2000,'Регистрация приход товаров'!$D$4:$D$2000,$D177,'Регистрация приход товаров'!$A$4:$A$2000,"&lt;"&amp;DATE(YEAR($A177),MONTH($A177),1)))-SUMIFS('Регистрация расход товаров'!$G$4:$G$2000,'Регистрация расход товаров'!$A$4:$A$2000,"&lt;"&amp;DATE(YEAR($A177),MONTH($A177),1),'Регистрация расход товаров'!$D$4:$D$2000,$D177),0))))*G177,0)</f>
        <v>0</v>
      </c>
      <c r="I177" s="154"/>
      <c r="J177" s="153">
        <f t="shared" si="4"/>
        <v>0</v>
      </c>
      <c r="K177" s="153">
        <f t="shared" si="5"/>
        <v>0</v>
      </c>
      <c r="L177" s="43" t="e">
        <f>IF(B177=#REF!,MAX($L$3:L176)+1,0)</f>
        <v>#REF!</v>
      </c>
    </row>
    <row r="178" spans="1:12">
      <c r="A178" s="158"/>
      <c r="B178" s="94"/>
      <c r="C178" s="159"/>
      <c r="D178" s="128"/>
      <c r="E178" s="151" t="str">
        <f>IFERROR(INDEX('Материал хисобот'!$C$9:$C$259,MATCH(D178,'Материал хисобот'!$B$9:$B$259,0),1),"")</f>
        <v/>
      </c>
      <c r="F178" s="152" t="str">
        <f>IFERROR(INDEX('Материал хисобот'!$D$9:$D$259,MATCH(D178,'Материал хисобот'!$B$9:$B$259,0),1),"")</f>
        <v/>
      </c>
      <c r="G178" s="155"/>
      <c r="H178" s="153">
        <f>IFERROR((((SUMIFS('Регистрация приход товаров'!$H$4:$H$2000,'Регистрация приход товаров'!$A$4:$A$2000,"&gt;="&amp;DATE(YEAR($A178),MONTH($A178),1),'Регистрация приход товаров'!$D$4:$D$2000,$D178)-SUMIFS('Регистрация приход товаров'!$H$4:$H$2000,'Регистрация приход товаров'!$A$4:$A$2000,"&gt;="&amp;DATE(YEAR($A178),MONTH($A178)+1,1),'Регистрация приход товаров'!$D$4:$D$2000,$D178))+(IFERROR((SUMIF('Остаток на начало год'!$B$5:$B$302,$D178,'Остаток на начало год'!$F$5:$F$302)+SUMIFS('Регистрация приход товаров'!$H$4:$H$2000,'Регистрация приход товаров'!$D$4:$D$2000,$D178,'Регистрация приход товаров'!$A$4:$A$2000,"&lt;"&amp;DATE(YEAR($A178),MONTH($A178),1)))-SUMIFS('Регистрация расход товаров'!$H$4:$H$2000,'Регистрация расход товаров'!$A$4:$A$2000,"&lt;"&amp;DATE(YEAR($A178),MONTH($A178),1),'Регистрация расход товаров'!$D$4:$D$2000,$D178),0)))/((SUMIFS('Регистрация приход товаров'!$G$4:$G$2000,'Регистрация приход товаров'!$A$4:$A$2000,"&gt;="&amp;DATE(YEAR($A178),MONTH($A178),1),'Регистрация приход товаров'!$D$4:$D$2000,$D178)-SUMIFS('Регистрация приход товаров'!$G$4:$G$2000,'Регистрация приход товаров'!$A$4:$A$2000,"&gt;="&amp;DATE(YEAR($A178),MONTH($A178)+1,1),'Регистрация приход товаров'!$D$4:$D$2000,$D178))+(IFERROR((SUMIF('Остаток на начало год'!$B$5:$B$302,$D178,'Остаток на начало год'!$E$5:$E$302)+SUMIFS('Регистрация приход товаров'!$G$4:$G$2000,'Регистрация приход товаров'!$D$4:$D$2000,$D178,'Регистрация приход товаров'!$A$4:$A$2000,"&lt;"&amp;DATE(YEAR($A178),MONTH($A178),1)))-SUMIFS('Регистрация расход товаров'!$G$4:$G$2000,'Регистрация расход товаров'!$A$4:$A$2000,"&lt;"&amp;DATE(YEAR($A178),MONTH($A178),1),'Регистрация расход товаров'!$D$4:$D$2000,$D178),0))))*G178,0)</f>
        <v>0</v>
      </c>
      <c r="I178" s="154"/>
      <c r="J178" s="153">
        <f t="shared" si="4"/>
        <v>0</v>
      </c>
      <c r="K178" s="153">
        <f t="shared" si="5"/>
        <v>0</v>
      </c>
      <c r="L178" s="43" t="e">
        <f>IF(B178=#REF!,MAX($L$3:L177)+1,0)</f>
        <v>#REF!</v>
      </c>
    </row>
    <row r="179" spans="1:12">
      <c r="A179" s="158"/>
      <c r="B179" s="94"/>
      <c r="C179" s="159"/>
      <c r="D179" s="128"/>
      <c r="E179" s="151" t="str">
        <f>IFERROR(INDEX('Материал хисобот'!$C$9:$C$259,MATCH(D179,'Материал хисобот'!$B$9:$B$259,0),1),"")</f>
        <v/>
      </c>
      <c r="F179" s="152" t="str">
        <f>IFERROR(INDEX('Материал хисобот'!$D$9:$D$259,MATCH(D179,'Материал хисобот'!$B$9:$B$259,0),1),"")</f>
        <v/>
      </c>
      <c r="G179" s="155"/>
      <c r="H179" s="153">
        <f>IFERROR((((SUMIFS('Регистрация приход товаров'!$H$4:$H$2000,'Регистрация приход товаров'!$A$4:$A$2000,"&gt;="&amp;DATE(YEAR($A179),MONTH($A179),1),'Регистрация приход товаров'!$D$4:$D$2000,$D179)-SUMIFS('Регистрация приход товаров'!$H$4:$H$2000,'Регистрация приход товаров'!$A$4:$A$2000,"&gt;="&amp;DATE(YEAR($A179),MONTH($A179)+1,1),'Регистрация приход товаров'!$D$4:$D$2000,$D179))+(IFERROR((SUMIF('Остаток на начало год'!$B$5:$B$302,$D179,'Остаток на начало год'!$F$5:$F$302)+SUMIFS('Регистрация приход товаров'!$H$4:$H$2000,'Регистрация приход товаров'!$D$4:$D$2000,$D179,'Регистрация приход товаров'!$A$4:$A$2000,"&lt;"&amp;DATE(YEAR($A179),MONTH($A179),1)))-SUMIFS('Регистрация расход товаров'!$H$4:$H$2000,'Регистрация расход товаров'!$A$4:$A$2000,"&lt;"&amp;DATE(YEAR($A179),MONTH($A179),1),'Регистрация расход товаров'!$D$4:$D$2000,$D179),0)))/((SUMIFS('Регистрация приход товаров'!$G$4:$G$2000,'Регистрация приход товаров'!$A$4:$A$2000,"&gt;="&amp;DATE(YEAR($A179),MONTH($A179),1),'Регистрация приход товаров'!$D$4:$D$2000,$D179)-SUMIFS('Регистрация приход товаров'!$G$4:$G$2000,'Регистрация приход товаров'!$A$4:$A$2000,"&gt;="&amp;DATE(YEAR($A179),MONTH($A179)+1,1),'Регистрация приход товаров'!$D$4:$D$2000,$D179))+(IFERROR((SUMIF('Остаток на начало год'!$B$5:$B$302,$D179,'Остаток на начало год'!$E$5:$E$302)+SUMIFS('Регистрация приход товаров'!$G$4:$G$2000,'Регистрация приход товаров'!$D$4:$D$2000,$D179,'Регистрация приход товаров'!$A$4:$A$2000,"&lt;"&amp;DATE(YEAR($A179),MONTH($A179),1)))-SUMIFS('Регистрация расход товаров'!$G$4:$G$2000,'Регистрация расход товаров'!$A$4:$A$2000,"&lt;"&amp;DATE(YEAR($A179),MONTH($A179),1),'Регистрация расход товаров'!$D$4:$D$2000,$D179),0))))*G179,0)</f>
        <v>0</v>
      </c>
      <c r="I179" s="154"/>
      <c r="J179" s="153">
        <f t="shared" si="4"/>
        <v>0</v>
      </c>
      <c r="K179" s="153">
        <f t="shared" si="5"/>
        <v>0</v>
      </c>
      <c r="L179" s="43" t="e">
        <f>IF(B179=#REF!,MAX($L$3:L178)+1,0)</f>
        <v>#REF!</v>
      </c>
    </row>
    <row r="180" spans="1:12">
      <c r="A180" s="158"/>
      <c r="B180" s="94"/>
      <c r="C180" s="159"/>
      <c r="D180" s="128"/>
      <c r="E180" s="151" t="str">
        <f>IFERROR(INDEX('Материал хисобот'!$C$9:$C$259,MATCH(D180,'Материал хисобот'!$B$9:$B$259,0),1),"")</f>
        <v/>
      </c>
      <c r="F180" s="152" t="str">
        <f>IFERROR(INDEX('Материал хисобот'!$D$9:$D$259,MATCH(D180,'Материал хисобот'!$B$9:$B$259,0),1),"")</f>
        <v/>
      </c>
      <c r="G180" s="155"/>
      <c r="H180" s="153">
        <f>IFERROR((((SUMIFS('Регистрация приход товаров'!$H$4:$H$2000,'Регистрация приход товаров'!$A$4:$A$2000,"&gt;="&amp;DATE(YEAR($A180),MONTH($A180),1),'Регистрация приход товаров'!$D$4:$D$2000,$D180)-SUMIFS('Регистрация приход товаров'!$H$4:$H$2000,'Регистрация приход товаров'!$A$4:$A$2000,"&gt;="&amp;DATE(YEAR($A180),MONTH($A180)+1,1),'Регистрация приход товаров'!$D$4:$D$2000,$D180))+(IFERROR((SUMIF('Остаток на начало год'!$B$5:$B$302,$D180,'Остаток на начало год'!$F$5:$F$302)+SUMIFS('Регистрация приход товаров'!$H$4:$H$2000,'Регистрация приход товаров'!$D$4:$D$2000,$D180,'Регистрация приход товаров'!$A$4:$A$2000,"&lt;"&amp;DATE(YEAR($A180),MONTH($A180),1)))-SUMIFS('Регистрация расход товаров'!$H$4:$H$2000,'Регистрация расход товаров'!$A$4:$A$2000,"&lt;"&amp;DATE(YEAR($A180),MONTH($A180),1),'Регистрация расход товаров'!$D$4:$D$2000,$D180),0)))/((SUMIFS('Регистрация приход товаров'!$G$4:$G$2000,'Регистрация приход товаров'!$A$4:$A$2000,"&gt;="&amp;DATE(YEAR($A180),MONTH($A180),1),'Регистрация приход товаров'!$D$4:$D$2000,$D180)-SUMIFS('Регистрация приход товаров'!$G$4:$G$2000,'Регистрация приход товаров'!$A$4:$A$2000,"&gt;="&amp;DATE(YEAR($A180),MONTH($A180)+1,1),'Регистрация приход товаров'!$D$4:$D$2000,$D180))+(IFERROR((SUMIF('Остаток на начало год'!$B$5:$B$302,$D180,'Остаток на начало год'!$E$5:$E$302)+SUMIFS('Регистрация приход товаров'!$G$4:$G$2000,'Регистрация приход товаров'!$D$4:$D$2000,$D180,'Регистрация приход товаров'!$A$4:$A$2000,"&lt;"&amp;DATE(YEAR($A180),MONTH($A180),1)))-SUMIFS('Регистрация расход товаров'!$G$4:$G$2000,'Регистрация расход товаров'!$A$4:$A$2000,"&lt;"&amp;DATE(YEAR($A180),MONTH($A180),1),'Регистрация расход товаров'!$D$4:$D$2000,$D180),0))))*G180,0)</f>
        <v>0</v>
      </c>
      <c r="I180" s="154"/>
      <c r="J180" s="153">
        <f t="shared" si="4"/>
        <v>0</v>
      </c>
      <c r="K180" s="153">
        <f t="shared" si="5"/>
        <v>0</v>
      </c>
      <c r="L180" s="43" t="e">
        <f>IF(B180=#REF!,MAX($L$3:L179)+1,0)</f>
        <v>#REF!</v>
      </c>
    </row>
    <row r="181" spans="1:12">
      <c r="A181" s="158"/>
      <c r="B181" s="94"/>
      <c r="C181" s="159"/>
      <c r="D181" s="128"/>
      <c r="E181" s="151" t="str">
        <f>IFERROR(INDEX('Материал хисобот'!$C$9:$C$259,MATCH(D181,'Материал хисобот'!$B$9:$B$259,0),1),"")</f>
        <v/>
      </c>
      <c r="F181" s="152" t="str">
        <f>IFERROR(INDEX('Материал хисобот'!$D$9:$D$259,MATCH(D181,'Материал хисобот'!$B$9:$B$259,0),1),"")</f>
        <v/>
      </c>
      <c r="G181" s="155"/>
      <c r="H181" s="153">
        <f>IFERROR((((SUMIFS('Регистрация приход товаров'!$H$4:$H$2000,'Регистрация приход товаров'!$A$4:$A$2000,"&gt;="&amp;DATE(YEAR($A181),MONTH($A181),1),'Регистрация приход товаров'!$D$4:$D$2000,$D181)-SUMIFS('Регистрация приход товаров'!$H$4:$H$2000,'Регистрация приход товаров'!$A$4:$A$2000,"&gt;="&amp;DATE(YEAR($A181),MONTH($A181)+1,1),'Регистрация приход товаров'!$D$4:$D$2000,$D181))+(IFERROR((SUMIF('Остаток на начало год'!$B$5:$B$302,$D181,'Остаток на начало год'!$F$5:$F$302)+SUMIFS('Регистрация приход товаров'!$H$4:$H$2000,'Регистрация приход товаров'!$D$4:$D$2000,$D181,'Регистрация приход товаров'!$A$4:$A$2000,"&lt;"&amp;DATE(YEAR($A181),MONTH($A181),1)))-SUMIFS('Регистрация расход товаров'!$H$4:$H$2000,'Регистрация расход товаров'!$A$4:$A$2000,"&lt;"&amp;DATE(YEAR($A181),MONTH($A181),1),'Регистрация расход товаров'!$D$4:$D$2000,$D181),0)))/((SUMIFS('Регистрация приход товаров'!$G$4:$G$2000,'Регистрация приход товаров'!$A$4:$A$2000,"&gt;="&amp;DATE(YEAR($A181),MONTH($A181),1),'Регистрация приход товаров'!$D$4:$D$2000,$D181)-SUMIFS('Регистрация приход товаров'!$G$4:$G$2000,'Регистрация приход товаров'!$A$4:$A$2000,"&gt;="&amp;DATE(YEAR($A181),MONTH($A181)+1,1),'Регистрация приход товаров'!$D$4:$D$2000,$D181))+(IFERROR((SUMIF('Остаток на начало год'!$B$5:$B$302,$D181,'Остаток на начало год'!$E$5:$E$302)+SUMIFS('Регистрация приход товаров'!$G$4:$G$2000,'Регистрация приход товаров'!$D$4:$D$2000,$D181,'Регистрация приход товаров'!$A$4:$A$2000,"&lt;"&amp;DATE(YEAR($A181),MONTH($A181),1)))-SUMIFS('Регистрация расход товаров'!$G$4:$G$2000,'Регистрация расход товаров'!$A$4:$A$2000,"&lt;"&amp;DATE(YEAR($A181),MONTH($A181),1),'Регистрация расход товаров'!$D$4:$D$2000,$D181),0))))*G181,0)</f>
        <v>0</v>
      </c>
      <c r="I181" s="154"/>
      <c r="J181" s="153">
        <f t="shared" si="4"/>
        <v>0</v>
      </c>
      <c r="K181" s="153">
        <f t="shared" si="5"/>
        <v>0</v>
      </c>
      <c r="L181" s="43" t="e">
        <f>IF(B181=#REF!,MAX($L$3:L180)+1,0)</f>
        <v>#REF!</v>
      </c>
    </row>
    <row r="182" spans="1:12">
      <c r="A182" s="158"/>
      <c r="B182" s="94"/>
      <c r="C182" s="159"/>
      <c r="D182" s="128"/>
      <c r="E182" s="151" t="str">
        <f>IFERROR(INDEX('Материал хисобот'!$C$9:$C$259,MATCH(D182,'Материал хисобот'!$B$9:$B$259,0),1),"")</f>
        <v/>
      </c>
      <c r="F182" s="152" t="str">
        <f>IFERROR(INDEX('Материал хисобот'!$D$9:$D$259,MATCH(D182,'Материал хисобот'!$B$9:$B$259,0),1),"")</f>
        <v/>
      </c>
      <c r="G182" s="155"/>
      <c r="H182" s="153">
        <f>IFERROR((((SUMIFS('Регистрация приход товаров'!$H$4:$H$2000,'Регистрация приход товаров'!$A$4:$A$2000,"&gt;="&amp;DATE(YEAR($A182),MONTH($A182),1),'Регистрация приход товаров'!$D$4:$D$2000,$D182)-SUMIFS('Регистрация приход товаров'!$H$4:$H$2000,'Регистрация приход товаров'!$A$4:$A$2000,"&gt;="&amp;DATE(YEAR($A182),MONTH($A182)+1,1),'Регистрация приход товаров'!$D$4:$D$2000,$D182))+(IFERROR((SUMIF('Остаток на начало год'!$B$5:$B$302,$D182,'Остаток на начало год'!$F$5:$F$302)+SUMIFS('Регистрация приход товаров'!$H$4:$H$2000,'Регистрация приход товаров'!$D$4:$D$2000,$D182,'Регистрация приход товаров'!$A$4:$A$2000,"&lt;"&amp;DATE(YEAR($A182),MONTH($A182),1)))-SUMIFS('Регистрация расход товаров'!$H$4:$H$2000,'Регистрация расход товаров'!$A$4:$A$2000,"&lt;"&amp;DATE(YEAR($A182),MONTH($A182),1),'Регистрация расход товаров'!$D$4:$D$2000,$D182),0)))/((SUMIFS('Регистрация приход товаров'!$G$4:$G$2000,'Регистрация приход товаров'!$A$4:$A$2000,"&gt;="&amp;DATE(YEAR($A182),MONTH($A182),1),'Регистрация приход товаров'!$D$4:$D$2000,$D182)-SUMIFS('Регистрация приход товаров'!$G$4:$G$2000,'Регистрация приход товаров'!$A$4:$A$2000,"&gt;="&amp;DATE(YEAR($A182),MONTH($A182)+1,1),'Регистрация приход товаров'!$D$4:$D$2000,$D182))+(IFERROR((SUMIF('Остаток на начало год'!$B$5:$B$302,$D182,'Остаток на начало год'!$E$5:$E$302)+SUMIFS('Регистрация приход товаров'!$G$4:$G$2000,'Регистрация приход товаров'!$D$4:$D$2000,$D182,'Регистрация приход товаров'!$A$4:$A$2000,"&lt;"&amp;DATE(YEAR($A182),MONTH($A182),1)))-SUMIFS('Регистрация расход товаров'!$G$4:$G$2000,'Регистрация расход товаров'!$A$4:$A$2000,"&lt;"&amp;DATE(YEAR($A182),MONTH($A182),1),'Регистрация расход товаров'!$D$4:$D$2000,$D182),0))))*G182,0)</f>
        <v>0</v>
      </c>
      <c r="I182" s="154"/>
      <c r="J182" s="153">
        <f t="shared" si="4"/>
        <v>0</v>
      </c>
      <c r="K182" s="153">
        <f t="shared" si="5"/>
        <v>0</v>
      </c>
      <c r="L182" s="43" t="e">
        <f>IF(B182=#REF!,MAX($L$3:L181)+1,0)</f>
        <v>#REF!</v>
      </c>
    </row>
    <row r="183" spans="1:12">
      <c r="A183" s="158"/>
      <c r="B183" s="94"/>
      <c r="C183" s="159"/>
      <c r="D183" s="128"/>
      <c r="E183" s="151" t="str">
        <f>IFERROR(INDEX('Материал хисобот'!$C$9:$C$259,MATCH(D183,'Материал хисобот'!$B$9:$B$259,0),1),"")</f>
        <v/>
      </c>
      <c r="F183" s="152" t="str">
        <f>IFERROR(INDEX('Материал хисобот'!$D$9:$D$259,MATCH(D183,'Материал хисобот'!$B$9:$B$259,0),1),"")</f>
        <v/>
      </c>
      <c r="G183" s="155"/>
      <c r="H183" s="153">
        <f>IFERROR((((SUMIFS('Регистрация приход товаров'!$H$4:$H$2000,'Регистрация приход товаров'!$A$4:$A$2000,"&gt;="&amp;DATE(YEAR($A183),MONTH($A183),1),'Регистрация приход товаров'!$D$4:$D$2000,$D183)-SUMIFS('Регистрация приход товаров'!$H$4:$H$2000,'Регистрация приход товаров'!$A$4:$A$2000,"&gt;="&amp;DATE(YEAR($A183),MONTH($A183)+1,1),'Регистрация приход товаров'!$D$4:$D$2000,$D183))+(IFERROR((SUMIF('Остаток на начало год'!$B$5:$B$302,$D183,'Остаток на начало год'!$F$5:$F$302)+SUMIFS('Регистрация приход товаров'!$H$4:$H$2000,'Регистрация приход товаров'!$D$4:$D$2000,$D183,'Регистрация приход товаров'!$A$4:$A$2000,"&lt;"&amp;DATE(YEAR($A183),MONTH($A183),1)))-SUMIFS('Регистрация расход товаров'!$H$4:$H$2000,'Регистрация расход товаров'!$A$4:$A$2000,"&lt;"&amp;DATE(YEAR($A183),MONTH($A183),1),'Регистрация расход товаров'!$D$4:$D$2000,$D183),0)))/((SUMIFS('Регистрация приход товаров'!$G$4:$G$2000,'Регистрация приход товаров'!$A$4:$A$2000,"&gt;="&amp;DATE(YEAR($A183),MONTH($A183),1),'Регистрация приход товаров'!$D$4:$D$2000,$D183)-SUMIFS('Регистрация приход товаров'!$G$4:$G$2000,'Регистрация приход товаров'!$A$4:$A$2000,"&gt;="&amp;DATE(YEAR($A183),MONTH($A183)+1,1),'Регистрация приход товаров'!$D$4:$D$2000,$D183))+(IFERROR((SUMIF('Остаток на начало год'!$B$5:$B$302,$D183,'Остаток на начало год'!$E$5:$E$302)+SUMIFS('Регистрация приход товаров'!$G$4:$G$2000,'Регистрация приход товаров'!$D$4:$D$2000,$D183,'Регистрация приход товаров'!$A$4:$A$2000,"&lt;"&amp;DATE(YEAR($A183),MONTH($A183),1)))-SUMIFS('Регистрация расход товаров'!$G$4:$G$2000,'Регистрация расход товаров'!$A$4:$A$2000,"&lt;"&amp;DATE(YEAR($A183),MONTH($A183),1),'Регистрация расход товаров'!$D$4:$D$2000,$D183),0))))*G183,0)</f>
        <v>0</v>
      </c>
      <c r="I183" s="154"/>
      <c r="J183" s="153">
        <f t="shared" si="4"/>
        <v>0</v>
      </c>
      <c r="K183" s="153">
        <f t="shared" si="5"/>
        <v>0</v>
      </c>
      <c r="L183" s="43" t="e">
        <f>IF(B183=#REF!,MAX($L$3:L182)+1,0)</f>
        <v>#REF!</v>
      </c>
    </row>
    <row r="184" spans="1:12">
      <c r="A184" s="158"/>
      <c r="B184" s="94"/>
      <c r="C184" s="159"/>
      <c r="D184" s="128"/>
      <c r="E184" s="151" t="str">
        <f>IFERROR(INDEX('Материал хисобот'!$C$9:$C$259,MATCH(D184,'Материал хисобот'!$B$9:$B$259,0),1),"")</f>
        <v/>
      </c>
      <c r="F184" s="152" t="str">
        <f>IFERROR(INDEX('Материал хисобот'!$D$9:$D$259,MATCH(D184,'Материал хисобот'!$B$9:$B$259,0),1),"")</f>
        <v/>
      </c>
      <c r="G184" s="155"/>
      <c r="H184" s="153">
        <f>IFERROR((((SUMIFS('Регистрация приход товаров'!$H$4:$H$2000,'Регистрация приход товаров'!$A$4:$A$2000,"&gt;="&amp;DATE(YEAR($A184),MONTH($A184),1),'Регистрация приход товаров'!$D$4:$D$2000,$D184)-SUMIFS('Регистрация приход товаров'!$H$4:$H$2000,'Регистрация приход товаров'!$A$4:$A$2000,"&gt;="&amp;DATE(YEAR($A184),MONTH($A184)+1,1),'Регистрация приход товаров'!$D$4:$D$2000,$D184))+(IFERROR((SUMIF('Остаток на начало год'!$B$5:$B$302,$D184,'Остаток на начало год'!$F$5:$F$302)+SUMIFS('Регистрация приход товаров'!$H$4:$H$2000,'Регистрация приход товаров'!$D$4:$D$2000,$D184,'Регистрация приход товаров'!$A$4:$A$2000,"&lt;"&amp;DATE(YEAR($A184),MONTH($A184),1)))-SUMIFS('Регистрация расход товаров'!$H$4:$H$2000,'Регистрация расход товаров'!$A$4:$A$2000,"&lt;"&amp;DATE(YEAR($A184),MONTH($A184),1),'Регистрация расход товаров'!$D$4:$D$2000,$D184),0)))/((SUMIFS('Регистрация приход товаров'!$G$4:$G$2000,'Регистрация приход товаров'!$A$4:$A$2000,"&gt;="&amp;DATE(YEAR($A184),MONTH($A184),1),'Регистрация приход товаров'!$D$4:$D$2000,$D184)-SUMIFS('Регистрация приход товаров'!$G$4:$G$2000,'Регистрация приход товаров'!$A$4:$A$2000,"&gt;="&amp;DATE(YEAR($A184),MONTH($A184)+1,1),'Регистрация приход товаров'!$D$4:$D$2000,$D184))+(IFERROR((SUMIF('Остаток на начало год'!$B$5:$B$302,$D184,'Остаток на начало год'!$E$5:$E$302)+SUMIFS('Регистрация приход товаров'!$G$4:$G$2000,'Регистрация приход товаров'!$D$4:$D$2000,$D184,'Регистрация приход товаров'!$A$4:$A$2000,"&lt;"&amp;DATE(YEAR($A184),MONTH($A184),1)))-SUMIFS('Регистрация расход товаров'!$G$4:$G$2000,'Регистрация расход товаров'!$A$4:$A$2000,"&lt;"&amp;DATE(YEAR($A184),MONTH($A184),1),'Регистрация расход товаров'!$D$4:$D$2000,$D184),0))))*G184,0)</f>
        <v>0</v>
      </c>
      <c r="I184" s="154"/>
      <c r="J184" s="153">
        <f t="shared" si="4"/>
        <v>0</v>
      </c>
      <c r="K184" s="153">
        <f t="shared" si="5"/>
        <v>0</v>
      </c>
      <c r="L184" s="43" t="e">
        <f>IF(B184=#REF!,MAX($L$3:L183)+1,0)</f>
        <v>#REF!</v>
      </c>
    </row>
    <row r="185" spans="1:12">
      <c r="A185" s="158"/>
      <c r="B185" s="94"/>
      <c r="C185" s="159"/>
      <c r="D185" s="128"/>
      <c r="E185" s="151" t="str">
        <f>IFERROR(INDEX('Материал хисобот'!$C$9:$C$259,MATCH(D185,'Материал хисобот'!$B$9:$B$259,0),1),"")</f>
        <v/>
      </c>
      <c r="F185" s="152" t="str">
        <f>IFERROR(INDEX('Материал хисобот'!$D$9:$D$259,MATCH(D185,'Материал хисобот'!$B$9:$B$259,0),1),"")</f>
        <v/>
      </c>
      <c r="G185" s="155"/>
      <c r="H185" s="153">
        <f>IFERROR((((SUMIFS('Регистрация приход товаров'!$H$4:$H$2000,'Регистрация приход товаров'!$A$4:$A$2000,"&gt;="&amp;DATE(YEAR($A185),MONTH($A185),1),'Регистрация приход товаров'!$D$4:$D$2000,$D185)-SUMIFS('Регистрация приход товаров'!$H$4:$H$2000,'Регистрация приход товаров'!$A$4:$A$2000,"&gt;="&amp;DATE(YEAR($A185),MONTH($A185)+1,1),'Регистрация приход товаров'!$D$4:$D$2000,$D185))+(IFERROR((SUMIF('Остаток на начало год'!$B$5:$B$302,$D185,'Остаток на начало год'!$F$5:$F$302)+SUMIFS('Регистрация приход товаров'!$H$4:$H$2000,'Регистрация приход товаров'!$D$4:$D$2000,$D185,'Регистрация приход товаров'!$A$4:$A$2000,"&lt;"&amp;DATE(YEAR($A185),MONTH($A185),1)))-SUMIFS('Регистрация расход товаров'!$H$4:$H$2000,'Регистрация расход товаров'!$A$4:$A$2000,"&lt;"&amp;DATE(YEAR($A185),MONTH($A185),1),'Регистрация расход товаров'!$D$4:$D$2000,$D185),0)))/((SUMIFS('Регистрация приход товаров'!$G$4:$G$2000,'Регистрация приход товаров'!$A$4:$A$2000,"&gt;="&amp;DATE(YEAR($A185),MONTH($A185),1),'Регистрация приход товаров'!$D$4:$D$2000,$D185)-SUMIFS('Регистрация приход товаров'!$G$4:$G$2000,'Регистрация приход товаров'!$A$4:$A$2000,"&gt;="&amp;DATE(YEAR($A185),MONTH($A185)+1,1),'Регистрация приход товаров'!$D$4:$D$2000,$D185))+(IFERROR((SUMIF('Остаток на начало год'!$B$5:$B$302,$D185,'Остаток на начало год'!$E$5:$E$302)+SUMIFS('Регистрация приход товаров'!$G$4:$G$2000,'Регистрация приход товаров'!$D$4:$D$2000,$D185,'Регистрация приход товаров'!$A$4:$A$2000,"&lt;"&amp;DATE(YEAR($A185),MONTH($A185),1)))-SUMIFS('Регистрация расход товаров'!$G$4:$G$2000,'Регистрация расход товаров'!$A$4:$A$2000,"&lt;"&amp;DATE(YEAR($A185),MONTH($A185),1),'Регистрация расход товаров'!$D$4:$D$2000,$D185),0))))*G185,0)</f>
        <v>0</v>
      </c>
      <c r="I185" s="154"/>
      <c r="J185" s="153">
        <f t="shared" si="4"/>
        <v>0</v>
      </c>
      <c r="K185" s="153">
        <f t="shared" si="5"/>
        <v>0</v>
      </c>
      <c r="L185" s="43" t="e">
        <f>IF(B185=#REF!,MAX($L$3:L184)+1,0)</f>
        <v>#REF!</v>
      </c>
    </row>
    <row r="186" spans="1:12">
      <c r="A186" s="158"/>
      <c r="B186" s="94"/>
      <c r="C186" s="159"/>
      <c r="D186" s="128"/>
      <c r="E186" s="151" t="str">
        <f>IFERROR(INDEX('Материал хисобот'!$C$9:$C$259,MATCH(D186,'Материал хисобот'!$B$9:$B$259,0),1),"")</f>
        <v/>
      </c>
      <c r="F186" s="152" t="str">
        <f>IFERROR(INDEX('Материал хисобот'!$D$9:$D$259,MATCH(D186,'Материал хисобот'!$B$9:$B$259,0),1),"")</f>
        <v/>
      </c>
      <c r="G186" s="155"/>
      <c r="H186" s="153">
        <f>IFERROR((((SUMIFS('Регистрация приход товаров'!$H$4:$H$2000,'Регистрация приход товаров'!$A$4:$A$2000,"&gt;="&amp;DATE(YEAR($A186),MONTH($A186),1),'Регистрация приход товаров'!$D$4:$D$2000,$D186)-SUMIFS('Регистрация приход товаров'!$H$4:$H$2000,'Регистрация приход товаров'!$A$4:$A$2000,"&gt;="&amp;DATE(YEAR($A186),MONTH($A186)+1,1),'Регистрация приход товаров'!$D$4:$D$2000,$D186))+(IFERROR((SUMIF('Остаток на начало год'!$B$5:$B$302,$D186,'Остаток на начало год'!$F$5:$F$302)+SUMIFS('Регистрация приход товаров'!$H$4:$H$2000,'Регистрация приход товаров'!$D$4:$D$2000,$D186,'Регистрация приход товаров'!$A$4:$A$2000,"&lt;"&amp;DATE(YEAR($A186),MONTH($A186),1)))-SUMIFS('Регистрация расход товаров'!$H$4:$H$2000,'Регистрация расход товаров'!$A$4:$A$2000,"&lt;"&amp;DATE(YEAR($A186),MONTH($A186),1),'Регистрация расход товаров'!$D$4:$D$2000,$D186),0)))/((SUMIFS('Регистрация приход товаров'!$G$4:$G$2000,'Регистрация приход товаров'!$A$4:$A$2000,"&gt;="&amp;DATE(YEAR($A186),MONTH($A186),1),'Регистрация приход товаров'!$D$4:$D$2000,$D186)-SUMIFS('Регистрация приход товаров'!$G$4:$G$2000,'Регистрация приход товаров'!$A$4:$A$2000,"&gt;="&amp;DATE(YEAR($A186),MONTH($A186)+1,1),'Регистрация приход товаров'!$D$4:$D$2000,$D186))+(IFERROR((SUMIF('Остаток на начало год'!$B$5:$B$302,$D186,'Остаток на начало год'!$E$5:$E$302)+SUMIFS('Регистрация приход товаров'!$G$4:$G$2000,'Регистрация приход товаров'!$D$4:$D$2000,$D186,'Регистрация приход товаров'!$A$4:$A$2000,"&lt;"&amp;DATE(YEAR($A186),MONTH($A186),1)))-SUMIFS('Регистрация расход товаров'!$G$4:$G$2000,'Регистрация расход товаров'!$A$4:$A$2000,"&lt;"&amp;DATE(YEAR($A186),MONTH($A186),1),'Регистрация расход товаров'!$D$4:$D$2000,$D186),0))))*G186,0)</f>
        <v>0</v>
      </c>
      <c r="I186" s="154"/>
      <c r="J186" s="153">
        <f t="shared" si="4"/>
        <v>0</v>
      </c>
      <c r="K186" s="153">
        <f t="shared" si="5"/>
        <v>0</v>
      </c>
      <c r="L186" s="43" t="e">
        <f>IF(B186=#REF!,MAX($L$3:L185)+1,0)</f>
        <v>#REF!</v>
      </c>
    </row>
    <row r="187" spans="1:12">
      <c r="A187" s="158"/>
      <c r="B187" s="94"/>
      <c r="C187" s="159"/>
      <c r="D187" s="128"/>
      <c r="E187" s="151" t="str">
        <f>IFERROR(INDEX('Материал хисобот'!$C$9:$C$259,MATCH(D187,'Материал хисобот'!$B$9:$B$259,0),1),"")</f>
        <v/>
      </c>
      <c r="F187" s="152" t="str">
        <f>IFERROR(INDEX('Материал хисобот'!$D$9:$D$259,MATCH(D187,'Материал хисобот'!$B$9:$B$259,0),1),"")</f>
        <v/>
      </c>
      <c r="G187" s="155"/>
      <c r="H187" s="153">
        <f>IFERROR((((SUMIFS('Регистрация приход товаров'!$H$4:$H$2000,'Регистрация приход товаров'!$A$4:$A$2000,"&gt;="&amp;DATE(YEAR($A187),MONTH($A187),1),'Регистрация приход товаров'!$D$4:$D$2000,$D187)-SUMIFS('Регистрация приход товаров'!$H$4:$H$2000,'Регистрация приход товаров'!$A$4:$A$2000,"&gt;="&amp;DATE(YEAR($A187),MONTH($A187)+1,1),'Регистрация приход товаров'!$D$4:$D$2000,$D187))+(IFERROR((SUMIF('Остаток на начало год'!$B$5:$B$302,$D187,'Остаток на начало год'!$F$5:$F$302)+SUMIFS('Регистрация приход товаров'!$H$4:$H$2000,'Регистрация приход товаров'!$D$4:$D$2000,$D187,'Регистрация приход товаров'!$A$4:$A$2000,"&lt;"&amp;DATE(YEAR($A187),MONTH($A187),1)))-SUMIFS('Регистрация расход товаров'!$H$4:$H$2000,'Регистрация расход товаров'!$A$4:$A$2000,"&lt;"&amp;DATE(YEAR($A187),MONTH($A187),1),'Регистрация расход товаров'!$D$4:$D$2000,$D187),0)))/((SUMIFS('Регистрация приход товаров'!$G$4:$G$2000,'Регистрация приход товаров'!$A$4:$A$2000,"&gt;="&amp;DATE(YEAR($A187),MONTH($A187),1),'Регистрация приход товаров'!$D$4:$D$2000,$D187)-SUMIFS('Регистрация приход товаров'!$G$4:$G$2000,'Регистрация приход товаров'!$A$4:$A$2000,"&gt;="&amp;DATE(YEAR($A187),MONTH($A187)+1,1),'Регистрация приход товаров'!$D$4:$D$2000,$D187))+(IFERROR((SUMIF('Остаток на начало год'!$B$5:$B$302,$D187,'Остаток на начало год'!$E$5:$E$302)+SUMIFS('Регистрация приход товаров'!$G$4:$G$2000,'Регистрация приход товаров'!$D$4:$D$2000,$D187,'Регистрация приход товаров'!$A$4:$A$2000,"&lt;"&amp;DATE(YEAR($A187),MONTH($A187),1)))-SUMIFS('Регистрация расход товаров'!$G$4:$G$2000,'Регистрация расход товаров'!$A$4:$A$2000,"&lt;"&amp;DATE(YEAR($A187),MONTH($A187),1),'Регистрация расход товаров'!$D$4:$D$2000,$D187),0))))*G187,0)</f>
        <v>0</v>
      </c>
      <c r="I187" s="154"/>
      <c r="J187" s="153">
        <f t="shared" si="4"/>
        <v>0</v>
      </c>
      <c r="K187" s="153">
        <f t="shared" si="5"/>
        <v>0</v>
      </c>
      <c r="L187" s="43" t="e">
        <f>IF(B187=#REF!,MAX($L$3:L186)+1,0)</f>
        <v>#REF!</v>
      </c>
    </row>
    <row r="188" spans="1:12">
      <c r="A188" s="158"/>
      <c r="B188" s="94"/>
      <c r="C188" s="159"/>
      <c r="D188" s="128"/>
      <c r="E188" s="151" t="str">
        <f>IFERROR(INDEX('Материал хисобот'!$C$9:$C$259,MATCH(D188,'Материал хисобот'!$B$9:$B$259,0),1),"")</f>
        <v/>
      </c>
      <c r="F188" s="152" t="str">
        <f>IFERROR(INDEX('Материал хисобот'!$D$9:$D$259,MATCH(D188,'Материал хисобот'!$B$9:$B$259,0),1),"")</f>
        <v/>
      </c>
      <c r="G188" s="155"/>
      <c r="H188" s="153">
        <f>IFERROR((((SUMIFS('Регистрация приход товаров'!$H$4:$H$2000,'Регистрация приход товаров'!$A$4:$A$2000,"&gt;="&amp;DATE(YEAR($A188),MONTH($A188),1),'Регистрация приход товаров'!$D$4:$D$2000,$D188)-SUMIFS('Регистрация приход товаров'!$H$4:$H$2000,'Регистрация приход товаров'!$A$4:$A$2000,"&gt;="&amp;DATE(YEAR($A188),MONTH($A188)+1,1),'Регистрация приход товаров'!$D$4:$D$2000,$D188))+(IFERROR((SUMIF('Остаток на начало год'!$B$5:$B$302,$D188,'Остаток на начало год'!$F$5:$F$302)+SUMIFS('Регистрация приход товаров'!$H$4:$H$2000,'Регистрация приход товаров'!$D$4:$D$2000,$D188,'Регистрация приход товаров'!$A$4:$A$2000,"&lt;"&amp;DATE(YEAR($A188),MONTH($A188),1)))-SUMIFS('Регистрация расход товаров'!$H$4:$H$2000,'Регистрация расход товаров'!$A$4:$A$2000,"&lt;"&amp;DATE(YEAR($A188),MONTH($A188),1),'Регистрация расход товаров'!$D$4:$D$2000,$D188),0)))/((SUMIFS('Регистрация приход товаров'!$G$4:$G$2000,'Регистрация приход товаров'!$A$4:$A$2000,"&gt;="&amp;DATE(YEAR($A188),MONTH($A188),1),'Регистрация приход товаров'!$D$4:$D$2000,$D188)-SUMIFS('Регистрация приход товаров'!$G$4:$G$2000,'Регистрация приход товаров'!$A$4:$A$2000,"&gt;="&amp;DATE(YEAR($A188),MONTH($A188)+1,1),'Регистрация приход товаров'!$D$4:$D$2000,$D188))+(IFERROR((SUMIF('Остаток на начало год'!$B$5:$B$302,$D188,'Остаток на начало год'!$E$5:$E$302)+SUMIFS('Регистрация приход товаров'!$G$4:$G$2000,'Регистрация приход товаров'!$D$4:$D$2000,$D188,'Регистрация приход товаров'!$A$4:$A$2000,"&lt;"&amp;DATE(YEAR($A188),MONTH($A188),1)))-SUMIFS('Регистрация расход товаров'!$G$4:$G$2000,'Регистрация расход товаров'!$A$4:$A$2000,"&lt;"&amp;DATE(YEAR($A188),MONTH($A188),1),'Регистрация расход товаров'!$D$4:$D$2000,$D188),0))))*G188,0)</f>
        <v>0</v>
      </c>
      <c r="I188" s="154"/>
      <c r="J188" s="153">
        <f t="shared" si="4"/>
        <v>0</v>
      </c>
      <c r="K188" s="153">
        <f t="shared" si="5"/>
        <v>0</v>
      </c>
      <c r="L188" s="43" t="e">
        <f>IF(B188=#REF!,MAX($L$3:L187)+1,0)</f>
        <v>#REF!</v>
      </c>
    </row>
    <row r="189" spans="1:12">
      <c r="A189" s="158"/>
      <c r="B189" s="94"/>
      <c r="C189" s="159"/>
      <c r="D189" s="128"/>
      <c r="E189" s="151" t="str">
        <f>IFERROR(INDEX('Материал хисобот'!$C$9:$C$259,MATCH(D189,'Материал хисобот'!$B$9:$B$259,0),1),"")</f>
        <v/>
      </c>
      <c r="F189" s="152" t="str">
        <f>IFERROR(INDEX('Материал хисобот'!$D$9:$D$259,MATCH(D189,'Материал хисобот'!$B$9:$B$259,0),1),"")</f>
        <v/>
      </c>
      <c r="G189" s="155"/>
      <c r="H189" s="153">
        <f>IFERROR((((SUMIFS('Регистрация приход товаров'!$H$4:$H$2000,'Регистрация приход товаров'!$A$4:$A$2000,"&gt;="&amp;DATE(YEAR($A189),MONTH($A189),1),'Регистрация приход товаров'!$D$4:$D$2000,$D189)-SUMIFS('Регистрация приход товаров'!$H$4:$H$2000,'Регистрация приход товаров'!$A$4:$A$2000,"&gt;="&amp;DATE(YEAR($A189),MONTH($A189)+1,1),'Регистрация приход товаров'!$D$4:$D$2000,$D189))+(IFERROR((SUMIF('Остаток на начало год'!$B$5:$B$302,$D189,'Остаток на начало год'!$F$5:$F$302)+SUMIFS('Регистрация приход товаров'!$H$4:$H$2000,'Регистрация приход товаров'!$D$4:$D$2000,$D189,'Регистрация приход товаров'!$A$4:$A$2000,"&lt;"&amp;DATE(YEAR($A189),MONTH($A189),1)))-SUMIFS('Регистрация расход товаров'!$H$4:$H$2000,'Регистрация расход товаров'!$A$4:$A$2000,"&lt;"&amp;DATE(YEAR($A189),MONTH($A189),1),'Регистрация расход товаров'!$D$4:$D$2000,$D189),0)))/((SUMIFS('Регистрация приход товаров'!$G$4:$G$2000,'Регистрация приход товаров'!$A$4:$A$2000,"&gt;="&amp;DATE(YEAR($A189),MONTH($A189),1),'Регистрация приход товаров'!$D$4:$D$2000,$D189)-SUMIFS('Регистрация приход товаров'!$G$4:$G$2000,'Регистрация приход товаров'!$A$4:$A$2000,"&gt;="&amp;DATE(YEAR($A189),MONTH($A189)+1,1),'Регистрация приход товаров'!$D$4:$D$2000,$D189))+(IFERROR((SUMIF('Остаток на начало год'!$B$5:$B$302,$D189,'Остаток на начало год'!$E$5:$E$302)+SUMIFS('Регистрация приход товаров'!$G$4:$G$2000,'Регистрация приход товаров'!$D$4:$D$2000,$D189,'Регистрация приход товаров'!$A$4:$A$2000,"&lt;"&amp;DATE(YEAR($A189),MONTH($A189),1)))-SUMIFS('Регистрация расход товаров'!$G$4:$G$2000,'Регистрация расход товаров'!$A$4:$A$2000,"&lt;"&amp;DATE(YEAR($A189),MONTH($A189),1),'Регистрация расход товаров'!$D$4:$D$2000,$D189),0))))*G189,0)</f>
        <v>0</v>
      </c>
      <c r="I189" s="154"/>
      <c r="J189" s="153">
        <f t="shared" si="4"/>
        <v>0</v>
      </c>
      <c r="K189" s="153">
        <f t="shared" si="5"/>
        <v>0</v>
      </c>
      <c r="L189" s="43" t="e">
        <f>IF(B189=#REF!,MAX($L$3:L188)+1,0)</f>
        <v>#REF!</v>
      </c>
    </row>
    <row r="190" spans="1:12">
      <c r="A190" s="158"/>
      <c r="B190" s="94"/>
      <c r="C190" s="159"/>
      <c r="D190" s="128"/>
      <c r="E190" s="151" t="str">
        <f>IFERROR(INDEX('Материал хисобот'!$C$9:$C$259,MATCH(D190,'Материал хисобот'!$B$9:$B$259,0),1),"")</f>
        <v/>
      </c>
      <c r="F190" s="152" t="str">
        <f>IFERROR(INDEX('Материал хисобот'!$D$9:$D$259,MATCH(D190,'Материал хисобот'!$B$9:$B$259,0),1),"")</f>
        <v/>
      </c>
      <c r="G190" s="155"/>
      <c r="H190" s="153">
        <f>IFERROR((((SUMIFS('Регистрация приход товаров'!$H$4:$H$2000,'Регистрация приход товаров'!$A$4:$A$2000,"&gt;="&amp;DATE(YEAR($A190),MONTH($A190),1),'Регистрация приход товаров'!$D$4:$D$2000,$D190)-SUMIFS('Регистрация приход товаров'!$H$4:$H$2000,'Регистрация приход товаров'!$A$4:$A$2000,"&gt;="&amp;DATE(YEAR($A190),MONTH($A190)+1,1),'Регистрация приход товаров'!$D$4:$D$2000,$D190))+(IFERROR((SUMIF('Остаток на начало год'!$B$5:$B$302,$D190,'Остаток на начало год'!$F$5:$F$302)+SUMIFS('Регистрация приход товаров'!$H$4:$H$2000,'Регистрация приход товаров'!$D$4:$D$2000,$D190,'Регистрация приход товаров'!$A$4:$A$2000,"&lt;"&amp;DATE(YEAR($A190),MONTH($A190),1)))-SUMIFS('Регистрация расход товаров'!$H$4:$H$2000,'Регистрация расход товаров'!$A$4:$A$2000,"&lt;"&amp;DATE(YEAR($A190),MONTH($A190),1),'Регистрация расход товаров'!$D$4:$D$2000,$D190),0)))/((SUMIFS('Регистрация приход товаров'!$G$4:$G$2000,'Регистрация приход товаров'!$A$4:$A$2000,"&gt;="&amp;DATE(YEAR($A190),MONTH($A190),1),'Регистрация приход товаров'!$D$4:$D$2000,$D190)-SUMIFS('Регистрация приход товаров'!$G$4:$G$2000,'Регистрация приход товаров'!$A$4:$A$2000,"&gt;="&amp;DATE(YEAR($A190),MONTH($A190)+1,1),'Регистрация приход товаров'!$D$4:$D$2000,$D190))+(IFERROR((SUMIF('Остаток на начало год'!$B$5:$B$302,$D190,'Остаток на начало год'!$E$5:$E$302)+SUMIFS('Регистрация приход товаров'!$G$4:$G$2000,'Регистрация приход товаров'!$D$4:$D$2000,$D190,'Регистрация приход товаров'!$A$4:$A$2000,"&lt;"&amp;DATE(YEAR($A190),MONTH($A190),1)))-SUMIFS('Регистрация расход товаров'!$G$4:$G$2000,'Регистрация расход товаров'!$A$4:$A$2000,"&lt;"&amp;DATE(YEAR($A190),MONTH($A190),1),'Регистрация расход товаров'!$D$4:$D$2000,$D190),0))))*G190,0)</f>
        <v>0</v>
      </c>
      <c r="I190" s="154"/>
      <c r="J190" s="153">
        <f t="shared" si="4"/>
        <v>0</v>
      </c>
      <c r="K190" s="153">
        <f t="shared" si="5"/>
        <v>0</v>
      </c>
      <c r="L190" s="43" t="e">
        <f>IF(B190=#REF!,MAX($L$3:L189)+1,0)</f>
        <v>#REF!</v>
      </c>
    </row>
    <row r="191" spans="1:12">
      <c r="A191" s="158"/>
      <c r="B191" s="94"/>
      <c r="C191" s="159"/>
      <c r="D191" s="128"/>
      <c r="E191" s="151" t="str">
        <f>IFERROR(INDEX('Материал хисобот'!$C$9:$C$259,MATCH(D191,'Материал хисобот'!$B$9:$B$259,0),1),"")</f>
        <v/>
      </c>
      <c r="F191" s="152" t="str">
        <f>IFERROR(INDEX('Материал хисобот'!$D$9:$D$259,MATCH(D191,'Материал хисобот'!$B$9:$B$259,0),1),"")</f>
        <v/>
      </c>
      <c r="G191" s="155"/>
      <c r="H191" s="153">
        <f>IFERROR((((SUMIFS('Регистрация приход товаров'!$H$4:$H$2000,'Регистрация приход товаров'!$A$4:$A$2000,"&gt;="&amp;DATE(YEAR($A191),MONTH($A191),1),'Регистрация приход товаров'!$D$4:$D$2000,$D191)-SUMIFS('Регистрация приход товаров'!$H$4:$H$2000,'Регистрация приход товаров'!$A$4:$A$2000,"&gt;="&amp;DATE(YEAR($A191),MONTH($A191)+1,1),'Регистрация приход товаров'!$D$4:$D$2000,$D191))+(IFERROR((SUMIF('Остаток на начало год'!$B$5:$B$302,$D191,'Остаток на начало год'!$F$5:$F$302)+SUMIFS('Регистрация приход товаров'!$H$4:$H$2000,'Регистрация приход товаров'!$D$4:$D$2000,$D191,'Регистрация приход товаров'!$A$4:$A$2000,"&lt;"&amp;DATE(YEAR($A191),MONTH($A191),1)))-SUMIFS('Регистрация расход товаров'!$H$4:$H$2000,'Регистрация расход товаров'!$A$4:$A$2000,"&lt;"&amp;DATE(YEAR($A191),MONTH($A191),1),'Регистрация расход товаров'!$D$4:$D$2000,$D191),0)))/((SUMIFS('Регистрация приход товаров'!$G$4:$G$2000,'Регистрация приход товаров'!$A$4:$A$2000,"&gt;="&amp;DATE(YEAR($A191),MONTH($A191),1),'Регистрация приход товаров'!$D$4:$D$2000,$D191)-SUMIFS('Регистрация приход товаров'!$G$4:$G$2000,'Регистрация приход товаров'!$A$4:$A$2000,"&gt;="&amp;DATE(YEAR($A191),MONTH($A191)+1,1),'Регистрация приход товаров'!$D$4:$D$2000,$D191))+(IFERROR((SUMIF('Остаток на начало год'!$B$5:$B$302,$D191,'Остаток на начало год'!$E$5:$E$302)+SUMIFS('Регистрация приход товаров'!$G$4:$G$2000,'Регистрация приход товаров'!$D$4:$D$2000,$D191,'Регистрация приход товаров'!$A$4:$A$2000,"&lt;"&amp;DATE(YEAR($A191),MONTH($A191),1)))-SUMIFS('Регистрация расход товаров'!$G$4:$G$2000,'Регистрация расход товаров'!$A$4:$A$2000,"&lt;"&amp;DATE(YEAR($A191),MONTH($A191),1),'Регистрация расход товаров'!$D$4:$D$2000,$D191),0))))*G191,0)</f>
        <v>0</v>
      </c>
      <c r="I191" s="154"/>
      <c r="J191" s="153">
        <f t="shared" si="4"/>
        <v>0</v>
      </c>
      <c r="K191" s="153">
        <f t="shared" si="5"/>
        <v>0</v>
      </c>
      <c r="L191" s="43" t="e">
        <f>IF(B191=#REF!,MAX($L$3:L190)+1,0)</f>
        <v>#REF!</v>
      </c>
    </row>
    <row r="192" spans="1:12">
      <c r="A192" s="158"/>
      <c r="B192" s="94"/>
      <c r="C192" s="159"/>
      <c r="D192" s="128"/>
      <c r="E192" s="151" t="str">
        <f>IFERROR(INDEX('Материал хисобот'!$C$9:$C$259,MATCH(D192,'Материал хисобот'!$B$9:$B$259,0),1),"")</f>
        <v/>
      </c>
      <c r="F192" s="152" t="str">
        <f>IFERROR(INDEX('Материал хисобот'!$D$9:$D$259,MATCH(D192,'Материал хисобот'!$B$9:$B$259,0),1),"")</f>
        <v/>
      </c>
      <c r="G192" s="155"/>
      <c r="H192" s="153">
        <f>IFERROR((((SUMIFS('Регистрация приход товаров'!$H$4:$H$2000,'Регистрация приход товаров'!$A$4:$A$2000,"&gt;="&amp;DATE(YEAR($A192),MONTH($A192),1),'Регистрация приход товаров'!$D$4:$D$2000,$D192)-SUMIFS('Регистрация приход товаров'!$H$4:$H$2000,'Регистрация приход товаров'!$A$4:$A$2000,"&gt;="&amp;DATE(YEAR($A192),MONTH($A192)+1,1),'Регистрация приход товаров'!$D$4:$D$2000,$D192))+(IFERROR((SUMIF('Остаток на начало год'!$B$5:$B$302,$D192,'Остаток на начало год'!$F$5:$F$302)+SUMIFS('Регистрация приход товаров'!$H$4:$H$2000,'Регистрация приход товаров'!$D$4:$D$2000,$D192,'Регистрация приход товаров'!$A$4:$A$2000,"&lt;"&amp;DATE(YEAR($A192),MONTH($A192),1)))-SUMIFS('Регистрация расход товаров'!$H$4:$H$2000,'Регистрация расход товаров'!$A$4:$A$2000,"&lt;"&amp;DATE(YEAR($A192),MONTH($A192),1),'Регистрация расход товаров'!$D$4:$D$2000,$D192),0)))/((SUMIFS('Регистрация приход товаров'!$G$4:$G$2000,'Регистрация приход товаров'!$A$4:$A$2000,"&gt;="&amp;DATE(YEAR($A192),MONTH($A192),1),'Регистрация приход товаров'!$D$4:$D$2000,$D192)-SUMIFS('Регистрация приход товаров'!$G$4:$G$2000,'Регистрация приход товаров'!$A$4:$A$2000,"&gt;="&amp;DATE(YEAR($A192),MONTH($A192)+1,1),'Регистрация приход товаров'!$D$4:$D$2000,$D192))+(IFERROR((SUMIF('Остаток на начало год'!$B$5:$B$302,$D192,'Остаток на начало год'!$E$5:$E$302)+SUMIFS('Регистрация приход товаров'!$G$4:$G$2000,'Регистрация приход товаров'!$D$4:$D$2000,$D192,'Регистрация приход товаров'!$A$4:$A$2000,"&lt;"&amp;DATE(YEAR($A192),MONTH($A192),1)))-SUMIFS('Регистрация расход товаров'!$G$4:$G$2000,'Регистрация расход товаров'!$A$4:$A$2000,"&lt;"&amp;DATE(YEAR($A192),MONTH($A192),1),'Регистрация расход товаров'!$D$4:$D$2000,$D192),0))))*G192,0)</f>
        <v>0</v>
      </c>
      <c r="I192" s="154"/>
      <c r="J192" s="153">
        <f t="shared" si="4"/>
        <v>0</v>
      </c>
      <c r="K192" s="153">
        <f t="shared" si="5"/>
        <v>0</v>
      </c>
      <c r="L192" s="43" t="e">
        <f>IF(B192=#REF!,MAX($L$3:L191)+1,0)</f>
        <v>#REF!</v>
      </c>
    </row>
    <row r="193" spans="1:12">
      <c r="A193" s="158"/>
      <c r="B193" s="94"/>
      <c r="C193" s="159"/>
      <c r="D193" s="128"/>
      <c r="E193" s="151" t="str">
        <f>IFERROR(INDEX('Материал хисобот'!$C$9:$C$259,MATCH(D193,'Материал хисобот'!$B$9:$B$259,0),1),"")</f>
        <v/>
      </c>
      <c r="F193" s="152" t="str">
        <f>IFERROR(INDEX('Материал хисобот'!$D$9:$D$259,MATCH(D193,'Материал хисобот'!$B$9:$B$259,0),1),"")</f>
        <v/>
      </c>
      <c r="G193" s="155"/>
      <c r="H193" s="153">
        <f>IFERROR((((SUMIFS('Регистрация приход товаров'!$H$4:$H$2000,'Регистрация приход товаров'!$A$4:$A$2000,"&gt;="&amp;DATE(YEAR($A193),MONTH($A193),1),'Регистрация приход товаров'!$D$4:$D$2000,$D193)-SUMIFS('Регистрация приход товаров'!$H$4:$H$2000,'Регистрация приход товаров'!$A$4:$A$2000,"&gt;="&amp;DATE(YEAR($A193),MONTH($A193)+1,1),'Регистрация приход товаров'!$D$4:$D$2000,$D193))+(IFERROR((SUMIF('Остаток на начало год'!$B$5:$B$302,$D193,'Остаток на начало год'!$F$5:$F$302)+SUMIFS('Регистрация приход товаров'!$H$4:$H$2000,'Регистрация приход товаров'!$D$4:$D$2000,$D193,'Регистрация приход товаров'!$A$4:$A$2000,"&lt;"&amp;DATE(YEAR($A193),MONTH($A193),1)))-SUMIFS('Регистрация расход товаров'!$H$4:$H$2000,'Регистрация расход товаров'!$A$4:$A$2000,"&lt;"&amp;DATE(YEAR($A193),MONTH($A193),1),'Регистрация расход товаров'!$D$4:$D$2000,$D193),0)))/((SUMIFS('Регистрация приход товаров'!$G$4:$G$2000,'Регистрация приход товаров'!$A$4:$A$2000,"&gt;="&amp;DATE(YEAR($A193),MONTH($A193),1),'Регистрация приход товаров'!$D$4:$D$2000,$D193)-SUMIFS('Регистрация приход товаров'!$G$4:$G$2000,'Регистрация приход товаров'!$A$4:$A$2000,"&gt;="&amp;DATE(YEAR($A193),MONTH($A193)+1,1),'Регистрация приход товаров'!$D$4:$D$2000,$D193))+(IFERROR((SUMIF('Остаток на начало год'!$B$5:$B$302,$D193,'Остаток на начало год'!$E$5:$E$302)+SUMIFS('Регистрация приход товаров'!$G$4:$G$2000,'Регистрация приход товаров'!$D$4:$D$2000,$D193,'Регистрация приход товаров'!$A$4:$A$2000,"&lt;"&amp;DATE(YEAR($A193),MONTH($A193),1)))-SUMIFS('Регистрация расход товаров'!$G$4:$G$2000,'Регистрация расход товаров'!$A$4:$A$2000,"&lt;"&amp;DATE(YEAR($A193),MONTH($A193),1),'Регистрация расход товаров'!$D$4:$D$2000,$D193),0))))*G193,0)</f>
        <v>0</v>
      </c>
      <c r="I193" s="154"/>
      <c r="J193" s="153">
        <f t="shared" si="4"/>
        <v>0</v>
      </c>
      <c r="K193" s="153">
        <f t="shared" si="5"/>
        <v>0</v>
      </c>
      <c r="L193" s="43" t="e">
        <f>IF(B193=#REF!,MAX($L$3:L192)+1,0)</f>
        <v>#REF!</v>
      </c>
    </row>
    <row r="194" spans="1:12">
      <c r="A194" s="158"/>
      <c r="B194" s="94"/>
      <c r="C194" s="159"/>
      <c r="D194" s="128"/>
      <c r="E194" s="151" t="str">
        <f>IFERROR(INDEX('Материал хисобот'!$C$9:$C$259,MATCH(D194,'Материал хисобот'!$B$9:$B$259,0),1),"")</f>
        <v/>
      </c>
      <c r="F194" s="152" t="str">
        <f>IFERROR(INDEX('Материал хисобот'!$D$9:$D$259,MATCH(D194,'Материал хисобот'!$B$9:$B$259,0),1),"")</f>
        <v/>
      </c>
      <c r="G194" s="155"/>
      <c r="H194" s="153">
        <f>IFERROR((((SUMIFS('Регистрация приход товаров'!$H$4:$H$2000,'Регистрация приход товаров'!$A$4:$A$2000,"&gt;="&amp;DATE(YEAR($A194),MONTH($A194),1),'Регистрация приход товаров'!$D$4:$D$2000,$D194)-SUMIFS('Регистрация приход товаров'!$H$4:$H$2000,'Регистрация приход товаров'!$A$4:$A$2000,"&gt;="&amp;DATE(YEAR($A194),MONTH($A194)+1,1),'Регистрация приход товаров'!$D$4:$D$2000,$D194))+(IFERROR((SUMIF('Остаток на начало год'!$B$5:$B$302,$D194,'Остаток на начало год'!$F$5:$F$302)+SUMIFS('Регистрация приход товаров'!$H$4:$H$2000,'Регистрация приход товаров'!$D$4:$D$2000,$D194,'Регистрация приход товаров'!$A$4:$A$2000,"&lt;"&amp;DATE(YEAR($A194),MONTH($A194),1)))-SUMIFS('Регистрация расход товаров'!$H$4:$H$2000,'Регистрация расход товаров'!$A$4:$A$2000,"&lt;"&amp;DATE(YEAR($A194),MONTH($A194),1),'Регистрация расход товаров'!$D$4:$D$2000,$D194),0)))/((SUMIFS('Регистрация приход товаров'!$G$4:$G$2000,'Регистрация приход товаров'!$A$4:$A$2000,"&gt;="&amp;DATE(YEAR($A194),MONTH($A194),1),'Регистрация приход товаров'!$D$4:$D$2000,$D194)-SUMIFS('Регистрация приход товаров'!$G$4:$G$2000,'Регистрация приход товаров'!$A$4:$A$2000,"&gt;="&amp;DATE(YEAR($A194),MONTH($A194)+1,1),'Регистрация приход товаров'!$D$4:$D$2000,$D194))+(IFERROR((SUMIF('Остаток на начало год'!$B$5:$B$302,$D194,'Остаток на начало год'!$E$5:$E$302)+SUMIFS('Регистрация приход товаров'!$G$4:$G$2000,'Регистрация приход товаров'!$D$4:$D$2000,$D194,'Регистрация приход товаров'!$A$4:$A$2000,"&lt;"&amp;DATE(YEAR($A194),MONTH($A194),1)))-SUMIFS('Регистрация расход товаров'!$G$4:$G$2000,'Регистрация расход товаров'!$A$4:$A$2000,"&lt;"&amp;DATE(YEAR($A194),MONTH($A194),1),'Регистрация расход товаров'!$D$4:$D$2000,$D194),0))))*G194,0)</f>
        <v>0</v>
      </c>
      <c r="I194" s="154"/>
      <c r="J194" s="153">
        <f t="shared" si="4"/>
        <v>0</v>
      </c>
      <c r="K194" s="153">
        <f t="shared" si="5"/>
        <v>0</v>
      </c>
      <c r="L194" s="43" t="e">
        <f>IF(B194=#REF!,MAX($L$3:L193)+1,0)</f>
        <v>#REF!</v>
      </c>
    </row>
    <row r="195" spans="1:12">
      <c r="A195" s="158"/>
      <c r="B195" s="94"/>
      <c r="C195" s="159"/>
      <c r="D195" s="128"/>
      <c r="E195" s="151" t="str">
        <f>IFERROR(INDEX('Материал хисобот'!$C$9:$C$259,MATCH(D195,'Материал хисобот'!$B$9:$B$259,0),1),"")</f>
        <v/>
      </c>
      <c r="F195" s="152" t="str">
        <f>IFERROR(INDEX('Материал хисобот'!$D$9:$D$259,MATCH(D195,'Материал хисобот'!$B$9:$B$259,0),1),"")</f>
        <v/>
      </c>
      <c r="G195" s="155"/>
      <c r="H195" s="153">
        <f>IFERROR((((SUMIFS('Регистрация приход товаров'!$H$4:$H$2000,'Регистрация приход товаров'!$A$4:$A$2000,"&gt;="&amp;DATE(YEAR($A195),MONTH($A195),1),'Регистрация приход товаров'!$D$4:$D$2000,$D195)-SUMIFS('Регистрация приход товаров'!$H$4:$H$2000,'Регистрация приход товаров'!$A$4:$A$2000,"&gt;="&amp;DATE(YEAR($A195),MONTH($A195)+1,1),'Регистрация приход товаров'!$D$4:$D$2000,$D195))+(IFERROR((SUMIF('Остаток на начало год'!$B$5:$B$302,$D195,'Остаток на начало год'!$F$5:$F$302)+SUMIFS('Регистрация приход товаров'!$H$4:$H$2000,'Регистрация приход товаров'!$D$4:$D$2000,$D195,'Регистрация приход товаров'!$A$4:$A$2000,"&lt;"&amp;DATE(YEAR($A195),MONTH($A195),1)))-SUMIFS('Регистрация расход товаров'!$H$4:$H$2000,'Регистрация расход товаров'!$A$4:$A$2000,"&lt;"&amp;DATE(YEAR($A195),MONTH($A195),1),'Регистрация расход товаров'!$D$4:$D$2000,$D195),0)))/((SUMIFS('Регистрация приход товаров'!$G$4:$G$2000,'Регистрация приход товаров'!$A$4:$A$2000,"&gt;="&amp;DATE(YEAR($A195),MONTH($A195),1),'Регистрация приход товаров'!$D$4:$D$2000,$D195)-SUMIFS('Регистрация приход товаров'!$G$4:$G$2000,'Регистрация приход товаров'!$A$4:$A$2000,"&gt;="&amp;DATE(YEAR($A195),MONTH($A195)+1,1),'Регистрация приход товаров'!$D$4:$D$2000,$D195))+(IFERROR((SUMIF('Остаток на начало год'!$B$5:$B$302,$D195,'Остаток на начало год'!$E$5:$E$302)+SUMIFS('Регистрация приход товаров'!$G$4:$G$2000,'Регистрация приход товаров'!$D$4:$D$2000,$D195,'Регистрация приход товаров'!$A$4:$A$2000,"&lt;"&amp;DATE(YEAR($A195),MONTH($A195),1)))-SUMIFS('Регистрация расход товаров'!$G$4:$G$2000,'Регистрация расход товаров'!$A$4:$A$2000,"&lt;"&amp;DATE(YEAR($A195),MONTH($A195),1),'Регистрация расход товаров'!$D$4:$D$2000,$D195),0))))*G195,0)</f>
        <v>0</v>
      </c>
      <c r="I195" s="154"/>
      <c r="J195" s="153">
        <f t="shared" si="4"/>
        <v>0</v>
      </c>
      <c r="K195" s="153">
        <f t="shared" si="5"/>
        <v>0</v>
      </c>
      <c r="L195" s="43" t="e">
        <f>IF(B195=#REF!,MAX($L$3:L194)+1,0)</f>
        <v>#REF!</v>
      </c>
    </row>
    <row r="196" spans="1:12">
      <c r="A196" s="158"/>
      <c r="B196" s="94"/>
      <c r="C196" s="159"/>
      <c r="D196" s="128"/>
      <c r="E196" s="151" t="str">
        <f>IFERROR(INDEX('Материал хисобот'!$C$9:$C$259,MATCH(D196,'Материал хисобот'!$B$9:$B$259,0),1),"")</f>
        <v/>
      </c>
      <c r="F196" s="152" t="str">
        <f>IFERROR(INDEX('Материал хисобот'!$D$9:$D$259,MATCH(D196,'Материал хисобот'!$B$9:$B$259,0),1),"")</f>
        <v/>
      </c>
      <c r="G196" s="155"/>
      <c r="H196" s="153">
        <f>IFERROR((((SUMIFS('Регистрация приход товаров'!$H$4:$H$2000,'Регистрация приход товаров'!$A$4:$A$2000,"&gt;="&amp;DATE(YEAR($A196),MONTH($A196),1),'Регистрация приход товаров'!$D$4:$D$2000,$D196)-SUMIFS('Регистрация приход товаров'!$H$4:$H$2000,'Регистрация приход товаров'!$A$4:$A$2000,"&gt;="&amp;DATE(YEAR($A196),MONTH($A196)+1,1),'Регистрация приход товаров'!$D$4:$D$2000,$D196))+(IFERROR((SUMIF('Остаток на начало год'!$B$5:$B$302,$D196,'Остаток на начало год'!$F$5:$F$302)+SUMIFS('Регистрация приход товаров'!$H$4:$H$2000,'Регистрация приход товаров'!$D$4:$D$2000,$D196,'Регистрация приход товаров'!$A$4:$A$2000,"&lt;"&amp;DATE(YEAR($A196),MONTH($A196),1)))-SUMIFS('Регистрация расход товаров'!$H$4:$H$2000,'Регистрация расход товаров'!$A$4:$A$2000,"&lt;"&amp;DATE(YEAR($A196),MONTH($A196),1),'Регистрация расход товаров'!$D$4:$D$2000,$D196),0)))/((SUMIFS('Регистрация приход товаров'!$G$4:$G$2000,'Регистрация приход товаров'!$A$4:$A$2000,"&gt;="&amp;DATE(YEAR($A196),MONTH($A196),1),'Регистрация приход товаров'!$D$4:$D$2000,$D196)-SUMIFS('Регистрация приход товаров'!$G$4:$G$2000,'Регистрация приход товаров'!$A$4:$A$2000,"&gt;="&amp;DATE(YEAR($A196),MONTH($A196)+1,1),'Регистрация приход товаров'!$D$4:$D$2000,$D196))+(IFERROR((SUMIF('Остаток на начало год'!$B$5:$B$302,$D196,'Остаток на начало год'!$E$5:$E$302)+SUMIFS('Регистрация приход товаров'!$G$4:$G$2000,'Регистрация приход товаров'!$D$4:$D$2000,$D196,'Регистрация приход товаров'!$A$4:$A$2000,"&lt;"&amp;DATE(YEAR($A196),MONTH($A196),1)))-SUMIFS('Регистрация расход товаров'!$G$4:$G$2000,'Регистрация расход товаров'!$A$4:$A$2000,"&lt;"&amp;DATE(YEAR($A196),MONTH($A196),1),'Регистрация расход товаров'!$D$4:$D$2000,$D196),0))))*G196,0)</f>
        <v>0</v>
      </c>
      <c r="I196" s="154"/>
      <c r="J196" s="153">
        <f t="shared" si="4"/>
        <v>0</v>
      </c>
      <c r="K196" s="153">
        <f t="shared" si="5"/>
        <v>0</v>
      </c>
      <c r="L196" s="43" t="e">
        <f>IF(B196=#REF!,MAX($L$3:L195)+1,0)</f>
        <v>#REF!</v>
      </c>
    </row>
    <row r="197" spans="1:12">
      <c r="A197" s="158"/>
      <c r="B197" s="94"/>
      <c r="C197" s="159"/>
      <c r="D197" s="128"/>
      <c r="E197" s="151" t="str">
        <f>IFERROR(INDEX('Материал хисобот'!$C$9:$C$259,MATCH(D197,'Материал хисобот'!$B$9:$B$259,0),1),"")</f>
        <v/>
      </c>
      <c r="F197" s="152" t="str">
        <f>IFERROR(INDEX('Материал хисобот'!$D$9:$D$259,MATCH(D197,'Материал хисобот'!$B$9:$B$259,0),1),"")</f>
        <v/>
      </c>
      <c r="G197" s="155"/>
      <c r="H197" s="153">
        <f>IFERROR((((SUMIFS('Регистрация приход товаров'!$H$4:$H$2000,'Регистрация приход товаров'!$A$4:$A$2000,"&gt;="&amp;DATE(YEAR($A197),MONTH($A197),1),'Регистрация приход товаров'!$D$4:$D$2000,$D197)-SUMIFS('Регистрация приход товаров'!$H$4:$H$2000,'Регистрация приход товаров'!$A$4:$A$2000,"&gt;="&amp;DATE(YEAR($A197),MONTH($A197)+1,1),'Регистрация приход товаров'!$D$4:$D$2000,$D197))+(IFERROR((SUMIF('Остаток на начало год'!$B$5:$B$302,$D197,'Остаток на начало год'!$F$5:$F$302)+SUMIFS('Регистрация приход товаров'!$H$4:$H$2000,'Регистрация приход товаров'!$D$4:$D$2000,$D197,'Регистрация приход товаров'!$A$4:$A$2000,"&lt;"&amp;DATE(YEAR($A197),MONTH($A197),1)))-SUMIFS('Регистрация расход товаров'!$H$4:$H$2000,'Регистрация расход товаров'!$A$4:$A$2000,"&lt;"&amp;DATE(YEAR($A197),MONTH($A197),1),'Регистрация расход товаров'!$D$4:$D$2000,$D197),0)))/((SUMIFS('Регистрация приход товаров'!$G$4:$G$2000,'Регистрация приход товаров'!$A$4:$A$2000,"&gt;="&amp;DATE(YEAR($A197),MONTH($A197),1),'Регистрация приход товаров'!$D$4:$D$2000,$D197)-SUMIFS('Регистрация приход товаров'!$G$4:$G$2000,'Регистрация приход товаров'!$A$4:$A$2000,"&gt;="&amp;DATE(YEAR($A197),MONTH($A197)+1,1),'Регистрация приход товаров'!$D$4:$D$2000,$D197))+(IFERROR((SUMIF('Остаток на начало год'!$B$5:$B$302,$D197,'Остаток на начало год'!$E$5:$E$302)+SUMIFS('Регистрация приход товаров'!$G$4:$G$2000,'Регистрация приход товаров'!$D$4:$D$2000,$D197,'Регистрация приход товаров'!$A$4:$A$2000,"&lt;"&amp;DATE(YEAR($A197),MONTH($A197),1)))-SUMIFS('Регистрация расход товаров'!$G$4:$G$2000,'Регистрация расход товаров'!$A$4:$A$2000,"&lt;"&amp;DATE(YEAR($A197),MONTH($A197),1),'Регистрация расход товаров'!$D$4:$D$2000,$D197),0))))*G197,0)</f>
        <v>0</v>
      </c>
      <c r="I197" s="154"/>
      <c r="J197" s="153">
        <f t="shared" ref="J197:J260" si="6">+G197*I197</f>
        <v>0</v>
      </c>
      <c r="K197" s="153">
        <f t="shared" ref="K197:K260" si="7">+J197-H197</f>
        <v>0</v>
      </c>
      <c r="L197" s="43" t="e">
        <f>IF(B197=#REF!,MAX($L$3:L196)+1,0)</f>
        <v>#REF!</v>
      </c>
    </row>
    <row r="198" spans="1:12">
      <c r="A198" s="158"/>
      <c r="B198" s="94"/>
      <c r="C198" s="159"/>
      <c r="D198" s="128"/>
      <c r="E198" s="151" t="str">
        <f>IFERROR(INDEX('Материал хисобот'!$C$9:$C$259,MATCH(D198,'Материал хисобот'!$B$9:$B$259,0),1),"")</f>
        <v/>
      </c>
      <c r="F198" s="152" t="str">
        <f>IFERROR(INDEX('Материал хисобот'!$D$9:$D$259,MATCH(D198,'Материал хисобот'!$B$9:$B$259,0),1),"")</f>
        <v/>
      </c>
      <c r="G198" s="155"/>
      <c r="H198" s="153">
        <f>IFERROR((((SUMIFS('Регистрация приход товаров'!$H$4:$H$2000,'Регистрация приход товаров'!$A$4:$A$2000,"&gt;="&amp;DATE(YEAR($A198),MONTH($A198),1),'Регистрация приход товаров'!$D$4:$D$2000,$D198)-SUMIFS('Регистрация приход товаров'!$H$4:$H$2000,'Регистрация приход товаров'!$A$4:$A$2000,"&gt;="&amp;DATE(YEAR($A198),MONTH($A198)+1,1),'Регистрация приход товаров'!$D$4:$D$2000,$D198))+(IFERROR((SUMIF('Остаток на начало год'!$B$5:$B$302,$D198,'Остаток на начало год'!$F$5:$F$302)+SUMIFS('Регистрация приход товаров'!$H$4:$H$2000,'Регистрация приход товаров'!$D$4:$D$2000,$D198,'Регистрация приход товаров'!$A$4:$A$2000,"&lt;"&amp;DATE(YEAR($A198),MONTH($A198),1)))-SUMIFS('Регистрация расход товаров'!$H$4:$H$2000,'Регистрация расход товаров'!$A$4:$A$2000,"&lt;"&amp;DATE(YEAR($A198),MONTH($A198),1),'Регистрация расход товаров'!$D$4:$D$2000,$D198),0)))/((SUMIFS('Регистрация приход товаров'!$G$4:$G$2000,'Регистрация приход товаров'!$A$4:$A$2000,"&gt;="&amp;DATE(YEAR($A198),MONTH($A198),1),'Регистрация приход товаров'!$D$4:$D$2000,$D198)-SUMIFS('Регистрация приход товаров'!$G$4:$G$2000,'Регистрация приход товаров'!$A$4:$A$2000,"&gt;="&amp;DATE(YEAR($A198),MONTH($A198)+1,1),'Регистрация приход товаров'!$D$4:$D$2000,$D198))+(IFERROR((SUMIF('Остаток на начало год'!$B$5:$B$302,$D198,'Остаток на начало год'!$E$5:$E$302)+SUMIFS('Регистрация приход товаров'!$G$4:$G$2000,'Регистрация приход товаров'!$D$4:$D$2000,$D198,'Регистрация приход товаров'!$A$4:$A$2000,"&lt;"&amp;DATE(YEAR($A198),MONTH($A198),1)))-SUMIFS('Регистрация расход товаров'!$G$4:$G$2000,'Регистрация расход товаров'!$A$4:$A$2000,"&lt;"&amp;DATE(YEAR($A198),MONTH($A198),1),'Регистрация расход товаров'!$D$4:$D$2000,$D198),0))))*G198,0)</f>
        <v>0</v>
      </c>
      <c r="I198" s="154"/>
      <c r="J198" s="153">
        <f t="shared" si="6"/>
        <v>0</v>
      </c>
      <c r="K198" s="153">
        <f t="shared" si="7"/>
        <v>0</v>
      </c>
      <c r="L198" s="43" t="e">
        <f>IF(B198=#REF!,MAX($L$3:L197)+1,0)</f>
        <v>#REF!</v>
      </c>
    </row>
    <row r="199" spans="1:12">
      <c r="A199" s="158"/>
      <c r="B199" s="94"/>
      <c r="C199" s="159"/>
      <c r="D199" s="128"/>
      <c r="E199" s="151" t="str">
        <f>IFERROR(INDEX('Материал хисобот'!$C$9:$C$259,MATCH(D199,'Материал хисобот'!$B$9:$B$259,0),1),"")</f>
        <v/>
      </c>
      <c r="F199" s="152" t="str">
        <f>IFERROR(INDEX('Материал хисобот'!$D$9:$D$259,MATCH(D199,'Материал хисобот'!$B$9:$B$259,0),1),"")</f>
        <v/>
      </c>
      <c r="G199" s="155"/>
      <c r="H199" s="153">
        <f>IFERROR((((SUMIFS('Регистрация приход товаров'!$H$4:$H$2000,'Регистрация приход товаров'!$A$4:$A$2000,"&gt;="&amp;DATE(YEAR($A199),MONTH($A199),1),'Регистрация приход товаров'!$D$4:$D$2000,$D199)-SUMIFS('Регистрация приход товаров'!$H$4:$H$2000,'Регистрация приход товаров'!$A$4:$A$2000,"&gt;="&amp;DATE(YEAR($A199),MONTH($A199)+1,1),'Регистрация приход товаров'!$D$4:$D$2000,$D199))+(IFERROR((SUMIF('Остаток на начало год'!$B$5:$B$302,$D199,'Остаток на начало год'!$F$5:$F$302)+SUMIFS('Регистрация приход товаров'!$H$4:$H$2000,'Регистрация приход товаров'!$D$4:$D$2000,$D199,'Регистрация приход товаров'!$A$4:$A$2000,"&lt;"&amp;DATE(YEAR($A199),MONTH($A199),1)))-SUMIFS('Регистрация расход товаров'!$H$4:$H$2000,'Регистрация расход товаров'!$A$4:$A$2000,"&lt;"&amp;DATE(YEAR($A199),MONTH($A199),1),'Регистрация расход товаров'!$D$4:$D$2000,$D199),0)))/((SUMIFS('Регистрация приход товаров'!$G$4:$G$2000,'Регистрация приход товаров'!$A$4:$A$2000,"&gt;="&amp;DATE(YEAR($A199),MONTH($A199),1),'Регистрация приход товаров'!$D$4:$D$2000,$D199)-SUMIFS('Регистрация приход товаров'!$G$4:$G$2000,'Регистрация приход товаров'!$A$4:$A$2000,"&gt;="&amp;DATE(YEAR($A199),MONTH($A199)+1,1),'Регистрация приход товаров'!$D$4:$D$2000,$D199))+(IFERROR((SUMIF('Остаток на начало год'!$B$5:$B$302,$D199,'Остаток на начало год'!$E$5:$E$302)+SUMIFS('Регистрация приход товаров'!$G$4:$G$2000,'Регистрация приход товаров'!$D$4:$D$2000,$D199,'Регистрация приход товаров'!$A$4:$A$2000,"&lt;"&amp;DATE(YEAR($A199),MONTH($A199),1)))-SUMIFS('Регистрация расход товаров'!$G$4:$G$2000,'Регистрация расход товаров'!$A$4:$A$2000,"&lt;"&amp;DATE(YEAR($A199),MONTH($A199),1),'Регистрация расход товаров'!$D$4:$D$2000,$D199),0))))*G199,0)</f>
        <v>0</v>
      </c>
      <c r="I199" s="154"/>
      <c r="J199" s="153">
        <f t="shared" si="6"/>
        <v>0</v>
      </c>
      <c r="K199" s="153">
        <f t="shared" si="7"/>
        <v>0</v>
      </c>
      <c r="L199" s="43" t="e">
        <f>IF(B199=#REF!,MAX($L$3:L198)+1,0)</f>
        <v>#REF!</v>
      </c>
    </row>
    <row r="200" spans="1:12">
      <c r="A200" s="158"/>
      <c r="B200" s="94"/>
      <c r="C200" s="159"/>
      <c r="D200" s="128"/>
      <c r="E200" s="151" t="str">
        <f>IFERROR(INDEX('Материал хисобот'!$C$9:$C$259,MATCH(D200,'Материал хисобот'!$B$9:$B$259,0),1),"")</f>
        <v/>
      </c>
      <c r="F200" s="152" t="str">
        <f>IFERROR(INDEX('Материал хисобот'!$D$9:$D$259,MATCH(D200,'Материал хисобот'!$B$9:$B$259,0),1),"")</f>
        <v/>
      </c>
      <c r="G200" s="155"/>
      <c r="H200" s="153">
        <f>IFERROR((((SUMIFS('Регистрация приход товаров'!$H$4:$H$2000,'Регистрация приход товаров'!$A$4:$A$2000,"&gt;="&amp;DATE(YEAR($A200),MONTH($A200),1),'Регистрация приход товаров'!$D$4:$D$2000,$D200)-SUMIFS('Регистрация приход товаров'!$H$4:$H$2000,'Регистрация приход товаров'!$A$4:$A$2000,"&gt;="&amp;DATE(YEAR($A200),MONTH($A200)+1,1),'Регистрация приход товаров'!$D$4:$D$2000,$D200))+(IFERROR((SUMIF('Остаток на начало год'!$B$5:$B$302,$D200,'Остаток на начало год'!$F$5:$F$302)+SUMIFS('Регистрация приход товаров'!$H$4:$H$2000,'Регистрация приход товаров'!$D$4:$D$2000,$D200,'Регистрация приход товаров'!$A$4:$A$2000,"&lt;"&amp;DATE(YEAR($A200),MONTH($A200),1)))-SUMIFS('Регистрация расход товаров'!$H$4:$H$2000,'Регистрация расход товаров'!$A$4:$A$2000,"&lt;"&amp;DATE(YEAR($A200),MONTH($A200),1),'Регистрация расход товаров'!$D$4:$D$2000,$D200),0)))/((SUMIFS('Регистрация приход товаров'!$G$4:$G$2000,'Регистрация приход товаров'!$A$4:$A$2000,"&gt;="&amp;DATE(YEAR($A200),MONTH($A200),1),'Регистрация приход товаров'!$D$4:$D$2000,$D200)-SUMIFS('Регистрация приход товаров'!$G$4:$G$2000,'Регистрация приход товаров'!$A$4:$A$2000,"&gt;="&amp;DATE(YEAR($A200),MONTH($A200)+1,1),'Регистрация приход товаров'!$D$4:$D$2000,$D200))+(IFERROR((SUMIF('Остаток на начало год'!$B$5:$B$302,$D200,'Остаток на начало год'!$E$5:$E$302)+SUMIFS('Регистрация приход товаров'!$G$4:$G$2000,'Регистрация приход товаров'!$D$4:$D$2000,$D200,'Регистрация приход товаров'!$A$4:$A$2000,"&lt;"&amp;DATE(YEAR($A200),MONTH($A200),1)))-SUMIFS('Регистрация расход товаров'!$G$4:$G$2000,'Регистрация расход товаров'!$A$4:$A$2000,"&lt;"&amp;DATE(YEAR($A200),MONTH($A200),1),'Регистрация расход товаров'!$D$4:$D$2000,$D200),0))))*G200,0)</f>
        <v>0</v>
      </c>
      <c r="I200" s="154"/>
      <c r="J200" s="153">
        <f t="shared" si="6"/>
        <v>0</v>
      </c>
      <c r="K200" s="153">
        <f t="shared" si="7"/>
        <v>0</v>
      </c>
      <c r="L200" s="43" t="e">
        <f>IF(B200=#REF!,MAX($L$3:L199)+1,0)</f>
        <v>#REF!</v>
      </c>
    </row>
    <row r="201" spans="1:12">
      <c r="A201" s="158"/>
      <c r="B201" s="94"/>
      <c r="C201" s="159"/>
      <c r="D201" s="128"/>
      <c r="E201" s="151" t="str">
        <f>IFERROR(INDEX('Материал хисобот'!$C$9:$C$259,MATCH(D201,'Материал хисобот'!$B$9:$B$259,0),1),"")</f>
        <v/>
      </c>
      <c r="F201" s="152" t="str">
        <f>IFERROR(INDEX('Материал хисобот'!$D$9:$D$259,MATCH(D201,'Материал хисобот'!$B$9:$B$259,0),1),"")</f>
        <v/>
      </c>
      <c r="G201" s="155"/>
      <c r="H201" s="153">
        <f>IFERROR((((SUMIFS('Регистрация приход товаров'!$H$4:$H$2000,'Регистрация приход товаров'!$A$4:$A$2000,"&gt;="&amp;DATE(YEAR($A201),MONTH($A201),1),'Регистрация приход товаров'!$D$4:$D$2000,$D201)-SUMIFS('Регистрация приход товаров'!$H$4:$H$2000,'Регистрация приход товаров'!$A$4:$A$2000,"&gt;="&amp;DATE(YEAR($A201),MONTH($A201)+1,1),'Регистрация приход товаров'!$D$4:$D$2000,$D201))+(IFERROR((SUMIF('Остаток на начало год'!$B$5:$B$302,$D201,'Остаток на начало год'!$F$5:$F$302)+SUMIFS('Регистрация приход товаров'!$H$4:$H$2000,'Регистрация приход товаров'!$D$4:$D$2000,$D201,'Регистрация приход товаров'!$A$4:$A$2000,"&lt;"&amp;DATE(YEAR($A201),MONTH($A201),1)))-SUMIFS('Регистрация расход товаров'!$H$4:$H$2000,'Регистрация расход товаров'!$A$4:$A$2000,"&lt;"&amp;DATE(YEAR($A201),MONTH($A201),1),'Регистрация расход товаров'!$D$4:$D$2000,$D201),0)))/((SUMIFS('Регистрация приход товаров'!$G$4:$G$2000,'Регистрация приход товаров'!$A$4:$A$2000,"&gt;="&amp;DATE(YEAR($A201),MONTH($A201),1),'Регистрация приход товаров'!$D$4:$D$2000,$D201)-SUMIFS('Регистрация приход товаров'!$G$4:$G$2000,'Регистрация приход товаров'!$A$4:$A$2000,"&gt;="&amp;DATE(YEAR($A201),MONTH($A201)+1,1),'Регистрация приход товаров'!$D$4:$D$2000,$D201))+(IFERROR((SUMIF('Остаток на начало год'!$B$5:$B$302,$D201,'Остаток на начало год'!$E$5:$E$302)+SUMIFS('Регистрация приход товаров'!$G$4:$G$2000,'Регистрация приход товаров'!$D$4:$D$2000,$D201,'Регистрация приход товаров'!$A$4:$A$2000,"&lt;"&amp;DATE(YEAR($A201),MONTH($A201),1)))-SUMIFS('Регистрация расход товаров'!$G$4:$G$2000,'Регистрация расход товаров'!$A$4:$A$2000,"&lt;"&amp;DATE(YEAR($A201),MONTH($A201),1),'Регистрация расход товаров'!$D$4:$D$2000,$D201),0))))*G201,0)</f>
        <v>0</v>
      </c>
      <c r="I201" s="154"/>
      <c r="J201" s="153">
        <f t="shared" si="6"/>
        <v>0</v>
      </c>
      <c r="K201" s="153">
        <f t="shared" si="7"/>
        <v>0</v>
      </c>
      <c r="L201" s="43" t="e">
        <f>IF(B201=#REF!,MAX($L$3:L200)+1,0)</f>
        <v>#REF!</v>
      </c>
    </row>
    <row r="202" spans="1:12">
      <c r="A202" s="158"/>
      <c r="B202" s="94"/>
      <c r="C202" s="159"/>
      <c r="D202" s="128"/>
      <c r="E202" s="151" t="str">
        <f>IFERROR(INDEX('Материал хисобот'!$C$9:$C$259,MATCH(D202,'Материал хисобот'!$B$9:$B$259,0),1),"")</f>
        <v/>
      </c>
      <c r="F202" s="152" t="str">
        <f>IFERROR(INDEX('Материал хисобот'!$D$9:$D$259,MATCH(D202,'Материал хисобот'!$B$9:$B$259,0),1),"")</f>
        <v/>
      </c>
      <c r="G202" s="155"/>
      <c r="H202" s="153">
        <f>IFERROR((((SUMIFS('Регистрация приход товаров'!$H$4:$H$2000,'Регистрация приход товаров'!$A$4:$A$2000,"&gt;="&amp;DATE(YEAR($A202),MONTH($A202),1),'Регистрация приход товаров'!$D$4:$D$2000,$D202)-SUMIFS('Регистрация приход товаров'!$H$4:$H$2000,'Регистрация приход товаров'!$A$4:$A$2000,"&gt;="&amp;DATE(YEAR($A202),MONTH($A202)+1,1),'Регистрация приход товаров'!$D$4:$D$2000,$D202))+(IFERROR((SUMIF('Остаток на начало год'!$B$5:$B$302,$D202,'Остаток на начало год'!$F$5:$F$302)+SUMIFS('Регистрация приход товаров'!$H$4:$H$2000,'Регистрация приход товаров'!$D$4:$D$2000,$D202,'Регистрация приход товаров'!$A$4:$A$2000,"&lt;"&amp;DATE(YEAR($A202),MONTH($A202),1)))-SUMIFS('Регистрация расход товаров'!$H$4:$H$2000,'Регистрация расход товаров'!$A$4:$A$2000,"&lt;"&amp;DATE(YEAR($A202),MONTH($A202),1),'Регистрация расход товаров'!$D$4:$D$2000,$D202),0)))/((SUMIFS('Регистрация приход товаров'!$G$4:$G$2000,'Регистрация приход товаров'!$A$4:$A$2000,"&gt;="&amp;DATE(YEAR($A202),MONTH($A202),1),'Регистрация приход товаров'!$D$4:$D$2000,$D202)-SUMIFS('Регистрация приход товаров'!$G$4:$G$2000,'Регистрация приход товаров'!$A$4:$A$2000,"&gt;="&amp;DATE(YEAR($A202),MONTH($A202)+1,1),'Регистрация приход товаров'!$D$4:$D$2000,$D202))+(IFERROR((SUMIF('Остаток на начало год'!$B$5:$B$302,$D202,'Остаток на начало год'!$E$5:$E$302)+SUMIFS('Регистрация приход товаров'!$G$4:$G$2000,'Регистрация приход товаров'!$D$4:$D$2000,$D202,'Регистрация приход товаров'!$A$4:$A$2000,"&lt;"&amp;DATE(YEAR($A202),MONTH($A202),1)))-SUMIFS('Регистрация расход товаров'!$G$4:$G$2000,'Регистрация расход товаров'!$A$4:$A$2000,"&lt;"&amp;DATE(YEAR($A202),MONTH($A202),1),'Регистрация расход товаров'!$D$4:$D$2000,$D202),0))))*G202,0)</f>
        <v>0</v>
      </c>
      <c r="I202" s="154"/>
      <c r="J202" s="153">
        <f t="shared" si="6"/>
        <v>0</v>
      </c>
      <c r="K202" s="153">
        <f t="shared" si="7"/>
        <v>0</v>
      </c>
      <c r="L202" s="43" t="e">
        <f>IF(B202=#REF!,MAX($L$3:L201)+1,0)</f>
        <v>#REF!</v>
      </c>
    </row>
    <row r="203" spans="1:12">
      <c r="A203" s="158"/>
      <c r="B203" s="94"/>
      <c r="C203" s="159"/>
      <c r="D203" s="128"/>
      <c r="E203" s="151" t="str">
        <f>IFERROR(INDEX('Материал хисобот'!$C$9:$C$259,MATCH(D203,'Материал хисобот'!$B$9:$B$259,0),1),"")</f>
        <v/>
      </c>
      <c r="F203" s="152" t="str">
        <f>IFERROR(INDEX('Материал хисобот'!$D$9:$D$259,MATCH(D203,'Материал хисобот'!$B$9:$B$259,0),1),"")</f>
        <v/>
      </c>
      <c r="G203" s="155"/>
      <c r="H203" s="153">
        <f>IFERROR((((SUMIFS('Регистрация приход товаров'!$H$4:$H$2000,'Регистрация приход товаров'!$A$4:$A$2000,"&gt;="&amp;DATE(YEAR($A203),MONTH($A203),1),'Регистрация приход товаров'!$D$4:$D$2000,$D203)-SUMIFS('Регистрация приход товаров'!$H$4:$H$2000,'Регистрация приход товаров'!$A$4:$A$2000,"&gt;="&amp;DATE(YEAR($A203),MONTH($A203)+1,1),'Регистрация приход товаров'!$D$4:$D$2000,$D203))+(IFERROR((SUMIF('Остаток на начало год'!$B$5:$B$302,$D203,'Остаток на начало год'!$F$5:$F$302)+SUMIFS('Регистрация приход товаров'!$H$4:$H$2000,'Регистрация приход товаров'!$D$4:$D$2000,$D203,'Регистрация приход товаров'!$A$4:$A$2000,"&lt;"&amp;DATE(YEAR($A203),MONTH($A203),1)))-SUMIFS('Регистрация расход товаров'!$H$4:$H$2000,'Регистрация расход товаров'!$A$4:$A$2000,"&lt;"&amp;DATE(YEAR($A203),MONTH($A203),1),'Регистрация расход товаров'!$D$4:$D$2000,$D203),0)))/((SUMIFS('Регистрация приход товаров'!$G$4:$G$2000,'Регистрация приход товаров'!$A$4:$A$2000,"&gt;="&amp;DATE(YEAR($A203),MONTH($A203),1),'Регистрация приход товаров'!$D$4:$D$2000,$D203)-SUMIFS('Регистрация приход товаров'!$G$4:$G$2000,'Регистрация приход товаров'!$A$4:$A$2000,"&gt;="&amp;DATE(YEAR($A203),MONTH($A203)+1,1),'Регистрация приход товаров'!$D$4:$D$2000,$D203))+(IFERROR((SUMIF('Остаток на начало год'!$B$5:$B$302,$D203,'Остаток на начало год'!$E$5:$E$302)+SUMIFS('Регистрация приход товаров'!$G$4:$G$2000,'Регистрация приход товаров'!$D$4:$D$2000,$D203,'Регистрация приход товаров'!$A$4:$A$2000,"&lt;"&amp;DATE(YEAR($A203),MONTH($A203),1)))-SUMIFS('Регистрация расход товаров'!$G$4:$G$2000,'Регистрация расход товаров'!$A$4:$A$2000,"&lt;"&amp;DATE(YEAR($A203),MONTH($A203),1),'Регистрация расход товаров'!$D$4:$D$2000,$D203),0))))*G203,0)</f>
        <v>0</v>
      </c>
      <c r="I203" s="154"/>
      <c r="J203" s="153">
        <f t="shared" si="6"/>
        <v>0</v>
      </c>
      <c r="K203" s="153">
        <f t="shared" si="7"/>
        <v>0</v>
      </c>
      <c r="L203" s="43" t="e">
        <f>IF(B203=#REF!,MAX($L$3:L202)+1,0)</f>
        <v>#REF!</v>
      </c>
    </row>
    <row r="204" spans="1:12">
      <c r="A204" s="158"/>
      <c r="B204" s="94"/>
      <c r="C204" s="159"/>
      <c r="D204" s="128"/>
      <c r="E204" s="151" t="str">
        <f>IFERROR(INDEX('Материал хисобот'!$C$9:$C$259,MATCH(D204,'Материал хисобот'!$B$9:$B$259,0),1),"")</f>
        <v/>
      </c>
      <c r="F204" s="152" t="str">
        <f>IFERROR(INDEX('Материал хисобот'!$D$9:$D$259,MATCH(D204,'Материал хисобот'!$B$9:$B$259,0),1),"")</f>
        <v/>
      </c>
      <c r="G204" s="155"/>
      <c r="H204" s="153">
        <f>IFERROR((((SUMIFS('Регистрация приход товаров'!$H$4:$H$2000,'Регистрация приход товаров'!$A$4:$A$2000,"&gt;="&amp;DATE(YEAR($A204),MONTH($A204),1),'Регистрация приход товаров'!$D$4:$D$2000,$D204)-SUMIFS('Регистрация приход товаров'!$H$4:$H$2000,'Регистрация приход товаров'!$A$4:$A$2000,"&gt;="&amp;DATE(YEAR($A204),MONTH($A204)+1,1),'Регистрация приход товаров'!$D$4:$D$2000,$D204))+(IFERROR((SUMIF('Остаток на начало год'!$B$5:$B$302,$D204,'Остаток на начало год'!$F$5:$F$302)+SUMIFS('Регистрация приход товаров'!$H$4:$H$2000,'Регистрация приход товаров'!$D$4:$D$2000,$D204,'Регистрация приход товаров'!$A$4:$A$2000,"&lt;"&amp;DATE(YEAR($A204),MONTH($A204),1)))-SUMIFS('Регистрация расход товаров'!$H$4:$H$2000,'Регистрация расход товаров'!$A$4:$A$2000,"&lt;"&amp;DATE(YEAR($A204),MONTH($A204),1),'Регистрация расход товаров'!$D$4:$D$2000,$D204),0)))/((SUMIFS('Регистрация приход товаров'!$G$4:$G$2000,'Регистрация приход товаров'!$A$4:$A$2000,"&gt;="&amp;DATE(YEAR($A204),MONTH($A204),1),'Регистрация приход товаров'!$D$4:$D$2000,$D204)-SUMIFS('Регистрация приход товаров'!$G$4:$G$2000,'Регистрация приход товаров'!$A$4:$A$2000,"&gt;="&amp;DATE(YEAR($A204),MONTH($A204)+1,1),'Регистрация приход товаров'!$D$4:$D$2000,$D204))+(IFERROR((SUMIF('Остаток на начало год'!$B$5:$B$302,$D204,'Остаток на начало год'!$E$5:$E$302)+SUMIFS('Регистрация приход товаров'!$G$4:$G$2000,'Регистрация приход товаров'!$D$4:$D$2000,$D204,'Регистрация приход товаров'!$A$4:$A$2000,"&lt;"&amp;DATE(YEAR($A204),MONTH($A204),1)))-SUMIFS('Регистрация расход товаров'!$G$4:$G$2000,'Регистрация расход товаров'!$A$4:$A$2000,"&lt;"&amp;DATE(YEAR($A204),MONTH($A204),1),'Регистрация расход товаров'!$D$4:$D$2000,$D204),0))))*G204,0)</f>
        <v>0</v>
      </c>
      <c r="I204" s="154"/>
      <c r="J204" s="153">
        <f t="shared" si="6"/>
        <v>0</v>
      </c>
      <c r="K204" s="153">
        <f t="shared" si="7"/>
        <v>0</v>
      </c>
      <c r="L204" s="43" t="e">
        <f>IF(B204=#REF!,MAX($L$3:L203)+1,0)</f>
        <v>#REF!</v>
      </c>
    </row>
    <row r="205" spans="1:12">
      <c r="A205" s="158"/>
      <c r="B205" s="94"/>
      <c r="C205" s="159"/>
      <c r="D205" s="128"/>
      <c r="E205" s="151" t="str">
        <f>IFERROR(INDEX('Материал хисобот'!$C$9:$C$259,MATCH(D205,'Материал хисобот'!$B$9:$B$259,0),1),"")</f>
        <v/>
      </c>
      <c r="F205" s="152" t="str">
        <f>IFERROR(INDEX('Материал хисобот'!$D$9:$D$259,MATCH(D205,'Материал хисобот'!$B$9:$B$259,0),1),"")</f>
        <v/>
      </c>
      <c r="G205" s="155"/>
      <c r="H205" s="153">
        <f>IFERROR((((SUMIFS('Регистрация приход товаров'!$H$4:$H$2000,'Регистрация приход товаров'!$A$4:$A$2000,"&gt;="&amp;DATE(YEAR($A205),MONTH($A205),1),'Регистрация приход товаров'!$D$4:$D$2000,$D205)-SUMIFS('Регистрация приход товаров'!$H$4:$H$2000,'Регистрация приход товаров'!$A$4:$A$2000,"&gt;="&amp;DATE(YEAR($A205),MONTH($A205)+1,1),'Регистрация приход товаров'!$D$4:$D$2000,$D205))+(IFERROR((SUMIF('Остаток на начало год'!$B$5:$B$302,$D205,'Остаток на начало год'!$F$5:$F$302)+SUMIFS('Регистрация приход товаров'!$H$4:$H$2000,'Регистрация приход товаров'!$D$4:$D$2000,$D205,'Регистрация приход товаров'!$A$4:$A$2000,"&lt;"&amp;DATE(YEAR($A205),MONTH($A205),1)))-SUMIFS('Регистрация расход товаров'!$H$4:$H$2000,'Регистрация расход товаров'!$A$4:$A$2000,"&lt;"&amp;DATE(YEAR($A205),MONTH($A205),1),'Регистрация расход товаров'!$D$4:$D$2000,$D205),0)))/((SUMIFS('Регистрация приход товаров'!$G$4:$G$2000,'Регистрация приход товаров'!$A$4:$A$2000,"&gt;="&amp;DATE(YEAR($A205),MONTH($A205),1),'Регистрация приход товаров'!$D$4:$D$2000,$D205)-SUMIFS('Регистрация приход товаров'!$G$4:$G$2000,'Регистрация приход товаров'!$A$4:$A$2000,"&gt;="&amp;DATE(YEAR($A205),MONTH($A205)+1,1),'Регистрация приход товаров'!$D$4:$D$2000,$D205))+(IFERROR((SUMIF('Остаток на начало год'!$B$5:$B$302,$D205,'Остаток на начало год'!$E$5:$E$302)+SUMIFS('Регистрация приход товаров'!$G$4:$G$2000,'Регистрация приход товаров'!$D$4:$D$2000,$D205,'Регистрация приход товаров'!$A$4:$A$2000,"&lt;"&amp;DATE(YEAR($A205),MONTH($A205),1)))-SUMIFS('Регистрация расход товаров'!$G$4:$G$2000,'Регистрация расход товаров'!$A$4:$A$2000,"&lt;"&amp;DATE(YEAR($A205),MONTH($A205),1),'Регистрация расход товаров'!$D$4:$D$2000,$D205),0))))*G205,0)</f>
        <v>0</v>
      </c>
      <c r="I205" s="154"/>
      <c r="J205" s="153">
        <f t="shared" si="6"/>
        <v>0</v>
      </c>
      <c r="K205" s="153">
        <f t="shared" si="7"/>
        <v>0</v>
      </c>
      <c r="L205" s="43" t="e">
        <f>IF(B205=#REF!,MAX($L$3:L204)+1,0)</f>
        <v>#REF!</v>
      </c>
    </row>
    <row r="206" spans="1:12">
      <c r="A206" s="158"/>
      <c r="B206" s="94"/>
      <c r="C206" s="159"/>
      <c r="D206" s="128"/>
      <c r="E206" s="151" t="str">
        <f>IFERROR(INDEX('Материал хисобот'!$C$9:$C$259,MATCH(D206,'Материал хисобот'!$B$9:$B$259,0),1),"")</f>
        <v/>
      </c>
      <c r="F206" s="152" t="str">
        <f>IFERROR(INDEX('Материал хисобот'!$D$9:$D$259,MATCH(D206,'Материал хисобот'!$B$9:$B$259,0),1),"")</f>
        <v/>
      </c>
      <c r="G206" s="155"/>
      <c r="H206" s="153">
        <f>IFERROR((((SUMIFS('Регистрация приход товаров'!$H$4:$H$2000,'Регистрация приход товаров'!$A$4:$A$2000,"&gt;="&amp;DATE(YEAR($A206),MONTH($A206),1),'Регистрация приход товаров'!$D$4:$D$2000,$D206)-SUMIFS('Регистрация приход товаров'!$H$4:$H$2000,'Регистрация приход товаров'!$A$4:$A$2000,"&gt;="&amp;DATE(YEAR($A206),MONTH($A206)+1,1),'Регистрация приход товаров'!$D$4:$D$2000,$D206))+(IFERROR((SUMIF('Остаток на начало год'!$B$5:$B$302,$D206,'Остаток на начало год'!$F$5:$F$302)+SUMIFS('Регистрация приход товаров'!$H$4:$H$2000,'Регистрация приход товаров'!$D$4:$D$2000,$D206,'Регистрация приход товаров'!$A$4:$A$2000,"&lt;"&amp;DATE(YEAR($A206),MONTH($A206),1)))-SUMIFS('Регистрация расход товаров'!$H$4:$H$2000,'Регистрация расход товаров'!$A$4:$A$2000,"&lt;"&amp;DATE(YEAR($A206),MONTH($A206),1),'Регистрация расход товаров'!$D$4:$D$2000,$D206),0)))/((SUMIFS('Регистрация приход товаров'!$G$4:$G$2000,'Регистрация приход товаров'!$A$4:$A$2000,"&gt;="&amp;DATE(YEAR($A206),MONTH($A206),1),'Регистрация приход товаров'!$D$4:$D$2000,$D206)-SUMIFS('Регистрация приход товаров'!$G$4:$G$2000,'Регистрация приход товаров'!$A$4:$A$2000,"&gt;="&amp;DATE(YEAR($A206),MONTH($A206)+1,1),'Регистрация приход товаров'!$D$4:$D$2000,$D206))+(IFERROR((SUMIF('Остаток на начало год'!$B$5:$B$302,$D206,'Остаток на начало год'!$E$5:$E$302)+SUMIFS('Регистрация приход товаров'!$G$4:$G$2000,'Регистрация приход товаров'!$D$4:$D$2000,$D206,'Регистрация приход товаров'!$A$4:$A$2000,"&lt;"&amp;DATE(YEAR($A206),MONTH($A206),1)))-SUMIFS('Регистрация расход товаров'!$G$4:$G$2000,'Регистрация расход товаров'!$A$4:$A$2000,"&lt;"&amp;DATE(YEAR($A206),MONTH($A206),1),'Регистрация расход товаров'!$D$4:$D$2000,$D206),0))))*G206,0)</f>
        <v>0</v>
      </c>
      <c r="I206" s="154"/>
      <c r="J206" s="153">
        <f t="shared" si="6"/>
        <v>0</v>
      </c>
      <c r="K206" s="153">
        <f t="shared" si="7"/>
        <v>0</v>
      </c>
      <c r="L206" s="43" t="e">
        <f>IF(B206=#REF!,MAX($L$3:L205)+1,0)</f>
        <v>#REF!</v>
      </c>
    </row>
    <row r="207" spans="1:12">
      <c r="A207" s="158"/>
      <c r="B207" s="94"/>
      <c r="C207" s="159"/>
      <c r="D207" s="128"/>
      <c r="E207" s="151" t="str">
        <f>IFERROR(INDEX('Материал хисобот'!$C$9:$C$259,MATCH(D207,'Материал хисобот'!$B$9:$B$259,0),1),"")</f>
        <v/>
      </c>
      <c r="F207" s="152" t="str">
        <f>IFERROR(INDEX('Материал хисобот'!$D$9:$D$259,MATCH(D207,'Материал хисобот'!$B$9:$B$259,0),1),"")</f>
        <v/>
      </c>
      <c r="G207" s="155"/>
      <c r="H207" s="153">
        <f>IFERROR((((SUMIFS('Регистрация приход товаров'!$H$4:$H$2000,'Регистрация приход товаров'!$A$4:$A$2000,"&gt;="&amp;DATE(YEAR($A207),MONTH($A207),1),'Регистрация приход товаров'!$D$4:$D$2000,$D207)-SUMIFS('Регистрация приход товаров'!$H$4:$H$2000,'Регистрация приход товаров'!$A$4:$A$2000,"&gt;="&amp;DATE(YEAR($A207),MONTH($A207)+1,1),'Регистрация приход товаров'!$D$4:$D$2000,$D207))+(IFERROR((SUMIF('Остаток на начало год'!$B$5:$B$302,$D207,'Остаток на начало год'!$F$5:$F$302)+SUMIFS('Регистрация приход товаров'!$H$4:$H$2000,'Регистрация приход товаров'!$D$4:$D$2000,$D207,'Регистрация приход товаров'!$A$4:$A$2000,"&lt;"&amp;DATE(YEAR($A207),MONTH($A207),1)))-SUMIFS('Регистрация расход товаров'!$H$4:$H$2000,'Регистрация расход товаров'!$A$4:$A$2000,"&lt;"&amp;DATE(YEAR($A207),MONTH($A207),1),'Регистрация расход товаров'!$D$4:$D$2000,$D207),0)))/((SUMIFS('Регистрация приход товаров'!$G$4:$G$2000,'Регистрация приход товаров'!$A$4:$A$2000,"&gt;="&amp;DATE(YEAR($A207),MONTH($A207),1),'Регистрация приход товаров'!$D$4:$D$2000,$D207)-SUMIFS('Регистрация приход товаров'!$G$4:$G$2000,'Регистрация приход товаров'!$A$4:$A$2000,"&gt;="&amp;DATE(YEAR($A207),MONTH($A207)+1,1),'Регистрация приход товаров'!$D$4:$D$2000,$D207))+(IFERROR((SUMIF('Остаток на начало год'!$B$5:$B$302,$D207,'Остаток на начало год'!$E$5:$E$302)+SUMIFS('Регистрация приход товаров'!$G$4:$G$2000,'Регистрация приход товаров'!$D$4:$D$2000,$D207,'Регистрация приход товаров'!$A$4:$A$2000,"&lt;"&amp;DATE(YEAR($A207),MONTH($A207),1)))-SUMIFS('Регистрация расход товаров'!$G$4:$G$2000,'Регистрация расход товаров'!$A$4:$A$2000,"&lt;"&amp;DATE(YEAR($A207),MONTH($A207),1),'Регистрация расход товаров'!$D$4:$D$2000,$D207),0))))*G207,0)</f>
        <v>0</v>
      </c>
      <c r="I207" s="154"/>
      <c r="J207" s="153">
        <f t="shared" si="6"/>
        <v>0</v>
      </c>
      <c r="K207" s="153">
        <f t="shared" si="7"/>
        <v>0</v>
      </c>
      <c r="L207" s="43" t="e">
        <f>IF(B207=#REF!,MAX($L$3:L206)+1,0)</f>
        <v>#REF!</v>
      </c>
    </row>
    <row r="208" spans="1:12">
      <c r="A208" s="158"/>
      <c r="B208" s="94"/>
      <c r="C208" s="159"/>
      <c r="D208" s="128"/>
      <c r="E208" s="151" t="str">
        <f>IFERROR(INDEX('Материал хисобот'!$C$9:$C$259,MATCH(D208,'Материал хисобот'!$B$9:$B$259,0),1),"")</f>
        <v/>
      </c>
      <c r="F208" s="152" t="str">
        <f>IFERROR(INDEX('Материал хисобот'!$D$9:$D$259,MATCH(D208,'Материал хисобот'!$B$9:$B$259,0),1),"")</f>
        <v/>
      </c>
      <c r="G208" s="155"/>
      <c r="H208" s="153">
        <f>IFERROR((((SUMIFS('Регистрация приход товаров'!$H$4:$H$2000,'Регистрация приход товаров'!$A$4:$A$2000,"&gt;="&amp;DATE(YEAR($A208),MONTH($A208),1),'Регистрация приход товаров'!$D$4:$D$2000,$D208)-SUMIFS('Регистрация приход товаров'!$H$4:$H$2000,'Регистрация приход товаров'!$A$4:$A$2000,"&gt;="&amp;DATE(YEAR($A208),MONTH($A208)+1,1),'Регистрация приход товаров'!$D$4:$D$2000,$D208))+(IFERROR((SUMIF('Остаток на начало год'!$B$5:$B$302,$D208,'Остаток на начало год'!$F$5:$F$302)+SUMIFS('Регистрация приход товаров'!$H$4:$H$2000,'Регистрация приход товаров'!$D$4:$D$2000,$D208,'Регистрация приход товаров'!$A$4:$A$2000,"&lt;"&amp;DATE(YEAR($A208),MONTH($A208),1)))-SUMIFS('Регистрация расход товаров'!$H$4:$H$2000,'Регистрация расход товаров'!$A$4:$A$2000,"&lt;"&amp;DATE(YEAR($A208),MONTH($A208),1),'Регистрация расход товаров'!$D$4:$D$2000,$D208),0)))/((SUMIFS('Регистрация приход товаров'!$G$4:$G$2000,'Регистрация приход товаров'!$A$4:$A$2000,"&gt;="&amp;DATE(YEAR($A208),MONTH($A208),1),'Регистрация приход товаров'!$D$4:$D$2000,$D208)-SUMIFS('Регистрация приход товаров'!$G$4:$G$2000,'Регистрация приход товаров'!$A$4:$A$2000,"&gt;="&amp;DATE(YEAR($A208),MONTH($A208)+1,1),'Регистрация приход товаров'!$D$4:$D$2000,$D208))+(IFERROR((SUMIF('Остаток на начало год'!$B$5:$B$302,$D208,'Остаток на начало год'!$E$5:$E$302)+SUMIFS('Регистрация приход товаров'!$G$4:$G$2000,'Регистрация приход товаров'!$D$4:$D$2000,$D208,'Регистрация приход товаров'!$A$4:$A$2000,"&lt;"&amp;DATE(YEAR($A208),MONTH($A208),1)))-SUMIFS('Регистрация расход товаров'!$G$4:$G$2000,'Регистрация расход товаров'!$A$4:$A$2000,"&lt;"&amp;DATE(YEAR($A208),MONTH($A208),1),'Регистрация расход товаров'!$D$4:$D$2000,$D208),0))))*G208,0)</f>
        <v>0</v>
      </c>
      <c r="I208" s="154"/>
      <c r="J208" s="153">
        <f t="shared" si="6"/>
        <v>0</v>
      </c>
      <c r="K208" s="153">
        <f t="shared" si="7"/>
        <v>0</v>
      </c>
      <c r="L208" s="43" t="e">
        <f>IF(B208=#REF!,MAX($L$3:L207)+1,0)</f>
        <v>#REF!</v>
      </c>
    </row>
    <row r="209" spans="1:12">
      <c r="A209" s="158"/>
      <c r="B209" s="94"/>
      <c r="C209" s="159"/>
      <c r="D209" s="128"/>
      <c r="E209" s="151" t="str">
        <f>IFERROR(INDEX('Материал хисобот'!$C$9:$C$259,MATCH(D209,'Материал хисобот'!$B$9:$B$259,0),1),"")</f>
        <v/>
      </c>
      <c r="F209" s="152" t="str">
        <f>IFERROR(INDEX('Материал хисобот'!$D$9:$D$259,MATCH(D209,'Материал хисобот'!$B$9:$B$259,0),1),"")</f>
        <v/>
      </c>
      <c r="G209" s="155"/>
      <c r="H209" s="153">
        <f>IFERROR((((SUMIFS('Регистрация приход товаров'!$H$4:$H$2000,'Регистрация приход товаров'!$A$4:$A$2000,"&gt;="&amp;DATE(YEAR($A209),MONTH($A209),1),'Регистрация приход товаров'!$D$4:$D$2000,$D209)-SUMIFS('Регистрация приход товаров'!$H$4:$H$2000,'Регистрация приход товаров'!$A$4:$A$2000,"&gt;="&amp;DATE(YEAR($A209),MONTH($A209)+1,1),'Регистрация приход товаров'!$D$4:$D$2000,$D209))+(IFERROR((SUMIF('Остаток на начало год'!$B$5:$B$302,$D209,'Остаток на начало год'!$F$5:$F$302)+SUMIFS('Регистрация приход товаров'!$H$4:$H$2000,'Регистрация приход товаров'!$D$4:$D$2000,$D209,'Регистрация приход товаров'!$A$4:$A$2000,"&lt;"&amp;DATE(YEAR($A209),MONTH($A209),1)))-SUMIFS('Регистрация расход товаров'!$H$4:$H$2000,'Регистрация расход товаров'!$A$4:$A$2000,"&lt;"&amp;DATE(YEAR($A209),MONTH($A209),1),'Регистрация расход товаров'!$D$4:$D$2000,$D209),0)))/((SUMIFS('Регистрация приход товаров'!$G$4:$G$2000,'Регистрация приход товаров'!$A$4:$A$2000,"&gt;="&amp;DATE(YEAR($A209),MONTH($A209),1),'Регистрация приход товаров'!$D$4:$D$2000,$D209)-SUMIFS('Регистрация приход товаров'!$G$4:$G$2000,'Регистрация приход товаров'!$A$4:$A$2000,"&gt;="&amp;DATE(YEAR($A209),MONTH($A209)+1,1),'Регистрация приход товаров'!$D$4:$D$2000,$D209))+(IFERROR((SUMIF('Остаток на начало год'!$B$5:$B$302,$D209,'Остаток на начало год'!$E$5:$E$302)+SUMIFS('Регистрация приход товаров'!$G$4:$G$2000,'Регистрация приход товаров'!$D$4:$D$2000,$D209,'Регистрация приход товаров'!$A$4:$A$2000,"&lt;"&amp;DATE(YEAR($A209),MONTH($A209),1)))-SUMIFS('Регистрация расход товаров'!$G$4:$G$2000,'Регистрация расход товаров'!$A$4:$A$2000,"&lt;"&amp;DATE(YEAR($A209),MONTH($A209),1),'Регистрация расход товаров'!$D$4:$D$2000,$D209),0))))*G209,0)</f>
        <v>0</v>
      </c>
      <c r="I209" s="154"/>
      <c r="J209" s="153">
        <f t="shared" si="6"/>
        <v>0</v>
      </c>
      <c r="K209" s="153">
        <f t="shared" si="7"/>
        <v>0</v>
      </c>
      <c r="L209" s="43" t="e">
        <f>IF(B209=#REF!,MAX($L$3:L208)+1,0)</f>
        <v>#REF!</v>
      </c>
    </row>
    <row r="210" spans="1:12">
      <c r="A210" s="158"/>
      <c r="B210" s="94"/>
      <c r="C210" s="159"/>
      <c r="D210" s="128"/>
      <c r="E210" s="151" t="str">
        <f>IFERROR(INDEX('Материал хисобот'!$C$9:$C$259,MATCH(D210,'Материал хисобот'!$B$9:$B$259,0),1),"")</f>
        <v/>
      </c>
      <c r="F210" s="152" t="str">
        <f>IFERROR(INDEX('Материал хисобот'!$D$9:$D$259,MATCH(D210,'Материал хисобот'!$B$9:$B$259,0),1),"")</f>
        <v/>
      </c>
      <c r="G210" s="155"/>
      <c r="H210" s="153">
        <f>IFERROR((((SUMIFS('Регистрация приход товаров'!$H$4:$H$2000,'Регистрация приход товаров'!$A$4:$A$2000,"&gt;="&amp;DATE(YEAR($A210),MONTH($A210),1),'Регистрация приход товаров'!$D$4:$D$2000,$D210)-SUMIFS('Регистрация приход товаров'!$H$4:$H$2000,'Регистрация приход товаров'!$A$4:$A$2000,"&gt;="&amp;DATE(YEAR($A210),MONTH($A210)+1,1),'Регистрация приход товаров'!$D$4:$D$2000,$D210))+(IFERROR((SUMIF('Остаток на начало год'!$B$5:$B$302,$D210,'Остаток на начало год'!$F$5:$F$302)+SUMIFS('Регистрация приход товаров'!$H$4:$H$2000,'Регистрация приход товаров'!$D$4:$D$2000,$D210,'Регистрация приход товаров'!$A$4:$A$2000,"&lt;"&amp;DATE(YEAR($A210),MONTH($A210),1)))-SUMIFS('Регистрация расход товаров'!$H$4:$H$2000,'Регистрация расход товаров'!$A$4:$A$2000,"&lt;"&amp;DATE(YEAR($A210),MONTH($A210),1),'Регистрация расход товаров'!$D$4:$D$2000,$D210),0)))/((SUMIFS('Регистрация приход товаров'!$G$4:$G$2000,'Регистрация приход товаров'!$A$4:$A$2000,"&gt;="&amp;DATE(YEAR($A210),MONTH($A210),1),'Регистрация приход товаров'!$D$4:$D$2000,$D210)-SUMIFS('Регистрация приход товаров'!$G$4:$G$2000,'Регистрация приход товаров'!$A$4:$A$2000,"&gt;="&amp;DATE(YEAR($A210),MONTH($A210)+1,1),'Регистрация приход товаров'!$D$4:$D$2000,$D210))+(IFERROR((SUMIF('Остаток на начало год'!$B$5:$B$302,$D210,'Остаток на начало год'!$E$5:$E$302)+SUMIFS('Регистрация приход товаров'!$G$4:$G$2000,'Регистрация приход товаров'!$D$4:$D$2000,$D210,'Регистрация приход товаров'!$A$4:$A$2000,"&lt;"&amp;DATE(YEAR($A210),MONTH($A210),1)))-SUMIFS('Регистрация расход товаров'!$G$4:$G$2000,'Регистрация расход товаров'!$A$4:$A$2000,"&lt;"&amp;DATE(YEAR($A210),MONTH($A210),1),'Регистрация расход товаров'!$D$4:$D$2000,$D210),0))))*G210,0)</f>
        <v>0</v>
      </c>
      <c r="I210" s="154"/>
      <c r="J210" s="153">
        <f t="shared" si="6"/>
        <v>0</v>
      </c>
      <c r="K210" s="153">
        <f t="shared" si="7"/>
        <v>0</v>
      </c>
      <c r="L210" s="43" t="e">
        <f>IF(B210=#REF!,MAX($L$3:L209)+1,0)</f>
        <v>#REF!</v>
      </c>
    </row>
    <row r="211" spans="1:12">
      <c r="A211" s="158"/>
      <c r="B211" s="94"/>
      <c r="C211" s="159"/>
      <c r="D211" s="128"/>
      <c r="E211" s="151" t="str">
        <f>IFERROR(INDEX('Материал хисобот'!$C$9:$C$259,MATCH(D211,'Материал хисобот'!$B$9:$B$259,0),1),"")</f>
        <v/>
      </c>
      <c r="F211" s="152" t="str">
        <f>IFERROR(INDEX('Материал хисобот'!$D$9:$D$259,MATCH(D211,'Материал хисобот'!$B$9:$B$259,0),1),"")</f>
        <v/>
      </c>
      <c r="G211" s="155"/>
      <c r="H211" s="153">
        <f>IFERROR((((SUMIFS('Регистрация приход товаров'!$H$4:$H$2000,'Регистрация приход товаров'!$A$4:$A$2000,"&gt;="&amp;DATE(YEAR($A211),MONTH($A211),1),'Регистрация приход товаров'!$D$4:$D$2000,$D211)-SUMIFS('Регистрация приход товаров'!$H$4:$H$2000,'Регистрация приход товаров'!$A$4:$A$2000,"&gt;="&amp;DATE(YEAR($A211),MONTH($A211)+1,1),'Регистрация приход товаров'!$D$4:$D$2000,$D211))+(IFERROR((SUMIF('Остаток на начало год'!$B$5:$B$302,$D211,'Остаток на начало год'!$F$5:$F$302)+SUMIFS('Регистрация приход товаров'!$H$4:$H$2000,'Регистрация приход товаров'!$D$4:$D$2000,$D211,'Регистрация приход товаров'!$A$4:$A$2000,"&lt;"&amp;DATE(YEAR($A211),MONTH($A211),1)))-SUMIFS('Регистрация расход товаров'!$H$4:$H$2000,'Регистрация расход товаров'!$A$4:$A$2000,"&lt;"&amp;DATE(YEAR($A211),MONTH($A211),1),'Регистрация расход товаров'!$D$4:$D$2000,$D211),0)))/((SUMIFS('Регистрация приход товаров'!$G$4:$G$2000,'Регистрация приход товаров'!$A$4:$A$2000,"&gt;="&amp;DATE(YEAR($A211),MONTH($A211),1),'Регистрация приход товаров'!$D$4:$D$2000,$D211)-SUMIFS('Регистрация приход товаров'!$G$4:$G$2000,'Регистрация приход товаров'!$A$4:$A$2000,"&gt;="&amp;DATE(YEAR($A211),MONTH($A211)+1,1),'Регистрация приход товаров'!$D$4:$D$2000,$D211))+(IFERROR((SUMIF('Остаток на начало год'!$B$5:$B$302,$D211,'Остаток на начало год'!$E$5:$E$302)+SUMIFS('Регистрация приход товаров'!$G$4:$G$2000,'Регистрация приход товаров'!$D$4:$D$2000,$D211,'Регистрация приход товаров'!$A$4:$A$2000,"&lt;"&amp;DATE(YEAR($A211),MONTH($A211),1)))-SUMIFS('Регистрация расход товаров'!$G$4:$G$2000,'Регистрация расход товаров'!$A$4:$A$2000,"&lt;"&amp;DATE(YEAR($A211),MONTH($A211),1),'Регистрация расход товаров'!$D$4:$D$2000,$D211),0))))*G211,0)</f>
        <v>0</v>
      </c>
      <c r="I211" s="154"/>
      <c r="J211" s="153">
        <f t="shared" si="6"/>
        <v>0</v>
      </c>
      <c r="K211" s="153">
        <f t="shared" si="7"/>
        <v>0</v>
      </c>
      <c r="L211" s="43" t="e">
        <f>IF(B211=#REF!,MAX($L$3:L210)+1,0)</f>
        <v>#REF!</v>
      </c>
    </row>
    <row r="212" spans="1:12">
      <c r="A212" s="158"/>
      <c r="B212" s="94"/>
      <c r="C212" s="159"/>
      <c r="D212" s="128"/>
      <c r="E212" s="151" t="str">
        <f>IFERROR(INDEX('Материал хисобот'!$C$9:$C$259,MATCH(D212,'Материал хисобот'!$B$9:$B$259,0),1),"")</f>
        <v/>
      </c>
      <c r="F212" s="152" t="str">
        <f>IFERROR(INDEX('Материал хисобот'!$D$9:$D$259,MATCH(D212,'Материал хисобот'!$B$9:$B$259,0),1),"")</f>
        <v/>
      </c>
      <c r="G212" s="155"/>
      <c r="H212" s="153">
        <f>IFERROR((((SUMIFS('Регистрация приход товаров'!$H$4:$H$2000,'Регистрация приход товаров'!$A$4:$A$2000,"&gt;="&amp;DATE(YEAR($A212),MONTH($A212),1),'Регистрация приход товаров'!$D$4:$D$2000,$D212)-SUMIFS('Регистрация приход товаров'!$H$4:$H$2000,'Регистрация приход товаров'!$A$4:$A$2000,"&gt;="&amp;DATE(YEAR($A212),MONTH($A212)+1,1),'Регистрация приход товаров'!$D$4:$D$2000,$D212))+(IFERROR((SUMIF('Остаток на начало год'!$B$5:$B$302,$D212,'Остаток на начало год'!$F$5:$F$302)+SUMIFS('Регистрация приход товаров'!$H$4:$H$2000,'Регистрация приход товаров'!$D$4:$D$2000,$D212,'Регистрация приход товаров'!$A$4:$A$2000,"&lt;"&amp;DATE(YEAR($A212),MONTH($A212),1)))-SUMIFS('Регистрация расход товаров'!$H$4:$H$2000,'Регистрация расход товаров'!$A$4:$A$2000,"&lt;"&amp;DATE(YEAR($A212),MONTH($A212),1),'Регистрация расход товаров'!$D$4:$D$2000,$D212),0)))/((SUMIFS('Регистрация приход товаров'!$G$4:$G$2000,'Регистрация приход товаров'!$A$4:$A$2000,"&gt;="&amp;DATE(YEAR($A212),MONTH($A212),1),'Регистрация приход товаров'!$D$4:$D$2000,$D212)-SUMIFS('Регистрация приход товаров'!$G$4:$G$2000,'Регистрация приход товаров'!$A$4:$A$2000,"&gt;="&amp;DATE(YEAR($A212),MONTH($A212)+1,1),'Регистрация приход товаров'!$D$4:$D$2000,$D212))+(IFERROR((SUMIF('Остаток на начало год'!$B$5:$B$302,$D212,'Остаток на начало год'!$E$5:$E$302)+SUMIFS('Регистрация приход товаров'!$G$4:$G$2000,'Регистрация приход товаров'!$D$4:$D$2000,$D212,'Регистрация приход товаров'!$A$4:$A$2000,"&lt;"&amp;DATE(YEAR($A212),MONTH($A212),1)))-SUMIFS('Регистрация расход товаров'!$G$4:$G$2000,'Регистрация расход товаров'!$A$4:$A$2000,"&lt;"&amp;DATE(YEAR($A212),MONTH($A212),1),'Регистрация расход товаров'!$D$4:$D$2000,$D212),0))))*G212,0)</f>
        <v>0</v>
      </c>
      <c r="I212" s="154"/>
      <c r="J212" s="153">
        <f t="shared" si="6"/>
        <v>0</v>
      </c>
      <c r="K212" s="153">
        <f t="shared" si="7"/>
        <v>0</v>
      </c>
      <c r="L212" s="43" t="e">
        <f>IF(B212=#REF!,MAX($L$3:L211)+1,0)</f>
        <v>#REF!</v>
      </c>
    </row>
    <row r="213" spans="1:12">
      <c r="A213" s="158"/>
      <c r="B213" s="94"/>
      <c r="C213" s="159"/>
      <c r="D213" s="128"/>
      <c r="E213" s="151" t="str">
        <f>IFERROR(INDEX('Материал хисобот'!$C$9:$C$259,MATCH(D213,'Материал хисобот'!$B$9:$B$259,0),1),"")</f>
        <v/>
      </c>
      <c r="F213" s="152" t="str">
        <f>IFERROR(INDEX('Материал хисобот'!$D$9:$D$259,MATCH(D213,'Материал хисобот'!$B$9:$B$259,0),1),"")</f>
        <v/>
      </c>
      <c r="G213" s="155"/>
      <c r="H213" s="153">
        <f>IFERROR((((SUMIFS('Регистрация приход товаров'!$H$4:$H$2000,'Регистрация приход товаров'!$A$4:$A$2000,"&gt;="&amp;DATE(YEAR($A213),MONTH($A213),1),'Регистрация приход товаров'!$D$4:$D$2000,$D213)-SUMIFS('Регистрация приход товаров'!$H$4:$H$2000,'Регистрация приход товаров'!$A$4:$A$2000,"&gt;="&amp;DATE(YEAR($A213),MONTH($A213)+1,1),'Регистрация приход товаров'!$D$4:$D$2000,$D213))+(IFERROR((SUMIF('Остаток на начало год'!$B$5:$B$302,$D213,'Остаток на начало год'!$F$5:$F$302)+SUMIFS('Регистрация приход товаров'!$H$4:$H$2000,'Регистрация приход товаров'!$D$4:$D$2000,$D213,'Регистрация приход товаров'!$A$4:$A$2000,"&lt;"&amp;DATE(YEAR($A213),MONTH($A213),1)))-SUMIFS('Регистрация расход товаров'!$H$4:$H$2000,'Регистрация расход товаров'!$A$4:$A$2000,"&lt;"&amp;DATE(YEAR($A213),MONTH($A213),1),'Регистрация расход товаров'!$D$4:$D$2000,$D213),0)))/((SUMIFS('Регистрация приход товаров'!$G$4:$G$2000,'Регистрация приход товаров'!$A$4:$A$2000,"&gt;="&amp;DATE(YEAR($A213),MONTH($A213),1),'Регистрация приход товаров'!$D$4:$D$2000,$D213)-SUMIFS('Регистрация приход товаров'!$G$4:$G$2000,'Регистрация приход товаров'!$A$4:$A$2000,"&gt;="&amp;DATE(YEAR($A213),MONTH($A213)+1,1),'Регистрация приход товаров'!$D$4:$D$2000,$D213))+(IFERROR((SUMIF('Остаток на начало год'!$B$5:$B$302,$D213,'Остаток на начало год'!$E$5:$E$302)+SUMIFS('Регистрация приход товаров'!$G$4:$G$2000,'Регистрация приход товаров'!$D$4:$D$2000,$D213,'Регистрация приход товаров'!$A$4:$A$2000,"&lt;"&amp;DATE(YEAR($A213),MONTH($A213),1)))-SUMIFS('Регистрация расход товаров'!$G$4:$G$2000,'Регистрация расход товаров'!$A$4:$A$2000,"&lt;"&amp;DATE(YEAR($A213),MONTH($A213),1),'Регистрация расход товаров'!$D$4:$D$2000,$D213),0))))*G213,0)</f>
        <v>0</v>
      </c>
      <c r="I213" s="154"/>
      <c r="J213" s="153">
        <f t="shared" si="6"/>
        <v>0</v>
      </c>
      <c r="K213" s="153">
        <f t="shared" si="7"/>
        <v>0</v>
      </c>
      <c r="L213" s="43" t="e">
        <f>IF(B213=#REF!,MAX($L$3:L212)+1,0)</f>
        <v>#REF!</v>
      </c>
    </row>
    <row r="214" spans="1:12">
      <c r="A214" s="158"/>
      <c r="B214" s="94"/>
      <c r="C214" s="159"/>
      <c r="D214" s="128"/>
      <c r="E214" s="151" t="str">
        <f>IFERROR(INDEX('Материал хисобот'!$C$9:$C$259,MATCH(D214,'Материал хисобот'!$B$9:$B$259,0),1),"")</f>
        <v/>
      </c>
      <c r="F214" s="152" t="str">
        <f>IFERROR(INDEX('Материал хисобот'!$D$9:$D$259,MATCH(D214,'Материал хисобот'!$B$9:$B$259,0),1),"")</f>
        <v/>
      </c>
      <c r="G214" s="155"/>
      <c r="H214" s="153">
        <f>IFERROR((((SUMIFS('Регистрация приход товаров'!$H$4:$H$2000,'Регистрация приход товаров'!$A$4:$A$2000,"&gt;="&amp;DATE(YEAR($A214),MONTH($A214),1),'Регистрация приход товаров'!$D$4:$D$2000,$D214)-SUMIFS('Регистрация приход товаров'!$H$4:$H$2000,'Регистрация приход товаров'!$A$4:$A$2000,"&gt;="&amp;DATE(YEAR($A214),MONTH($A214)+1,1),'Регистрация приход товаров'!$D$4:$D$2000,$D214))+(IFERROR((SUMIF('Остаток на начало год'!$B$5:$B$302,$D214,'Остаток на начало год'!$F$5:$F$302)+SUMIFS('Регистрация приход товаров'!$H$4:$H$2000,'Регистрация приход товаров'!$D$4:$D$2000,$D214,'Регистрация приход товаров'!$A$4:$A$2000,"&lt;"&amp;DATE(YEAR($A214),MONTH($A214),1)))-SUMIFS('Регистрация расход товаров'!$H$4:$H$2000,'Регистрация расход товаров'!$A$4:$A$2000,"&lt;"&amp;DATE(YEAR($A214),MONTH($A214),1),'Регистрация расход товаров'!$D$4:$D$2000,$D214),0)))/((SUMIFS('Регистрация приход товаров'!$G$4:$G$2000,'Регистрация приход товаров'!$A$4:$A$2000,"&gt;="&amp;DATE(YEAR($A214),MONTH($A214),1),'Регистрация приход товаров'!$D$4:$D$2000,$D214)-SUMIFS('Регистрация приход товаров'!$G$4:$G$2000,'Регистрация приход товаров'!$A$4:$A$2000,"&gt;="&amp;DATE(YEAR($A214),MONTH($A214)+1,1),'Регистрация приход товаров'!$D$4:$D$2000,$D214))+(IFERROR((SUMIF('Остаток на начало год'!$B$5:$B$302,$D214,'Остаток на начало год'!$E$5:$E$302)+SUMIFS('Регистрация приход товаров'!$G$4:$G$2000,'Регистрация приход товаров'!$D$4:$D$2000,$D214,'Регистрация приход товаров'!$A$4:$A$2000,"&lt;"&amp;DATE(YEAR($A214),MONTH($A214),1)))-SUMIFS('Регистрация расход товаров'!$G$4:$G$2000,'Регистрация расход товаров'!$A$4:$A$2000,"&lt;"&amp;DATE(YEAR($A214),MONTH($A214),1),'Регистрация расход товаров'!$D$4:$D$2000,$D214),0))))*G214,0)</f>
        <v>0</v>
      </c>
      <c r="I214" s="154"/>
      <c r="J214" s="153">
        <f t="shared" si="6"/>
        <v>0</v>
      </c>
      <c r="K214" s="153">
        <f t="shared" si="7"/>
        <v>0</v>
      </c>
      <c r="L214" s="43" t="e">
        <f>IF(B214=#REF!,MAX($L$3:L213)+1,0)</f>
        <v>#REF!</v>
      </c>
    </row>
    <row r="215" spans="1:12">
      <c r="A215" s="158"/>
      <c r="B215" s="94"/>
      <c r="C215" s="159"/>
      <c r="D215" s="128"/>
      <c r="E215" s="151" t="str">
        <f>IFERROR(INDEX('Материал хисобот'!$C$9:$C$259,MATCH(D215,'Материал хисобот'!$B$9:$B$259,0),1),"")</f>
        <v/>
      </c>
      <c r="F215" s="152" t="str">
        <f>IFERROR(INDEX('Материал хисобот'!$D$9:$D$259,MATCH(D215,'Материал хисобот'!$B$9:$B$259,0),1),"")</f>
        <v/>
      </c>
      <c r="G215" s="155"/>
      <c r="H215" s="153">
        <f>IFERROR((((SUMIFS('Регистрация приход товаров'!$H$4:$H$2000,'Регистрация приход товаров'!$A$4:$A$2000,"&gt;="&amp;DATE(YEAR($A215),MONTH($A215),1),'Регистрация приход товаров'!$D$4:$D$2000,$D215)-SUMIFS('Регистрация приход товаров'!$H$4:$H$2000,'Регистрация приход товаров'!$A$4:$A$2000,"&gt;="&amp;DATE(YEAR($A215),MONTH($A215)+1,1),'Регистрация приход товаров'!$D$4:$D$2000,$D215))+(IFERROR((SUMIF('Остаток на начало год'!$B$5:$B$302,$D215,'Остаток на начало год'!$F$5:$F$302)+SUMIFS('Регистрация приход товаров'!$H$4:$H$2000,'Регистрация приход товаров'!$D$4:$D$2000,$D215,'Регистрация приход товаров'!$A$4:$A$2000,"&lt;"&amp;DATE(YEAR($A215),MONTH($A215),1)))-SUMIFS('Регистрация расход товаров'!$H$4:$H$2000,'Регистрация расход товаров'!$A$4:$A$2000,"&lt;"&amp;DATE(YEAR($A215),MONTH($A215),1),'Регистрация расход товаров'!$D$4:$D$2000,$D215),0)))/((SUMIFS('Регистрация приход товаров'!$G$4:$G$2000,'Регистрация приход товаров'!$A$4:$A$2000,"&gt;="&amp;DATE(YEAR($A215),MONTH($A215),1),'Регистрация приход товаров'!$D$4:$D$2000,$D215)-SUMIFS('Регистрация приход товаров'!$G$4:$G$2000,'Регистрация приход товаров'!$A$4:$A$2000,"&gt;="&amp;DATE(YEAR($A215),MONTH($A215)+1,1),'Регистрация приход товаров'!$D$4:$D$2000,$D215))+(IFERROR((SUMIF('Остаток на начало год'!$B$5:$B$302,$D215,'Остаток на начало год'!$E$5:$E$302)+SUMIFS('Регистрация приход товаров'!$G$4:$G$2000,'Регистрация приход товаров'!$D$4:$D$2000,$D215,'Регистрация приход товаров'!$A$4:$A$2000,"&lt;"&amp;DATE(YEAR($A215),MONTH($A215),1)))-SUMIFS('Регистрация расход товаров'!$G$4:$G$2000,'Регистрация расход товаров'!$A$4:$A$2000,"&lt;"&amp;DATE(YEAR($A215),MONTH($A215),1),'Регистрация расход товаров'!$D$4:$D$2000,$D215),0))))*G215,0)</f>
        <v>0</v>
      </c>
      <c r="I215" s="154"/>
      <c r="J215" s="153">
        <f t="shared" si="6"/>
        <v>0</v>
      </c>
      <c r="K215" s="153">
        <f t="shared" si="7"/>
        <v>0</v>
      </c>
      <c r="L215" s="43" t="e">
        <f>IF(B215=#REF!,MAX($L$3:L214)+1,0)</f>
        <v>#REF!</v>
      </c>
    </row>
    <row r="216" spans="1:12">
      <c r="A216" s="158"/>
      <c r="B216" s="94"/>
      <c r="C216" s="159"/>
      <c r="D216" s="128"/>
      <c r="E216" s="151" t="str">
        <f>IFERROR(INDEX('Материал хисобот'!$C$9:$C$259,MATCH(D216,'Материал хисобот'!$B$9:$B$259,0),1),"")</f>
        <v/>
      </c>
      <c r="F216" s="152" t="str">
        <f>IFERROR(INDEX('Материал хисобот'!$D$9:$D$259,MATCH(D216,'Материал хисобот'!$B$9:$B$259,0),1),"")</f>
        <v/>
      </c>
      <c r="G216" s="155"/>
      <c r="H216" s="153">
        <f>IFERROR((((SUMIFS('Регистрация приход товаров'!$H$4:$H$2000,'Регистрация приход товаров'!$A$4:$A$2000,"&gt;="&amp;DATE(YEAR($A216),MONTH($A216),1),'Регистрация приход товаров'!$D$4:$D$2000,$D216)-SUMIFS('Регистрация приход товаров'!$H$4:$H$2000,'Регистрация приход товаров'!$A$4:$A$2000,"&gt;="&amp;DATE(YEAR($A216),MONTH($A216)+1,1),'Регистрация приход товаров'!$D$4:$D$2000,$D216))+(IFERROR((SUMIF('Остаток на начало год'!$B$5:$B$302,$D216,'Остаток на начало год'!$F$5:$F$302)+SUMIFS('Регистрация приход товаров'!$H$4:$H$2000,'Регистрация приход товаров'!$D$4:$D$2000,$D216,'Регистрация приход товаров'!$A$4:$A$2000,"&lt;"&amp;DATE(YEAR($A216),MONTH($A216),1)))-SUMIFS('Регистрация расход товаров'!$H$4:$H$2000,'Регистрация расход товаров'!$A$4:$A$2000,"&lt;"&amp;DATE(YEAR($A216),MONTH($A216),1),'Регистрация расход товаров'!$D$4:$D$2000,$D216),0)))/((SUMIFS('Регистрация приход товаров'!$G$4:$G$2000,'Регистрация приход товаров'!$A$4:$A$2000,"&gt;="&amp;DATE(YEAR($A216),MONTH($A216),1),'Регистрация приход товаров'!$D$4:$D$2000,$D216)-SUMIFS('Регистрация приход товаров'!$G$4:$G$2000,'Регистрация приход товаров'!$A$4:$A$2000,"&gt;="&amp;DATE(YEAR($A216),MONTH($A216)+1,1),'Регистрация приход товаров'!$D$4:$D$2000,$D216))+(IFERROR((SUMIF('Остаток на начало год'!$B$5:$B$302,$D216,'Остаток на начало год'!$E$5:$E$302)+SUMIFS('Регистрация приход товаров'!$G$4:$G$2000,'Регистрация приход товаров'!$D$4:$D$2000,$D216,'Регистрация приход товаров'!$A$4:$A$2000,"&lt;"&amp;DATE(YEAR($A216),MONTH($A216),1)))-SUMIFS('Регистрация расход товаров'!$G$4:$G$2000,'Регистрация расход товаров'!$A$4:$A$2000,"&lt;"&amp;DATE(YEAR($A216),MONTH($A216),1),'Регистрация расход товаров'!$D$4:$D$2000,$D216),0))))*G216,0)</f>
        <v>0</v>
      </c>
      <c r="I216" s="154"/>
      <c r="J216" s="153">
        <f t="shared" si="6"/>
        <v>0</v>
      </c>
      <c r="K216" s="153">
        <f t="shared" si="7"/>
        <v>0</v>
      </c>
      <c r="L216" s="43" t="e">
        <f>IF(B216=#REF!,MAX($L$3:L215)+1,0)</f>
        <v>#REF!</v>
      </c>
    </row>
    <row r="217" spans="1:12">
      <c r="A217" s="158"/>
      <c r="B217" s="94"/>
      <c r="C217" s="159"/>
      <c r="D217" s="128"/>
      <c r="E217" s="151" t="str">
        <f>IFERROR(INDEX('Материал хисобот'!$C$9:$C$259,MATCH(D217,'Материал хисобот'!$B$9:$B$259,0),1),"")</f>
        <v/>
      </c>
      <c r="F217" s="152" t="str">
        <f>IFERROR(INDEX('Материал хисобот'!$D$9:$D$259,MATCH(D217,'Материал хисобот'!$B$9:$B$259,0),1),"")</f>
        <v/>
      </c>
      <c r="G217" s="155"/>
      <c r="H217" s="153">
        <f>IFERROR((((SUMIFS('Регистрация приход товаров'!$H$4:$H$2000,'Регистрация приход товаров'!$A$4:$A$2000,"&gt;="&amp;DATE(YEAR($A217),MONTH($A217),1),'Регистрация приход товаров'!$D$4:$D$2000,$D217)-SUMIFS('Регистрация приход товаров'!$H$4:$H$2000,'Регистрация приход товаров'!$A$4:$A$2000,"&gt;="&amp;DATE(YEAR($A217),MONTH($A217)+1,1),'Регистрация приход товаров'!$D$4:$D$2000,$D217))+(IFERROR((SUMIF('Остаток на начало год'!$B$5:$B$302,$D217,'Остаток на начало год'!$F$5:$F$302)+SUMIFS('Регистрация приход товаров'!$H$4:$H$2000,'Регистрация приход товаров'!$D$4:$D$2000,$D217,'Регистрация приход товаров'!$A$4:$A$2000,"&lt;"&amp;DATE(YEAR($A217),MONTH($A217),1)))-SUMIFS('Регистрация расход товаров'!$H$4:$H$2000,'Регистрация расход товаров'!$A$4:$A$2000,"&lt;"&amp;DATE(YEAR($A217),MONTH($A217),1),'Регистрация расход товаров'!$D$4:$D$2000,$D217),0)))/((SUMIFS('Регистрация приход товаров'!$G$4:$G$2000,'Регистрация приход товаров'!$A$4:$A$2000,"&gt;="&amp;DATE(YEAR($A217),MONTH($A217),1),'Регистрация приход товаров'!$D$4:$D$2000,$D217)-SUMIFS('Регистрация приход товаров'!$G$4:$G$2000,'Регистрация приход товаров'!$A$4:$A$2000,"&gt;="&amp;DATE(YEAR($A217),MONTH($A217)+1,1),'Регистрация приход товаров'!$D$4:$D$2000,$D217))+(IFERROR((SUMIF('Остаток на начало год'!$B$5:$B$302,$D217,'Остаток на начало год'!$E$5:$E$302)+SUMIFS('Регистрация приход товаров'!$G$4:$G$2000,'Регистрация приход товаров'!$D$4:$D$2000,$D217,'Регистрация приход товаров'!$A$4:$A$2000,"&lt;"&amp;DATE(YEAR($A217),MONTH($A217),1)))-SUMIFS('Регистрация расход товаров'!$G$4:$G$2000,'Регистрация расход товаров'!$A$4:$A$2000,"&lt;"&amp;DATE(YEAR($A217),MONTH($A217),1),'Регистрация расход товаров'!$D$4:$D$2000,$D217),0))))*G217,0)</f>
        <v>0</v>
      </c>
      <c r="I217" s="154"/>
      <c r="J217" s="153">
        <f t="shared" si="6"/>
        <v>0</v>
      </c>
      <c r="K217" s="153">
        <f t="shared" si="7"/>
        <v>0</v>
      </c>
      <c r="L217" s="43" t="e">
        <f>IF(B217=#REF!,MAX($L$3:L216)+1,0)</f>
        <v>#REF!</v>
      </c>
    </row>
    <row r="218" spans="1:12">
      <c r="A218" s="158"/>
      <c r="B218" s="94"/>
      <c r="C218" s="159"/>
      <c r="D218" s="128"/>
      <c r="E218" s="151" t="str">
        <f>IFERROR(INDEX('Материал хисобот'!$C$9:$C$259,MATCH(D218,'Материал хисобот'!$B$9:$B$259,0),1),"")</f>
        <v/>
      </c>
      <c r="F218" s="152" t="str">
        <f>IFERROR(INDEX('Материал хисобот'!$D$9:$D$259,MATCH(D218,'Материал хисобот'!$B$9:$B$259,0),1),"")</f>
        <v/>
      </c>
      <c r="G218" s="155"/>
      <c r="H218" s="153">
        <f>IFERROR((((SUMIFS('Регистрация приход товаров'!$H$4:$H$2000,'Регистрация приход товаров'!$A$4:$A$2000,"&gt;="&amp;DATE(YEAR($A218),MONTH($A218),1),'Регистрация приход товаров'!$D$4:$D$2000,$D218)-SUMIFS('Регистрация приход товаров'!$H$4:$H$2000,'Регистрация приход товаров'!$A$4:$A$2000,"&gt;="&amp;DATE(YEAR($A218),MONTH($A218)+1,1),'Регистрация приход товаров'!$D$4:$D$2000,$D218))+(IFERROR((SUMIF('Остаток на начало год'!$B$5:$B$302,$D218,'Остаток на начало год'!$F$5:$F$302)+SUMIFS('Регистрация приход товаров'!$H$4:$H$2000,'Регистрация приход товаров'!$D$4:$D$2000,$D218,'Регистрация приход товаров'!$A$4:$A$2000,"&lt;"&amp;DATE(YEAR($A218),MONTH($A218),1)))-SUMIFS('Регистрация расход товаров'!$H$4:$H$2000,'Регистрация расход товаров'!$A$4:$A$2000,"&lt;"&amp;DATE(YEAR($A218),MONTH($A218),1),'Регистрация расход товаров'!$D$4:$D$2000,$D218),0)))/((SUMIFS('Регистрация приход товаров'!$G$4:$G$2000,'Регистрация приход товаров'!$A$4:$A$2000,"&gt;="&amp;DATE(YEAR($A218),MONTH($A218),1),'Регистрация приход товаров'!$D$4:$D$2000,$D218)-SUMIFS('Регистрация приход товаров'!$G$4:$G$2000,'Регистрация приход товаров'!$A$4:$A$2000,"&gt;="&amp;DATE(YEAR($A218),MONTH($A218)+1,1),'Регистрация приход товаров'!$D$4:$D$2000,$D218))+(IFERROR((SUMIF('Остаток на начало год'!$B$5:$B$302,$D218,'Остаток на начало год'!$E$5:$E$302)+SUMIFS('Регистрация приход товаров'!$G$4:$G$2000,'Регистрация приход товаров'!$D$4:$D$2000,$D218,'Регистрация приход товаров'!$A$4:$A$2000,"&lt;"&amp;DATE(YEAR($A218),MONTH($A218),1)))-SUMIFS('Регистрация расход товаров'!$G$4:$G$2000,'Регистрация расход товаров'!$A$4:$A$2000,"&lt;"&amp;DATE(YEAR($A218),MONTH($A218),1),'Регистрация расход товаров'!$D$4:$D$2000,$D218),0))))*G218,0)</f>
        <v>0</v>
      </c>
      <c r="I218" s="154"/>
      <c r="J218" s="153">
        <f t="shared" si="6"/>
        <v>0</v>
      </c>
      <c r="K218" s="153">
        <f t="shared" si="7"/>
        <v>0</v>
      </c>
      <c r="L218" s="43" t="e">
        <f>IF(B218=#REF!,MAX($L$3:L217)+1,0)</f>
        <v>#REF!</v>
      </c>
    </row>
    <row r="219" spans="1:12">
      <c r="A219" s="158"/>
      <c r="B219" s="94"/>
      <c r="C219" s="159"/>
      <c r="D219" s="128"/>
      <c r="E219" s="151" t="str">
        <f>IFERROR(INDEX('Материал хисобот'!$C$9:$C$259,MATCH(D219,'Материал хисобот'!$B$9:$B$259,0),1),"")</f>
        <v/>
      </c>
      <c r="F219" s="152" t="str">
        <f>IFERROR(INDEX('Материал хисобот'!$D$9:$D$259,MATCH(D219,'Материал хисобот'!$B$9:$B$259,0),1),"")</f>
        <v/>
      </c>
      <c r="G219" s="155"/>
      <c r="H219" s="153">
        <f>IFERROR((((SUMIFS('Регистрация приход товаров'!$H$4:$H$2000,'Регистрация приход товаров'!$A$4:$A$2000,"&gt;="&amp;DATE(YEAR($A219),MONTH($A219),1),'Регистрация приход товаров'!$D$4:$D$2000,$D219)-SUMIFS('Регистрация приход товаров'!$H$4:$H$2000,'Регистрация приход товаров'!$A$4:$A$2000,"&gt;="&amp;DATE(YEAR($A219),MONTH($A219)+1,1),'Регистрация приход товаров'!$D$4:$D$2000,$D219))+(IFERROR((SUMIF('Остаток на начало год'!$B$5:$B$302,$D219,'Остаток на начало год'!$F$5:$F$302)+SUMIFS('Регистрация приход товаров'!$H$4:$H$2000,'Регистрация приход товаров'!$D$4:$D$2000,$D219,'Регистрация приход товаров'!$A$4:$A$2000,"&lt;"&amp;DATE(YEAR($A219),MONTH($A219),1)))-SUMIFS('Регистрация расход товаров'!$H$4:$H$2000,'Регистрация расход товаров'!$A$4:$A$2000,"&lt;"&amp;DATE(YEAR($A219),MONTH($A219),1),'Регистрация расход товаров'!$D$4:$D$2000,$D219),0)))/((SUMIFS('Регистрация приход товаров'!$G$4:$G$2000,'Регистрация приход товаров'!$A$4:$A$2000,"&gt;="&amp;DATE(YEAR($A219),MONTH($A219),1),'Регистрация приход товаров'!$D$4:$D$2000,$D219)-SUMIFS('Регистрация приход товаров'!$G$4:$G$2000,'Регистрация приход товаров'!$A$4:$A$2000,"&gt;="&amp;DATE(YEAR($A219),MONTH($A219)+1,1),'Регистрация приход товаров'!$D$4:$D$2000,$D219))+(IFERROR((SUMIF('Остаток на начало год'!$B$5:$B$302,$D219,'Остаток на начало год'!$E$5:$E$302)+SUMIFS('Регистрация приход товаров'!$G$4:$G$2000,'Регистрация приход товаров'!$D$4:$D$2000,$D219,'Регистрация приход товаров'!$A$4:$A$2000,"&lt;"&amp;DATE(YEAR($A219),MONTH($A219),1)))-SUMIFS('Регистрация расход товаров'!$G$4:$G$2000,'Регистрация расход товаров'!$A$4:$A$2000,"&lt;"&amp;DATE(YEAR($A219),MONTH($A219),1),'Регистрация расход товаров'!$D$4:$D$2000,$D219),0))))*G219,0)</f>
        <v>0</v>
      </c>
      <c r="I219" s="154"/>
      <c r="J219" s="153">
        <f t="shared" si="6"/>
        <v>0</v>
      </c>
      <c r="K219" s="153">
        <f t="shared" si="7"/>
        <v>0</v>
      </c>
      <c r="L219" s="43" t="e">
        <f>IF(B219=#REF!,MAX($L$3:L218)+1,0)</f>
        <v>#REF!</v>
      </c>
    </row>
    <row r="220" spans="1:12">
      <c r="A220" s="158"/>
      <c r="B220" s="94"/>
      <c r="C220" s="159"/>
      <c r="D220" s="128"/>
      <c r="E220" s="151" t="str">
        <f>IFERROR(INDEX('Материал хисобот'!$C$9:$C$259,MATCH(D220,'Материал хисобот'!$B$9:$B$259,0),1),"")</f>
        <v/>
      </c>
      <c r="F220" s="152" t="str">
        <f>IFERROR(INDEX('Материал хисобот'!$D$9:$D$259,MATCH(D220,'Материал хисобот'!$B$9:$B$259,0),1),"")</f>
        <v/>
      </c>
      <c r="G220" s="155"/>
      <c r="H220" s="153">
        <f>IFERROR((((SUMIFS('Регистрация приход товаров'!$H$4:$H$2000,'Регистрация приход товаров'!$A$4:$A$2000,"&gt;="&amp;DATE(YEAR($A220),MONTH($A220),1),'Регистрация приход товаров'!$D$4:$D$2000,$D220)-SUMIFS('Регистрация приход товаров'!$H$4:$H$2000,'Регистрация приход товаров'!$A$4:$A$2000,"&gt;="&amp;DATE(YEAR($A220),MONTH($A220)+1,1),'Регистрация приход товаров'!$D$4:$D$2000,$D220))+(IFERROR((SUMIF('Остаток на начало год'!$B$5:$B$302,$D220,'Остаток на начало год'!$F$5:$F$302)+SUMIFS('Регистрация приход товаров'!$H$4:$H$2000,'Регистрация приход товаров'!$D$4:$D$2000,$D220,'Регистрация приход товаров'!$A$4:$A$2000,"&lt;"&amp;DATE(YEAR($A220),MONTH($A220),1)))-SUMIFS('Регистрация расход товаров'!$H$4:$H$2000,'Регистрация расход товаров'!$A$4:$A$2000,"&lt;"&amp;DATE(YEAR($A220),MONTH($A220),1),'Регистрация расход товаров'!$D$4:$D$2000,$D220),0)))/((SUMIFS('Регистрация приход товаров'!$G$4:$G$2000,'Регистрация приход товаров'!$A$4:$A$2000,"&gt;="&amp;DATE(YEAR($A220),MONTH($A220),1),'Регистрация приход товаров'!$D$4:$D$2000,$D220)-SUMIFS('Регистрация приход товаров'!$G$4:$G$2000,'Регистрация приход товаров'!$A$4:$A$2000,"&gt;="&amp;DATE(YEAR($A220),MONTH($A220)+1,1),'Регистрация приход товаров'!$D$4:$D$2000,$D220))+(IFERROR((SUMIF('Остаток на начало год'!$B$5:$B$302,$D220,'Остаток на начало год'!$E$5:$E$302)+SUMIFS('Регистрация приход товаров'!$G$4:$G$2000,'Регистрация приход товаров'!$D$4:$D$2000,$D220,'Регистрация приход товаров'!$A$4:$A$2000,"&lt;"&amp;DATE(YEAR($A220),MONTH($A220),1)))-SUMIFS('Регистрация расход товаров'!$G$4:$G$2000,'Регистрация расход товаров'!$A$4:$A$2000,"&lt;"&amp;DATE(YEAR($A220),MONTH($A220),1),'Регистрация расход товаров'!$D$4:$D$2000,$D220),0))))*G220,0)</f>
        <v>0</v>
      </c>
      <c r="I220" s="154"/>
      <c r="J220" s="153">
        <f t="shared" si="6"/>
        <v>0</v>
      </c>
      <c r="K220" s="153">
        <f t="shared" si="7"/>
        <v>0</v>
      </c>
      <c r="L220" s="43" t="e">
        <f>IF(B220=#REF!,MAX($L$3:L219)+1,0)</f>
        <v>#REF!</v>
      </c>
    </row>
    <row r="221" spans="1:12">
      <c r="A221" s="158"/>
      <c r="B221" s="94"/>
      <c r="C221" s="159"/>
      <c r="D221" s="128"/>
      <c r="E221" s="151" t="str">
        <f>IFERROR(INDEX('Материал хисобот'!$C$9:$C$259,MATCH(D221,'Материал хисобот'!$B$9:$B$259,0),1),"")</f>
        <v/>
      </c>
      <c r="F221" s="152" t="str">
        <f>IFERROR(INDEX('Материал хисобот'!$D$9:$D$259,MATCH(D221,'Материал хисобот'!$B$9:$B$259,0),1),"")</f>
        <v/>
      </c>
      <c r="G221" s="155"/>
      <c r="H221" s="153">
        <f>IFERROR((((SUMIFS('Регистрация приход товаров'!$H$4:$H$2000,'Регистрация приход товаров'!$A$4:$A$2000,"&gt;="&amp;DATE(YEAR($A221),MONTH($A221),1),'Регистрация приход товаров'!$D$4:$D$2000,$D221)-SUMIFS('Регистрация приход товаров'!$H$4:$H$2000,'Регистрация приход товаров'!$A$4:$A$2000,"&gt;="&amp;DATE(YEAR($A221),MONTH($A221)+1,1),'Регистрация приход товаров'!$D$4:$D$2000,$D221))+(IFERROR((SUMIF('Остаток на начало год'!$B$5:$B$302,$D221,'Остаток на начало год'!$F$5:$F$302)+SUMIFS('Регистрация приход товаров'!$H$4:$H$2000,'Регистрация приход товаров'!$D$4:$D$2000,$D221,'Регистрация приход товаров'!$A$4:$A$2000,"&lt;"&amp;DATE(YEAR($A221),MONTH($A221),1)))-SUMIFS('Регистрация расход товаров'!$H$4:$H$2000,'Регистрация расход товаров'!$A$4:$A$2000,"&lt;"&amp;DATE(YEAR($A221),MONTH($A221),1),'Регистрация расход товаров'!$D$4:$D$2000,$D221),0)))/((SUMIFS('Регистрация приход товаров'!$G$4:$G$2000,'Регистрация приход товаров'!$A$4:$A$2000,"&gt;="&amp;DATE(YEAR($A221),MONTH($A221),1),'Регистрация приход товаров'!$D$4:$D$2000,$D221)-SUMIFS('Регистрация приход товаров'!$G$4:$G$2000,'Регистрация приход товаров'!$A$4:$A$2000,"&gt;="&amp;DATE(YEAR($A221),MONTH($A221)+1,1),'Регистрация приход товаров'!$D$4:$D$2000,$D221))+(IFERROR((SUMIF('Остаток на начало год'!$B$5:$B$302,$D221,'Остаток на начало год'!$E$5:$E$302)+SUMIFS('Регистрация приход товаров'!$G$4:$G$2000,'Регистрация приход товаров'!$D$4:$D$2000,$D221,'Регистрация приход товаров'!$A$4:$A$2000,"&lt;"&amp;DATE(YEAR($A221),MONTH($A221),1)))-SUMIFS('Регистрация расход товаров'!$G$4:$G$2000,'Регистрация расход товаров'!$A$4:$A$2000,"&lt;"&amp;DATE(YEAR($A221),MONTH($A221),1),'Регистрация расход товаров'!$D$4:$D$2000,$D221),0))))*G221,0)</f>
        <v>0</v>
      </c>
      <c r="I221" s="154"/>
      <c r="J221" s="153">
        <f t="shared" si="6"/>
        <v>0</v>
      </c>
      <c r="K221" s="153">
        <f t="shared" si="7"/>
        <v>0</v>
      </c>
      <c r="L221" s="43" t="e">
        <f>IF(B221=#REF!,MAX($L$3:L220)+1,0)</f>
        <v>#REF!</v>
      </c>
    </row>
    <row r="222" spans="1:12">
      <c r="A222" s="158"/>
      <c r="B222" s="94"/>
      <c r="C222" s="159"/>
      <c r="D222" s="128"/>
      <c r="E222" s="151" t="str">
        <f>IFERROR(INDEX('Материал хисобот'!$C$9:$C$259,MATCH(D222,'Материал хисобот'!$B$9:$B$259,0),1),"")</f>
        <v/>
      </c>
      <c r="F222" s="152" t="str">
        <f>IFERROR(INDEX('Материал хисобот'!$D$9:$D$259,MATCH(D222,'Материал хисобот'!$B$9:$B$259,0),1),"")</f>
        <v/>
      </c>
      <c r="G222" s="155"/>
      <c r="H222" s="153">
        <f>IFERROR((((SUMIFS('Регистрация приход товаров'!$H$4:$H$2000,'Регистрация приход товаров'!$A$4:$A$2000,"&gt;="&amp;DATE(YEAR($A222),MONTH($A222),1),'Регистрация приход товаров'!$D$4:$D$2000,$D222)-SUMIFS('Регистрация приход товаров'!$H$4:$H$2000,'Регистрация приход товаров'!$A$4:$A$2000,"&gt;="&amp;DATE(YEAR($A222),MONTH($A222)+1,1),'Регистрация приход товаров'!$D$4:$D$2000,$D222))+(IFERROR((SUMIF('Остаток на начало год'!$B$5:$B$302,$D222,'Остаток на начало год'!$F$5:$F$302)+SUMIFS('Регистрация приход товаров'!$H$4:$H$2000,'Регистрация приход товаров'!$D$4:$D$2000,$D222,'Регистрация приход товаров'!$A$4:$A$2000,"&lt;"&amp;DATE(YEAR($A222),MONTH($A222),1)))-SUMIFS('Регистрация расход товаров'!$H$4:$H$2000,'Регистрация расход товаров'!$A$4:$A$2000,"&lt;"&amp;DATE(YEAR($A222),MONTH($A222),1),'Регистрация расход товаров'!$D$4:$D$2000,$D222),0)))/((SUMIFS('Регистрация приход товаров'!$G$4:$G$2000,'Регистрация приход товаров'!$A$4:$A$2000,"&gt;="&amp;DATE(YEAR($A222),MONTH($A222),1),'Регистрация приход товаров'!$D$4:$D$2000,$D222)-SUMIFS('Регистрация приход товаров'!$G$4:$G$2000,'Регистрация приход товаров'!$A$4:$A$2000,"&gt;="&amp;DATE(YEAR($A222),MONTH($A222)+1,1),'Регистрация приход товаров'!$D$4:$D$2000,$D222))+(IFERROR((SUMIF('Остаток на начало год'!$B$5:$B$302,$D222,'Остаток на начало год'!$E$5:$E$302)+SUMIFS('Регистрация приход товаров'!$G$4:$G$2000,'Регистрация приход товаров'!$D$4:$D$2000,$D222,'Регистрация приход товаров'!$A$4:$A$2000,"&lt;"&amp;DATE(YEAR($A222),MONTH($A222),1)))-SUMIFS('Регистрация расход товаров'!$G$4:$G$2000,'Регистрация расход товаров'!$A$4:$A$2000,"&lt;"&amp;DATE(YEAR($A222),MONTH($A222),1),'Регистрация расход товаров'!$D$4:$D$2000,$D222),0))))*G222,0)</f>
        <v>0</v>
      </c>
      <c r="I222" s="154"/>
      <c r="J222" s="153">
        <f t="shared" si="6"/>
        <v>0</v>
      </c>
      <c r="K222" s="153">
        <f t="shared" si="7"/>
        <v>0</v>
      </c>
      <c r="L222" s="43" t="e">
        <f>IF(B222=#REF!,MAX($L$3:L221)+1,0)</f>
        <v>#REF!</v>
      </c>
    </row>
    <row r="223" spans="1:12">
      <c r="A223" s="158"/>
      <c r="B223" s="94"/>
      <c r="C223" s="159"/>
      <c r="D223" s="128"/>
      <c r="E223" s="151" t="str">
        <f>IFERROR(INDEX('Материал хисобот'!$C$9:$C$259,MATCH(D223,'Материал хисобот'!$B$9:$B$259,0),1),"")</f>
        <v/>
      </c>
      <c r="F223" s="152" t="str">
        <f>IFERROR(INDEX('Материал хисобот'!$D$9:$D$259,MATCH(D223,'Материал хисобот'!$B$9:$B$259,0),1),"")</f>
        <v/>
      </c>
      <c r="G223" s="155"/>
      <c r="H223" s="153">
        <f>IFERROR((((SUMIFS('Регистрация приход товаров'!$H$4:$H$2000,'Регистрация приход товаров'!$A$4:$A$2000,"&gt;="&amp;DATE(YEAR($A223),MONTH($A223),1),'Регистрация приход товаров'!$D$4:$D$2000,$D223)-SUMIFS('Регистрация приход товаров'!$H$4:$H$2000,'Регистрация приход товаров'!$A$4:$A$2000,"&gt;="&amp;DATE(YEAR($A223),MONTH($A223)+1,1),'Регистрация приход товаров'!$D$4:$D$2000,$D223))+(IFERROR((SUMIF('Остаток на начало год'!$B$5:$B$302,$D223,'Остаток на начало год'!$F$5:$F$302)+SUMIFS('Регистрация приход товаров'!$H$4:$H$2000,'Регистрация приход товаров'!$D$4:$D$2000,$D223,'Регистрация приход товаров'!$A$4:$A$2000,"&lt;"&amp;DATE(YEAR($A223),MONTH($A223),1)))-SUMIFS('Регистрация расход товаров'!$H$4:$H$2000,'Регистрация расход товаров'!$A$4:$A$2000,"&lt;"&amp;DATE(YEAR($A223),MONTH($A223),1),'Регистрация расход товаров'!$D$4:$D$2000,$D223),0)))/((SUMIFS('Регистрация приход товаров'!$G$4:$G$2000,'Регистрация приход товаров'!$A$4:$A$2000,"&gt;="&amp;DATE(YEAR($A223),MONTH($A223),1),'Регистрация приход товаров'!$D$4:$D$2000,$D223)-SUMIFS('Регистрация приход товаров'!$G$4:$G$2000,'Регистрация приход товаров'!$A$4:$A$2000,"&gt;="&amp;DATE(YEAR($A223),MONTH($A223)+1,1),'Регистрация приход товаров'!$D$4:$D$2000,$D223))+(IFERROR((SUMIF('Остаток на начало год'!$B$5:$B$302,$D223,'Остаток на начало год'!$E$5:$E$302)+SUMIFS('Регистрация приход товаров'!$G$4:$G$2000,'Регистрация приход товаров'!$D$4:$D$2000,$D223,'Регистрация приход товаров'!$A$4:$A$2000,"&lt;"&amp;DATE(YEAR($A223),MONTH($A223),1)))-SUMIFS('Регистрация расход товаров'!$G$4:$G$2000,'Регистрация расход товаров'!$A$4:$A$2000,"&lt;"&amp;DATE(YEAR($A223),MONTH($A223),1),'Регистрация расход товаров'!$D$4:$D$2000,$D223),0))))*G223,0)</f>
        <v>0</v>
      </c>
      <c r="I223" s="154"/>
      <c r="J223" s="153">
        <f t="shared" si="6"/>
        <v>0</v>
      </c>
      <c r="K223" s="153">
        <f t="shared" si="7"/>
        <v>0</v>
      </c>
      <c r="L223" s="43" t="e">
        <f>IF(B223=#REF!,MAX($L$3:L222)+1,0)</f>
        <v>#REF!</v>
      </c>
    </row>
    <row r="224" spans="1:12">
      <c r="A224" s="158"/>
      <c r="B224" s="94"/>
      <c r="C224" s="159"/>
      <c r="D224" s="128"/>
      <c r="E224" s="151" t="str">
        <f>IFERROR(INDEX('Материал хисобот'!$C$9:$C$259,MATCH(D224,'Материал хисобот'!$B$9:$B$259,0),1),"")</f>
        <v/>
      </c>
      <c r="F224" s="152" t="str">
        <f>IFERROR(INDEX('Материал хисобот'!$D$9:$D$259,MATCH(D224,'Материал хисобот'!$B$9:$B$259,0),1),"")</f>
        <v/>
      </c>
      <c r="G224" s="155"/>
      <c r="H224" s="153">
        <f>IFERROR((((SUMIFS('Регистрация приход товаров'!$H$4:$H$2000,'Регистрация приход товаров'!$A$4:$A$2000,"&gt;="&amp;DATE(YEAR($A224),MONTH($A224),1),'Регистрация приход товаров'!$D$4:$D$2000,$D224)-SUMIFS('Регистрация приход товаров'!$H$4:$H$2000,'Регистрация приход товаров'!$A$4:$A$2000,"&gt;="&amp;DATE(YEAR($A224),MONTH($A224)+1,1),'Регистрация приход товаров'!$D$4:$D$2000,$D224))+(IFERROR((SUMIF('Остаток на начало год'!$B$5:$B$302,$D224,'Остаток на начало год'!$F$5:$F$302)+SUMIFS('Регистрация приход товаров'!$H$4:$H$2000,'Регистрация приход товаров'!$D$4:$D$2000,$D224,'Регистрация приход товаров'!$A$4:$A$2000,"&lt;"&amp;DATE(YEAR($A224),MONTH($A224),1)))-SUMIFS('Регистрация расход товаров'!$H$4:$H$2000,'Регистрация расход товаров'!$A$4:$A$2000,"&lt;"&amp;DATE(YEAR($A224),MONTH($A224),1),'Регистрация расход товаров'!$D$4:$D$2000,$D224),0)))/((SUMIFS('Регистрация приход товаров'!$G$4:$G$2000,'Регистрация приход товаров'!$A$4:$A$2000,"&gt;="&amp;DATE(YEAR($A224),MONTH($A224),1),'Регистрация приход товаров'!$D$4:$D$2000,$D224)-SUMIFS('Регистрация приход товаров'!$G$4:$G$2000,'Регистрация приход товаров'!$A$4:$A$2000,"&gt;="&amp;DATE(YEAR($A224),MONTH($A224)+1,1),'Регистрация приход товаров'!$D$4:$D$2000,$D224))+(IFERROR((SUMIF('Остаток на начало год'!$B$5:$B$302,$D224,'Остаток на начало год'!$E$5:$E$302)+SUMIFS('Регистрация приход товаров'!$G$4:$G$2000,'Регистрация приход товаров'!$D$4:$D$2000,$D224,'Регистрация приход товаров'!$A$4:$A$2000,"&lt;"&amp;DATE(YEAR($A224),MONTH($A224),1)))-SUMIFS('Регистрация расход товаров'!$G$4:$G$2000,'Регистрация расход товаров'!$A$4:$A$2000,"&lt;"&amp;DATE(YEAR($A224),MONTH($A224),1),'Регистрация расход товаров'!$D$4:$D$2000,$D224),0))))*G224,0)</f>
        <v>0</v>
      </c>
      <c r="I224" s="154"/>
      <c r="J224" s="153">
        <f t="shared" si="6"/>
        <v>0</v>
      </c>
      <c r="K224" s="153">
        <f t="shared" si="7"/>
        <v>0</v>
      </c>
      <c r="L224" s="43" t="e">
        <f>IF(B224=#REF!,MAX($L$3:L223)+1,0)</f>
        <v>#REF!</v>
      </c>
    </row>
    <row r="225" spans="1:12">
      <c r="A225" s="158"/>
      <c r="B225" s="94"/>
      <c r="C225" s="159"/>
      <c r="D225" s="128"/>
      <c r="E225" s="151" t="str">
        <f>IFERROR(INDEX('Материал хисобот'!$C$9:$C$259,MATCH(D225,'Материал хисобот'!$B$9:$B$259,0),1),"")</f>
        <v/>
      </c>
      <c r="F225" s="152" t="str">
        <f>IFERROR(INDEX('Материал хисобот'!$D$9:$D$259,MATCH(D225,'Материал хисобот'!$B$9:$B$259,0),1),"")</f>
        <v/>
      </c>
      <c r="G225" s="155"/>
      <c r="H225" s="153">
        <f>IFERROR((((SUMIFS('Регистрация приход товаров'!$H$4:$H$2000,'Регистрация приход товаров'!$A$4:$A$2000,"&gt;="&amp;DATE(YEAR($A225),MONTH($A225),1),'Регистрация приход товаров'!$D$4:$D$2000,$D225)-SUMIFS('Регистрация приход товаров'!$H$4:$H$2000,'Регистрация приход товаров'!$A$4:$A$2000,"&gt;="&amp;DATE(YEAR($A225),MONTH($A225)+1,1),'Регистрация приход товаров'!$D$4:$D$2000,$D225))+(IFERROR((SUMIF('Остаток на начало год'!$B$5:$B$302,$D225,'Остаток на начало год'!$F$5:$F$302)+SUMIFS('Регистрация приход товаров'!$H$4:$H$2000,'Регистрация приход товаров'!$D$4:$D$2000,$D225,'Регистрация приход товаров'!$A$4:$A$2000,"&lt;"&amp;DATE(YEAR($A225),MONTH($A225),1)))-SUMIFS('Регистрация расход товаров'!$H$4:$H$2000,'Регистрация расход товаров'!$A$4:$A$2000,"&lt;"&amp;DATE(YEAR($A225),MONTH($A225),1),'Регистрация расход товаров'!$D$4:$D$2000,$D225),0)))/((SUMIFS('Регистрация приход товаров'!$G$4:$G$2000,'Регистрация приход товаров'!$A$4:$A$2000,"&gt;="&amp;DATE(YEAR($A225),MONTH($A225),1),'Регистрация приход товаров'!$D$4:$D$2000,$D225)-SUMIFS('Регистрация приход товаров'!$G$4:$G$2000,'Регистрация приход товаров'!$A$4:$A$2000,"&gt;="&amp;DATE(YEAR($A225),MONTH($A225)+1,1),'Регистрация приход товаров'!$D$4:$D$2000,$D225))+(IFERROR((SUMIF('Остаток на начало год'!$B$5:$B$302,$D225,'Остаток на начало год'!$E$5:$E$302)+SUMIFS('Регистрация приход товаров'!$G$4:$G$2000,'Регистрация приход товаров'!$D$4:$D$2000,$D225,'Регистрация приход товаров'!$A$4:$A$2000,"&lt;"&amp;DATE(YEAR($A225),MONTH($A225),1)))-SUMIFS('Регистрация расход товаров'!$G$4:$G$2000,'Регистрация расход товаров'!$A$4:$A$2000,"&lt;"&amp;DATE(YEAR($A225),MONTH($A225),1),'Регистрация расход товаров'!$D$4:$D$2000,$D225),0))))*G225,0)</f>
        <v>0</v>
      </c>
      <c r="I225" s="154"/>
      <c r="J225" s="153">
        <f t="shared" si="6"/>
        <v>0</v>
      </c>
      <c r="K225" s="153">
        <f t="shared" si="7"/>
        <v>0</v>
      </c>
      <c r="L225" s="43" t="e">
        <f>IF(B225=#REF!,MAX($L$3:L224)+1,0)</f>
        <v>#REF!</v>
      </c>
    </row>
    <row r="226" spans="1:12">
      <c r="A226" s="158"/>
      <c r="B226" s="94"/>
      <c r="C226" s="159"/>
      <c r="D226" s="128"/>
      <c r="E226" s="151" t="str">
        <f>IFERROR(INDEX('Материал хисобот'!$C$9:$C$259,MATCH(D226,'Материал хисобот'!$B$9:$B$259,0),1),"")</f>
        <v/>
      </c>
      <c r="F226" s="152" t="str">
        <f>IFERROR(INDEX('Материал хисобот'!$D$9:$D$259,MATCH(D226,'Материал хисобот'!$B$9:$B$259,0),1),"")</f>
        <v/>
      </c>
      <c r="G226" s="155"/>
      <c r="H226" s="153">
        <f>IFERROR((((SUMIFS('Регистрация приход товаров'!$H$4:$H$2000,'Регистрация приход товаров'!$A$4:$A$2000,"&gt;="&amp;DATE(YEAR($A226),MONTH($A226),1),'Регистрация приход товаров'!$D$4:$D$2000,$D226)-SUMIFS('Регистрация приход товаров'!$H$4:$H$2000,'Регистрация приход товаров'!$A$4:$A$2000,"&gt;="&amp;DATE(YEAR($A226),MONTH($A226)+1,1),'Регистрация приход товаров'!$D$4:$D$2000,$D226))+(IFERROR((SUMIF('Остаток на начало год'!$B$5:$B$302,$D226,'Остаток на начало год'!$F$5:$F$302)+SUMIFS('Регистрация приход товаров'!$H$4:$H$2000,'Регистрация приход товаров'!$D$4:$D$2000,$D226,'Регистрация приход товаров'!$A$4:$A$2000,"&lt;"&amp;DATE(YEAR($A226),MONTH($A226),1)))-SUMIFS('Регистрация расход товаров'!$H$4:$H$2000,'Регистрация расход товаров'!$A$4:$A$2000,"&lt;"&amp;DATE(YEAR($A226),MONTH($A226),1),'Регистрация расход товаров'!$D$4:$D$2000,$D226),0)))/((SUMIFS('Регистрация приход товаров'!$G$4:$G$2000,'Регистрация приход товаров'!$A$4:$A$2000,"&gt;="&amp;DATE(YEAR($A226),MONTH($A226),1),'Регистрация приход товаров'!$D$4:$D$2000,$D226)-SUMIFS('Регистрация приход товаров'!$G$4:$G$2000,'Регистрация приход товаров'!$A$4:$A$2000,"&gt;="&amp;DATE(YEAR($A226),MONTH($A226)+1,1),'Регистрация приход товаров'!$D$4:$D$2000,$D226))+(IFERROR((SUMIF('Остаток на начало год'!$B$5:$B$302,$D226,'Остаток на начало год'!$E$5:$E$302)+SUMIFS('Регистрация приход товаров'!$G$4:$G$2000,'Регистрация приход товаров'!$D$4:$D$2000,$D226,'Регистрация приход товаров'!$A$4:$A$2000,"&lt;"&amp;DATE(YEAR($A226),MONTH($A226),1)))-SUMIFS('Регистрация расход товаров'!$G$4:$G$2000,'Регистрация расход товаров'!$A$4:$A$2000,"&lt;"&amp;DATE(YEAR($A226),MONTH($A226),1),'Регистрация расход товаров'!$D$4:$D$2000,$D226),0))))*G226,0)</f>
        <v>0</v>
      </c>
      <c r="I226" s="154"/>
      <c r="J226" s="153">
        <f t="shared" si="6"/>
        <v>0</v>
      </c>
      <c r="K226" s="153">
        <f t="shared" si="7"/>
        <v>0</v>
      </c>
      <c r="L226" s="43" t="e">
        <f>IF(B226=#REF!,MAX($L$3:L225)+1,0)</f>
        <v>#REF!</v>
      </c>
    </row>
    <row r="227" spans="1:12">
      <c r="A227" s="158"/>
      <c r="B227" s="94"/>
      <c r="C227" s="159"/>
      <c r="D227" s="128"/>
      <c r="E227" s="151" t="str">
        <f>IFERROR(INDEX('Материал хисобот'!$C$9:$C$259,MATCH(D227,'Материал хисобот'!$B$9:$B$259,0),1),"")</f>
        <v/>
      </c>
      <c r="F227" s="152" t="str">
        <f>IFERROR(INDEX('Материал хисобот'!$D$9:$D$259,MATCH(D227,'Материал хисобот'!$B$9:$B$259,0),1),"")</f>
        <v/>
      </c>
      <c r="G227" s="155"/>
      <c r="H227" s="153">
        <f>IFERROR((((SUMIFS('Регистрация приход товаров'!$H$4:$H$2000,'Регистрация приход товаров'!$A$4:$A$2000,"&gt;="&amp;DATE(YEAR($A227),MONTH($A227),1),'Регистрация приход товаров'!$D$4:$D$2000,$D227)-SUMIFS('Регистрация приход товаров'!$H$4:$H$2000,'Регистрация приход товаров'!$A$4:$A$2000,"&gt;="&amp;DATE(YEAR($A227),MONTH($A227)+1,1),'Регистрация приход товаров'!$D$4:$D$2000,$D227))+(IFERROR((SUMIF('Остаток на начало год'!$B$5:$B$302,$D227,'Остаток на начало год'!$F$5:$F$302)+SUMIFS('Регистрация приход товаров'!$H$4:$H$2000,'Регистрация приход товаров'!$D$4:$D$2000,$D227,'Регистрация приход товаров'!$A$4:$A$2000,"&lt;"&amp;DATE(YEAR($A227),MONTH($A227),1)))-SUMIFS('Регистрация расход товаров'!$H$4:$H$2000,'Регистрация расход товаров'!$A$4:$A$2000,"&lt;"&amp;DATE(YEAR($A227),MONTH($A227),1),'Регистрация расход товаров'!$D$4:$D$2000,$D227),0)))/((SUMIFS('Регистрация приход товаров'!$G$4:$G$2000,'Регистрация приход товаров'!$A$4:$A$2000,"&gt;="&amp;DATE(YEAR($A227),MONTH($A227),1),'Регистрация приход товаров'!$D$4:$D$2000,$D227)-SUMIFS('Регистрация приход товаров'!$G$4:$G$2000,'Регистрация приход товаров'!$A$4:$A$2000,"&gt;="&amp;DATE(YEAR($A227),MONTH($A227)+1,1),'Регистрация приход товаров'!$D$4:$D$2000,$D227))+(IFERROR((SUMIF('Остаток на начало год'!$B$5:$B$302,$D227,'Остаток на начало год'!$E$5:$E$302)+SUMIFS('Регистрация приход товаров'!$G$4:$G$2000,'Регистрация приход товаров'!$D$4:$D$2000,$D227,'Регистрация приход товаров'!$A$4:$A$2000,"&lt;"&amp;DATE(YEAR($A227),MONTH($A227),1)))-SUMIFS('Регистрация расход товаров'!$G$4:$G$2000,'Регистрация расход товаров'!$A$4:$A$2000,"&lt;"&amp;DATE(YEAR($A227),MONTH($A227),1),'Регистрация расход товаров'!$D$4:$D$2000,$D227),0))))*G227,0)</f>
        <v>0</v>
      </c>
      <c r="I227" s="154"/>
      <c r="J227" s="153">
        <f t="shared" si="6"/>
        <v>0</v>
      </c>
      <c r="K227" s="153">
        <f t="shared" si="7"/>
        <v>0</v>
      </c>
      <c r="L227" s="43" t="e">
        <f>IF(B227=#REF!,MAX($L$3:L226)+1,0)</f>
        <v>#REF!</v>
      </c>
    </row>
    <row r="228" spans="1:12">
      <c r="A228" s="158"/>
      <c r="B228" s="94"/>
      <c r="C228" s="159"/>
      <c r="D228" s="128"/>
      <c r="E228" s="151" t="str">
        <f>IFERROR(INDEX('Материал хисобот'!$C$9:$C$259,MATCH(D228,'Материал хисобот'!$B$9:$B$259,0),1),"")</f>
        <v/>
      </c>
      <c r="F228" s="152" t="str">
        <f>IFERROR(INDEX('Материал хисобот'!$D$9:$D$259,MATCH(D228,'Материал хисобот'!$B$9:$B$259,0),1),"")</f>
        <v/>
      </c>
      <c r="G228" s="155"/>
      <c r="H228" s="153">
        <f>IFERROR((((SUMIFS('Регистрация приход товаров'!$H$4:$H$2000,'Регистрация приход товаров'!$A$4:$A$2000,"&gt;="&amp;DATE(YEAR($A228),MONTH($A228),1),'Регистрация приход товаров'!$D$4:$D$2000,$D228)-SUMIFS('Регистрация приход товаров'!$H$4:$H$2000,'Регистрация приход товаров'!$A$4:$A$2000,"&gt;="&amp;DATE(YEAR($A228),MONTH($A228)+1,1),'Регистрация приход товаров'!$D$4:$D$2000,$D228))+(IFERROR((SUMIF('Остаток на начало год'!$B$5:$B$302,$D228,'Остаток на начало год'!$F$5:$F$302)+SUMIFS('Регистрация приход товаров'!$H$4:$H$2000,'Регистрация приход товаров'!$D$4:$D$2000,$D228,'Регистрация приход товаров'!$A$4:$A$2000,"&lt;"&amp;DATE(YEAR($A228),MONTH($A228),1)))-SUMIFS('Регистрация расход товаров'!$H$4:$H$2000,'Регистрация расход товаров'!$A$4:$A$2000,"&lt;"&amp;DATE(YEAR($A228),MONTH($A228),1),'Регистрация расход товаров'!$D$4:$D$2000,$D228),0)))/((SUMIFS('Регистрация приход товаров'!$G$4:$G$2000,'Регистрация приход товаров'!$A$4:$A$2000,"&gt;="&amp;DATE(YEAR($A228),MONTH($A228),1),'Регистрация приход товаров'!$D$4:$D$2000,$D228)-SUMIFS('Регистрация приход товаров'!$G$4:$G$2000,'Регистрация приход товаров'!$A$4:$A$2000,"&gt;="&amp;DATE(YEAR($A228),MONTH($A228)+1,1),'Регистрация приход товаров'!$D$4:$D$2000,$D228))+(IFERROR((SUMIF('Остаток на начало год'!$B$5:$B$302,$D228,'Остаток на начало год'!$E$5:$E$302)+SUMIFS('Регистрация приход товаров'!$G$4:$G$2000,'Регистрация приход товаров'!$D$4:$D$2000,$D228,'Регистрация приход товаров'!$A$4:$A$2000,"&lt;"&amp;DATE(YEAR($A228),MONTH($A228),1)))-SUMIFS('Регистрация расход товаров'!$G$4:$G$2000,'Регистрация расход товаров'!$A$4:$A$2000,"&lt;"&amp;DATE(YEAR($A228),MONTH($A228),1),'Регистрация расход товаров'!$D$4:$D$2000,$D228),0))))*G228,0)</f>
        <v>0</v>
      </c>
      <c r="I228" s="154"/>
      <c r="J228" s="153">
        <f t="shared" si="6"/>
        <v>0</v>
      </c>
      <c r="K228" s="153">
        <f t="shared" si="7"/>
        <v>0</v>
      </c>
      <c r="L228" s="43" t="e">
        <f>IF(B228=#REF!,MAX($L$3:L227)+1,0)</f>
        <v>#REF!</v>
      </c>
    </row>
    <row r="229" spans="1:12">
      <c r="A229" s="158"/>
      <c r="B229" s="94"/>
      <c r="C229" s="159"/>
      <c r="D229" s="128"/>
      <c r="E229" s="151" t="str">
        <f>IFERROR(INDEX('Материал хисобот'!$C$9:$C$259,MATCH(D229,'Материал хисобот'!$B$9:$B$259,0),1),"")</f>
        <v/>
      </c>
      <c r="F229" s="152" t="str">
        <f>IFERROR(INDEX('Материал хисобот'!$D$9:$D$259,MATCH(D229,'Материал хисобот'!$B$9:$B$259,0),1),"")</f>
        <v/>
      </c>
      <c r="G229" s="155"/>
      <c r="H229" s="153">
        <f>IFERROR((((SUMIFS('Регистрация приход товаров'!$H$4:$H$2000,'Регистрация приход товаров'!$A$4:$A$2000,"&gt;="&amp;DATE(YEAR($A229),MONTH($A229),1),'Регистрация приход товаров'!$D$4:$D$2000,$D229)-SUMIFS('Регистрация приход товаров'!$H$4:$H$2000,'Регистрация приход товаров'!$A$4:$A$2000,"&gt;="&amp;DATE(YEAR($A229),MONTH($A229)+1,1),'Регистрация приход товаров'!$D$4:$D$2000,$D229))+(IFERROR((SUMIF('Остаток на начало год'!$B$5:$B$302,$D229,'Остаток на начало год'!$F$5:$F$302)+SUMIFS('Регистрация приход товаров'!$H$4:$H$2000,'Регистрация приход товаров'!$D$4:$D$2000,$D229,'Регистрация приход товаров'!$A$4:$A$2000,"&lt;"&amp;DATE(YEAR($A229),MONTH($A229),1)))-SUMIFS('Регистрация расход товаров'!$H$4:$H$2000,'Регистрация расход товаров'!$A$4:$A$2000,"&lt;"&amp;DATE(YEAR($A229),MONTH($A229),1),'Регистрация расход товаров'!$D$4:$D$2000,$D229),0)))/((SUMIFS('Регистрация приход товаров'!$G$4:$G$2000,'Регистрация приход товаров'!$A$4:$A$2000,"&gt;="&amp;DATE(YEAR($A229),MONTH($A229),1),'Регистрация приход товаров'!$D$4:$D$2000,$D229)-SUMIFS('Регистрация приход товаров'!$G$4:$G$2000,'Регистрация приход товаров'!$A$4:$A$2000,"&gt;="&amp;DATE(YEAR($A229),MONTH($A229)+1,1),'Регистрация приход товаров'!$D$4:$D$2000,$D229))+(IFERROR((SUMIF('Остаток на начало год'!$B$5:$B$302,$D229,'Остаток на начало год'!$E$5:$E$302)+SUMIFS('Регистрация приход товаров'!$G$4:$G$2000,'Регистрация приход товаров'!$D$4:$D$2000,$D229,'Регистрация приход товаров'!$A$4:$A$2000,"&lt;"&amp;DATE(YEAR($A229),MONTH($A229),1)))-SUMIFS('Регистрация расход товаров'!$G$4:$G$2000,'Регистрация расход товаров'!$A$4:$A$2000,"&lt;"&amp;DATE(YEAR($A229),MONTH($A229),1),'Регистрация расход товаров'!$D$4:$D$2000,$D229),0))))*G229,0)</f>
        <v>0</v>
      </c>
      <c r="I229" s="154"/>
      <c r="J229" s="153">
        <f t="shared" si="6"/>
        <v>0</v>
      </c>
      <c r="K229" s="153">
        <f t="shared" si="7"/>
        <v>0</v>
      </c>
      <c r="L229" s="43" t="e">
        <f>IF(B229=#REF!,MAX($L$3:L228)+1,0)</f>
        <v>#REF!</v>
      </c>
    </row>
    <row r="230" spans="1:12">
      <c r="A230" s="158"/>
      <c r="B230" s="94"/>
      <c r="C230" s="159"/>
      <c r="D230" s="128"/>
      <c r="E230" s="151" t="str">
        <f>IFERROR(INDEX('Материал хисобот'!$C$9:$C$259,MATCH(D230,'Материал хисобот'!$B$9:$B$259,0),1),"")</f>
        <v/>
      </c>
      <c r="F230" s="152" t="str">
        <f>IFERROR(INDEX('Материал хисобот'!$D$9:$D$259,MATCH(D230,'Материал хисобот'!$B$9:$B$259,0),1),"")</f>
        <v/>
      </c>
      <c r="G230" s="155"/>
      <c r="H230" s="153">
        <f>IFERROR((((SUMIFS('Регистрация приход товаров'!$H$4:$H$2000,'Регистрация приход товаров'!$A$4:$A$2000,"&gt;="&amp;DATE(YEAR($A230),MONTH($A230),1),'Регистрация приход товаров'!$D$4:$D$2000,$D230)-SUMIFS('Регистрация приход товаров'!$H$4:$H$2000,'Регистрация приход товаров'!$A$4:$A$2000,"&gt;="&amp;DATE(YEAR($A230),MONTH($A230)+1,1),'Регистрация приход товаров'!$D$4:$D$2000,$D230))+(IFERROR((SUMIF('Остаток на начало год'!$B$5:$B$302,$D230,'Остаток на начало год'!$F$5:$F$302)+SUMIFS('Регистрация приход товаров'!$H$4:$H$2000,'Регистрация приход товаров'!$D$4:$D$2000,$D230,'Регистрация приход товаров'!$A$4:$A$2000,"&lt;"&amp;DATE(YEAR($A230),MONTH($A230),1)))-SUMIFS('Регистрация расход товаров'!$H$4:$H$2000,'Регистрация расход товаров'!$A$4:$A$2000,"&lt;"&amp;DATE(YEAR($A230),MONTH($A230),1),'Регистрация расход товаров'!$D$4:$D$2000,$D230),0)))/((SUMIFS('Регистрация приход товаров'!$G$4:$G$2000,'Регистрация приход товаров'!$A$4:$A$2000,"&gt;="&amp;DATE(YEAR($A230),MONTH($A230),1),'Регистрация приход товаров'!$D$4:$D$2000,$D230)-SUMIFS('Регистрация приход товаров'!$G$4:$G$2000,'Регистрация приход товаров'!$A$4:$A$2000,"&gt;="&amp;DATE(YEAR($A230),MONTH($A230)+1,1),'Регистрация приход товаров'!$D$4:$D$2000,$D230))+(IFERROR((SUMIF('Остаток на начало год'!$B$5:$B$302,$D230,'Остаток на начало год'!$E$5:$E$302)+SUMIFS('Регистрация приход товаров'!$G$4:$G$2000,'Регистрация приход товаров'!$D$4:$D$2000,$D230,'Регистрация приход товаров'!$A$4:$A$2000,"&lt;"&amp;DATE(YEAR($A230),MONTH($A230),1)))-SUMIFS('Регистрация расход товаров'!$G$4:$G$2000,'Регистрация расход товаров'!$A$4:$A$2000,"&lt;"&amp;DATE(YEAR($A230),MONTH($A230),1),'Регистрация расход товаров'!$D$4:$D$2000,$D230),0))))*G230,0)</f>
        <v>0</v>
      </c>
      <c r="I230" s="154"/>
      <c r="J230" s="153">
        <f t="shared" si="6"/>
        <v>0</v>
      </c>
      <c r="K230" s="153">
        <f t="shared" si="7"/>
        <v>0</v>
      </c>
      <c r="L230" s="43" t="e">
        <f>IF(B230=#REF!,MAX($L$3:L229)+1,0)</f>
        <v>#REF!</v>
      </c>
    </row>
    <row r="231" spans="1:12">
      <c r="A231" s="158"/>
      <c r="B231" s="94"/>
      <c r="C231" s="159"/>
      <c r="D231" s="128"/>
      <c r="E231" s="151" t="str">
        <f>IFERROR(INDEX('Материал хисобот'!$C$9:$C$259,MATCH(D231,'Материал хисобот'!$B$9:$B$259,0),1),"")</f>
        <v/>
      </c>
      <c r="F231" s="152" t="str">
        <f>IFERROR(INDEX('Материал хисобот'!$D$9:$D$259,MATCH(D231,'Материал хисобот'!$B$9:$B$259,0),1),"")</f>
        <v/>
      </c>
      <c r="G231" s="155"/>
      <c r="H231" s="153">
        <f>IFERROR((((SUMIFS('Регистрация приход товаров'!$H$4:$H$2000,'Регистрация приход товаров'!$A$4:$A$2000,"&gt;="&amp;DATE(YEAR($A231),MONTH($A231),1),'Регистрация приход товаров'!$D$4:$D$2000,$D231)-SUMIFS('Регистрация приход товаров'!$H$4:$H$2000,'Регистрация приход товаров'!$A$4:$A$2000,"&gt;="&amp;DATE(YEAR($A231),MONTH($A231)+1,1),'Регистрация приход товаров'!$D$4:$D$2000,$D231))+(IFERROR((SUMIF('Остаток на начало год'!$B$5:$B$302,$D231,'Остаток на начало год'!$F$5:$F$302)+SUMIFS('Регистрация приход товаров'!$H$4:$H$2000,'Регистрация приход товаров'!$D$4:$D$2000,$D231,'Регистрация приход товаров'!$A$4:$A$2000,"&lt;"&amp;DATE(YEAR($A231),MONTH($A231),1)))-SUMIFS('Регистрация расход товаров'!$H$4:$H$2000,'Регистрация расход товаров'!$A$4:$A$2000,"&lt;"&amp;DATE(YEAR($A231),MONTH($A231),1),'Регистрация расход товаров'!$D$4:$D$2000,$D231),0)))/((SUMIFS('Регистрация приход товаров'!$G$4:$G$2000,'Регистрация приход товаров'!$A$4:$A$2000,"&gt;="&amp;DATE(YEAR($A231),MONTH($A231),1),'Регистрация приход товаров'!$D$4:$D$2000,$D231)-SUMIFS('Регистрация приход товаров'!$G$4:$G$2000,'Регистрация приход товаров'!$A$4:$A$2000,"&gt;="&amp;DATE(YEAR($A231),MONTH($A231)+1,1),'Регистрация приход товаров'!$D$4:$D$2000,$D231))+(IFERROR((SUMIF('Остаток на начало год'!$B$5:$B$302,$D231,'Остаток на начало год'!$E$5:$E$302)+SUMIFS('Регистрация приход товаров'!$G$4:$G$2000,'Регистрация приход товаров'!$D$4:$D$2000,$D231,'Регистрация приход товаров'!$A$4:$A$2000,"&lt;"&amp;DATE(YEAR($A231),MONTH($A231),1)))-SUMIFS('Регистрация расход товаров'!$G$4:$G$2000,'Регистрация расход товаров'!$A$4:$A$2000,"&lt;"&amp;DATE(YEAR($A231),MONTH($A231),1),'Регистрация расход товаров'!$D$4:$D$2000,$D231),0))))*G231,0)</f>
        <v>0</v>
      </c>
      <c r="I231" s="154"/>
      <c r="J231" s="153">
        <f t="shared" si="6"/>
        <v>0</v>
      </c>
      <c r="K231" s="153">
        <f t="shared" si="7"/>
        <v>0</v>
      </c>
      <c r="L231" s="43" t="e">
        <f>IF(B231=#REF!,MAX($L$3:L230)+1,0)</f>
        <v>#REF!</v>
      </c>
    </row>
    <row r="232" spans="1:12">
      <c r="A232" s="158"/>
      <c r="B232" s="94"/>
      <c r="C232" s="159"/>
      <c r="D232" s="128"/>
      <c r="E232" s="151" t="str">
        <f>IFERROR(INDEX('Материал хисобот'!$C$9:$C$259,MATCH(D232,'Материал хисобот'!$B$9:$B$259,0),1),"")</f>
        <v/>
      </c>
      <c r="F232" s="152" t="str">
        <f>IFERROR(INDEX('Материал хисобот'!$D$9:$D$259,MATCH(D232,'Материал хисобот'!$B$9:$B$259,0),1),"")</f>
        <v/>
      </c>
      <c r="G232" s="155"/>
      <c r="H232" s="153">
        <f>IFERROR((((SUMIFS('Регистрация приход товаров'!$H$4:$H$2000,'Регистрация приход товаров'!$A$4:$A$2000,"&gt;="&amp;DATE(YEAR($A232),MONTH($A232),1),'Регистрация приход товаров'!$D$4:$D$2000,$D232)-SUMIFS('Регистрация приход товаров'!$H$4:$H$2000,'Регистрация приход товаров'!$A$4:$A$2000,"&gt;="&amp;DATE(YEAR($A232),MONTH($A232)+1,1),'Регистрация приход товаров'!$D$4:$D$2000,$D232))+(IFERROR((SUMIF('Остаток на начало год'!$B$5:$B$302,$D232,'Остаток на начало год'!$F$5:$F$302)+SUMIFS('Регистрация приход товаров'!$H$4:$H$2000,'Регистрация приход товаров'!$D$4:$D$2000,$D232,'Регистрация приход товаров'!$A$4:$A$2000,"&lt;"&amp;DATE(YEAR($A232),MONTH($A232),1)))-SUMIFS('Регистрация расход товаров'!$H$4:$H$2000,'Регистрация расход товаров'!$A$4:$A$2000,"&lt;"&amp;DATE(YEAR($A232),MONTH($A232),1),'Регистрация расход товаров'!$D$4:$D$2000,$D232),0)))/((SUMIFS('Регистрация приход товаров'!$G$4:$G$2000,'Регистрация приход товаров'!$A$4:$A$2000,"&gt;="&amp;DATE(YEAR($A232),MONTH($A232),1),'Регистрация приход товаров'!$D$4:$D$2000,$D232)-SUMIFS('Регистрация приход товаров'!$G$4:$G$2000,'Регистрация приход товаров'!$A$4:$A$2000,"&gt;="&amp;DATE(YEAR($A232),MONTH($A232)+1,1),'Регистрация приход товаров'!$D$4:$D$2000,$D232))+(IFERROR((SUMIF('Остаток на начало год'!$B$5:$B$302,$D232,'Остаток на начало год'!$E$5:$E$302)+SUMIFS('Регистрация приход товаров'!$G$4:$G$2000,'Регистрация приход товаров'!$D$4:$D$2000,$D232,'Регистрация приход товаров'!$A$4:$A$2000,"&lt;"&amp;DATE(YEAR($A232),MONTH($A232),1)))-SUMIFS('Регистрация расход товаров'!$G$4:$G$2000,'Регистрация расход товаров'!$A$4:$A$2000,"&lt;"&amp;DATE(YEAR($A232),MONTH($A232),1),'Регистрация расход товаров'!$D$4:$D$2000,$D232),0))))*G232,0)</f>
        <v>0</v>
      </c>
      <c r="I232" s="154"/>
      <c r="J232" s="153">
        <f t="shared" si="6"/>
        <v>0</v>
      </c>
      <c r="K232" s="153">
        <f t="shared" si="7"/>
        <v>0</v>
      </c>
      <c r="L232" s="43" t="e">
        <f>IF(B232=#REF!,MAX($L$3:L231)+1,0)</f>
        <v>#REF!</v>
      </c>
    </row>
    <row r="233" spans="1:12">
      <c r="A233" s="158"/>
      <c r="B233" s="94"/>
      <c r="C233" s="159"/>
      <c r="D233" s="128"/>
      <c r="E233" s="151" t="str">
        <f>IFERROR(INDEX('Материал хисобот'!$C$9:$C$259,MATCH(D233,'Материал хисобот'!$B$9:$B$259,0),1),"")</f>
        <v/>
      </c>
      <c r="F233" s="152" t="str">
        <f>IFERROR(INDEX('Материал хисобот'!$D$9:$D$259,MATCH(D233,'Материал хисобот'!$B$9:$B$259,0),1),"")</f>
        <v/>
      </c>
      <c r="G233" s="155"/>
      <c r="H233" s="153">
        <f>IFERROR((((SUMIFS('Регистрация приход товаров'!$H$4:$H$2000,'Регистрация приход товаров'!$A$4:$A$2000,"&gt;="&amp;DATE(YEAR($A233),MONTH($A233),1),'Регистрация приход товаров'!$D$4:$D$2000,$D233)-SUMIFS('Регистрация приход товаров'!$H$4:$H$2000,'Регистрация приход товаров'!$A$4:$A$2000,"&gt;="&amp;DATE(YEAR($A233),MONTH($A233)+1,1),'Регистрация приход товаров'!$D$4:$D$2000,$D233))+(IFERROR((SUMIF('Остаток на начало год'!$B$5:$B$302,$D233,'Остаток на начало год'!$F$5:$F$302)+SUMIFS('Регистрация приход товаров'!$H$4:$H$2000,'Регистрация приход товаров'!$D$4:$D$2000,$D233,'Регистрация приход товаров'!$A$4:$A$2000,"&lt;"&amp;DATE(YEAR($A233),MONTH($A233),1)))-SUMIFS('Регистрация расход товаров'!$H$4:$H$2000,'Регистрация расход товаров'!$A$4:$A$2000,"&lt;"&amp;DATE(YEAR($A233),MONTH($A233),1),'Регистрация расход товаров'!$D$4:$D$2000,$D233),0)))/((SUMIFS('Регистрация приход товаров'!$G$4:$G$2000,'Регистрация приход товаров'!$A$4:$A$2000,"&gt;="&amp;DATE(YEAR($A233),MONTH($A233),1),'Регистрация приход товаров'!$D$4:$D$2000,$D233)-SUMIFS('Регистрация приход товаров'!$G$4:$G$2000,'Регистрация приход товаров'!$A$4:$A$2000,"&gt;="&amp;DATE(YEAR($A233),MONTH($A233)+1,1),'Регистрация приход товаров'!$D$4:$D$2000,$D233))+(IFERROR((SUMIF('Остаток на начало год'!$B$5:$B$302,$D233,'Остаток на начало год'!$E$5:$E$302)+SUMIFS('Регистрация приход товаров'!$G$4:$G$2000,'Регистрация приход товаров'!$D$4:$D$2000,$D233,'Регистрация приход товаров'!$A$4:$A$2000,"&lt;"&amp;DATE(YEAR($A233),MONTH($A233),1)))-SUMIFS('Регистрация расход товаров'!$G$4:$G$2000,'Регистрация расход товаров'!$A$4:$A$2000,"&lt;"&amp;DATE(YEAR($A233),MONTH($A233),1),'Регистрация расход товаров'!$D$4:$D$2000,$D233),0))))*G233,0)</f>
        <v>0</v>
      </c>
      <c r="I233" s="154"/>
      <c r="J233" s="153">
        <f t="shared" si="6"/>
        <v>0</v>
      </c>
      <c r="K233" s="153">
        <f t="shared" si="7"/>
        <v>0</v>
      </c>
      <c r="L233" s="43" t="e">
        <f>IF(B233=#REF!,MAX($L$3:L232)+1,0)</f>
        <v>#REF!</v>
      </c>
    </row>
    <row r="234" spans="1:12">
      <c r="A234" s="158"/>
      <c r="B234" s="94"/>
      <c r="C234" s="159"/>
      <c r="D234" s="128"/>
      <c r="E234" s="151" t="str">
        <f>IFERROR(INDEX('Материал хисобот'!$C$9:$C$259,MATCH(D234,'Материал хисобот'!$B$9:$B$259,0),1),"")</f>
        <v/>
      </c>
      <c r="F234" s="152" t="str">
        <f>IFERROR(INDEX('Материал хисобот'!$D$9:$D$259,MATCH(D234,'Материал хисобот'!$B$9:$B$259,0),1),"")</f>
        <v/>
      </c>
      <c r="G234" s="155"/>
      <c r="H234" s="153">
        <f>IFERROR((((SUMIFS('Регистрация приход товаров'!$H$4:$H$2000,'Регистрация приход товаров'!$A$4:$A$2000,"&gt;="&amp;DATE(YEAR($A234),MONTH($A234),1),'Регистрация приход товаров'!$D$4:$D$2000,$D234)-SUMIFS('Регистрация приход товаров'!$H$4:$H$2000,'Регистрация приход товаров'!$A$4:$A$2000,"&gt;="&amp;DATE(YEAR($A234),MONTH($A234)+1,1),'Регистрация приход товаров'!$D$4:$D$2000,$D234))+(IFERROR((SUMIF('Остаток на начало год'!$B$5:$B$302,$D234,'Остаток на начало год'!$F$5:$F$302)+SUMIFS('Регистрация приход товаров'!$H$4:$H$2000,'Регистрация приход товаров'!$D$4:$D$2000,$D234,'Регистрация приход товаров'!$A$4:$A$2000,"&lt;"&amp;DATE(YEAR($A234),MONTH($A234),1)))-SUMIFS('Регистрация расход товаров'!$H$4:$H$2000,'Регистрация расход товаров'!$A$4:$A$2000,"&lt;"&amp;DATE(YEAR($A234),MONTH($A234),1),'Регистрация расход товаров'!$D$4:$D$2000,$D234),0)))/((SUMIFS('Регистрация приход товаров'!$G$4:$G$2000,'Регистрация приход товаров'!$A$4:$A$2000,"&gt;="&amp;DATE(YEAR($A234),MONTH($A234),1),'Регистрация приход товаров'!$D$4:$D$2000,$D234)-SUMIFS('Регистрация приход товаров'!$G$4:$G$2000,'Регистрация приход товаров'!$A$4:$A$2000,"&gt;="&amp;DATE(YEAR($A234),MONTH($A234)+1,1),'Регистрация приход товаров'!$D$4:$D$2000,$D234))+(IFERROR((SUMIF('Остаток на начало год'!$B$5:$B$302,$D234,'Остаток на начало год'!$E$5:$E$302)+SUMIFS('Регистрация приход товаров'!$G$4:$G$2000,'Регистрация приход товаров'!$D$4:$D$2000,$D234,'Регистрация приход товаров'!$A$4:$A$2000,"&lt;"&amp;DATE(YEAR($A234),MONTH($A234),1)))-SUMIFS('Регистрация расход товаров'!$G$4:$G$2000,'Регистрация расход товаров'!$A$4:$A$2000,"&lt;"&amp;DATE(YEAR($A234),MONTH($A234),1),'Регистрация расход товаров'!$D$4:$D$2000,$D234),0))))*G234,0)</f>
        <v>0</v>
      </c>
      <c r="I234" s="154"/>
      <c r="J234" s="153">
        <f t="shared" si="6"/>
        <v>0</v>
      </c>
      <c r="K234" s="153">
        <f t="shared" si="7"/>
        <v>0</v>
      </c>
      <c r="L234" s="43" t="e">
        <f>IF(B234=#REF!,MAX($L$3:L233)+1,0)</f>
        <v>#REF!</v>
      </c>
    </row>
    <row r="235" spans="1:12">
      <c r="A235" s="158"/>
      <c r="B235" s="94"/>
      <c r="C235" s="159"/>
      <c r="D235" s="128"/>
      <c r="E235" s="151" t="str">
        <f>IFERROR(INDEX('Материал хисобот'!$C$9:$C$259,MATCH(D235,'Материал хисобот'!$B$9:$B$259,0),1),"")</f>
        <v/>
      </c>
      <c r="F235" s="152" t="str">
        <f>IFERROR(INDEX('Материал хисобот'!$D$9:$D$259,MATCH(D235,'Материал хисобот'!$B$9:$B$259,0),1),"")</f>
        <v/>
      </c>
      <c r="G235" s="155"/>
      <c r="H235" s="153">
        <f>IFERROR((((SUMIFS('Регистрация приход товаров'!$H$4:$H$2000,'Регистрация приход товаров'!$A$4:$A$2000,"&gt;="&amp;DATE(YEAR($A235),MONTH($A235),1),'Регистрация приход товаров'!$D$4:$D$2000,$D235)-SUMIFS('Регистрация приход товаров'!$H$4:$H$2000,'Регистрация приход товаров'!$A$4:$A$2000,"&gt;="&amp;DATE(YEAR($A235),MONTH($A235)+1,1),'Регистрация приход товаров'!$D$4:$D$2000,$D235))+(IFERROR((SUMIF('Остаток на начало год'!$B$5:$B$302,$D235,'Остаток на начало год'!$F$5:$F$302)+SUMIFS('Регистрация приход товаров'!$H$4:$H$2000,'Регистрация приход товаров'!$D$4:$D$2000,$D235,'Регистрация приход товаров'!$A$4:$A$2000,"&lt;"&amp;DATE(YEAR($A235),MONTH($A235),1)))-SUMIFS('Регистрация расход товаров'!$H$4:$H$2000,'Регистрация расход товаров'!$A$4:$A$2000,"&lt;"&amp;DATE(YEAR($A235),MONTH($A235),1),'Регистрация расход товаров'!$D$4:$D$2000,$D235),0)))/((SUMIFS('Регистрация приход товаров'!$G$4:$G$2000,'Регистрация приход товаров'!$A$4:$A$2000,"&gt;="&amp;DATE(YEAR($A235),MONTH($A235),1),'Регистрация приход товаров'!$D$4:$D$2000,$D235)-SUMIFS('Регистрация приход товаров'!$G$4:$G$2000,'Регистрация приход товаров'!$A$4:$A$2000,"&gt;="&amp;DATE(YEAR($A235),MONTH($A235)+1,1),'Регистрация приход товаров'!$D$4:$D$2000,$D235))+(IFERROR((SUMIF('Остаток на начало год'!$B$5:$B$302,$D235,'Остаток на начало год'!$E$5:$E$302)+SUMIFS('Регистрация приход товаров'!$G$4:$G$2000,'Регистрация приход товаров'!$D$4:$D$2000,$D235,'Регистрация приход товаров'!$A$4:$A$2000,"&lt;"&amp;DATE(YEAR($A235),MONTH($A235),1)))-SUMIFS('Регистрация расход товаров'!$G$4:$G$2000,'Регистрация расход товаров'!$A$4:$A$2000,"&lt;"&amp;DATE(YEAR($A235),MONTH($A235),1),'Регистрация расход товаров'!$D$4:$D$2000,$D235),0))))*G235,0)</f>
        <v>0</v>
      </c>
      <c r="I235" s="154"/>
      <c r="J235" s="153">
        <f t="shared" si="6"/>
        <v>0</v>
      </c>
      <c r="K235" s="153">
        <f t="shared" si="7"/>
        <v>0</v>
      </c>
      <c r="L235" s="43" t="e">
        <f>IF(B235=#REF!,MAX($L$3:L234)+1,0)</f>
        <v>#REF!</v>
      </c>
    </row>
    <row r="236" spans="1:12">
      <c r="A236" s="158"/>
      <c r="B236" s="94"/>
      <c r="C236" s="159"/>
      <c r="D236" s="128"/>
      <c r="E236" s="151" t="str">
        <f>IFERROR(INDEX('Материал хисобот'!$C$9:$C$259,MATCH(D236,'Материал хисобот'!$B$9:$B$259,0),1),"")</f>
        <v/>
      </c>
      <c r="F236" s="152" t="str">
        <f>IFERROR(INDEX('Материал хисобот'!$D$9:$D$259,MATCH(D236,'Материал хисобот'!$B$9:$B$259,0),1),"")</f>
        <v/>
      </c>
      <c r="G236" s="155"/>
      <c r="H236" s="153">
        <f>IFERROR((((SUMIFS('Регистрация приход товаров'!$H$4:$H$2000,'Регистрация приход товаров'!$A$4:$A$2000,"&gt;="&amp;DATE(YEAR($A236),MONTH($A236),1),'Регистрация приход товаров'!$D$4:$D$2000,$D236)-SUMIFS('Регистрация приход товаров'!$H$4:$H$2000,'Регистрация приход товаров'!$A$4:$A$2000,"&gt;="&amp;DATE(YEAR($A236),MONTH($A236)+1,1),'Регистрация приход товаров'!$D$4:$D$2000,$D236))+(IFERROR((SUMIF('Остаток на начало год'!$B$5:$B$302,$D236,'Остаток на начало год'!$F$5:$F$302)+SUMIFS('Регистрация приход товаров'!$H$4:$H$2000,'Регистрация приход товаров'!$D$4:$D$2000,$D236,'Регистрация приход товаров'!$A$4:$A$2000,"&lt;"&amp;DATE(YEAR($A236),MONTH($A236),1)))-SUMIFS('Регистрация расход товаров'!$H$4:$H$2000,'Регистрация расход товаров'!$A$4:$A$2000,"&lt;"&amp;DATE(YEAR($A236),MONTH($A236),1),'Регистрация расход товаров'!$D$4:$D$2000,$D236),0)))/((SUMIFS('Регистрация приход товаров'!$G$4:$G$2000,'Регистрация приход товаров'!$A$4:$A$2000,"&gt;="&amp;DATE(YEAR($A236),MONTH($A236),1),'Регистрация приход товаров'!$D$4:$D$2000,$D236)-SUMIFS('Регистрация приход товаров'!$G$4:$G$2000,'Регистрация приход товаров'!$A$4:$A$2000,"&gt;="&amp;DATE(YEAR($A236),MONTH($A236)+1,1),'Регистрация приход товаров'!$D$4:$D$2000,$D236))+(IFERROR((SUMIF('Остаток на начало год'!$B$5:$B$302,$D236,'Остаток на начало год'!$E$5:$E$302)+SUMIFS('Регистрация приход товаров'!$G$4:$G$2000,'Регистрация приход товаров'!$D$4:$D$2000,$D236,'Регистрация приход товаров'!$A$4:$A$2000,"&lt;"&amp;DATE(YEAR($A236),MONTH($A236),1)))-SUMIFS('Регистрация расход товаров'!$G$4:$G$2000,'Регистрация расход товаров'!$A$4:$A$2000,"&lt;"&amp;DATE(YEAR($A236),MONTH($A236),1),'Регистрация расход товаров'!$D$4:$D$2000,$D236),0))))*G236,0)</f>
        <v>0</v>
      </c>
      <c r="I236" s="154"/>
      <c r="J236" s="153">
        <f t="shared" si="6"/>
        <v>0</v>
      </c>
      <c r="K236" s="153">
        <f t="shared" si="7"/>
        <v>0</v>
      </c>
      <c r="L236" s="43" t="e">
        <f>IF(B236=#REF!,MAX($L$3:L235)+1,0)</f>
        <v>#REF!</v>
      </c>
    </row>
    <row r="237" spans="1:12">
      <c r="A237" s="158"/>
      <c r="B237" s="94"/>
      <c r="C237" s="159"/>
      <c r="D237" s="128"/>
      <c r="E237" s="151" t="str">
        <f>IFERROR(INDEX('Материал хисобот'!$C$9:$C$259,MATCH(D237,'Материал хисобот'!$B$9:$B$259,0),1),"")</f>
        <v/>
      </c>
      <c r="F237" s="152" t="str">
        <f>IFERROR(INDEX('Материал хисобот'!$D$9:$D$259,MATCH(D237,'Материал хисобот'!$B$9:$B$259,0),1),"")</f>
        <v/>
      </c>
      <c r="G237" s="155"/>
      <c r="H237" s="153">
        <f>IFERROR((((SUMIFS('Регистрация приход товаров'!$H$4:$H$2000,'Регистрация приход товаров'!$A$4:$A$2000,"&gt;="&amp;DATE(YEAR($A237),MONTH($A237),1),'Регистрация приход товаров'!$D$4:$D$2000,$D237)-SUMIFS('Регистрация приход товаров'!$H$4:$H$2000,'Регистрация приход товаров'!$A$4:$A$2000,"&gt;="&amp;DATE(YEAR($A237),MONTH($A237)+1,1),'Регистрация приход товаров'!$D$4:$D$2000,$D237))+(IFERROR((SUMIF('Остаток на начало год'!$B$5:$B$302,$D237,'Остаток на начало год'!$F$5:$F$302)+SUMIFS('Регистрация приход товаров'!$H$4:$H$2000,'Регистрация приход товаров'!$D$4:$D$2000,$D237,'Регистрация приход товаров'!$A$4:$A$2000,"&lt;"&amp;DATE(YEAR($A237),MONTH($A237),1)))-SUMIFS('Регистрация расход товаров'!$H$4:$H$2000,'Регистрация расход товаров'!$A$4:$A$2000,"&lt;"&amp;DATE(YEAR($A237),MONTH($A237),1),'Регистрация расход товаров'!$D$4:$D$2000,$D237),0)))/((SUMIFS('Регистрация приход товаров'!$G$4:$G$2000,'Регистрация приход товаров'!$A$4:$A$2000,"&gt;="&amp;DATE(YEAR($A237),MONTH($A237),1),'Регистрация приход товаров'!$D$4:$D$2000,$D237)-SUMIFS('Регистрация приход товаров'!$G$4:$G$2000,'Регистрация приход товаров'!$A$4:$A$2000,"&gt;="&amp;DATE(YEAR($A237),MONTH($A237)+1,1),'Регистрация приход товаров'!$D$4:$D$2000,$D237))+(IFERROR((SUMIF('Остаток на начало год'!$B$5:$B$302,$D237,'Остаток на начало год'!$E$5:$E$302)+SUMIFS('Регистрация приход товаров'!$G$4:$G$2000,'Регистрация приход товаров'!$D$4:$D$2000,$D237,'Регистрация приход товаров'!$A$4:$A$2000,"&lt;"&amp;DATE(YEAR($A237),MONTH($A237),1)))-SUMIFS('Регистрация расход товаров'!$G$4:$G$2000,'Регистрация расход товаров'!$A$4:$A$2000,"&lt;"&amp;DATE(YEAR($A237),MONTH($A237),1),'Регистрация расход товаров'!$D$4:$D$2000,$D237),0))))*G237,0)</f>
        <v>0</v>
      </c>
      <c r="I237" s="154"/>
      <c r="J237" s="153">
        <f t="shared" si="6"/>
        <v>0</v>
      </c>
      <c r="K237" s="153">
        <f t="shared" si="7"/>
        <v>0</v>
      </c>
      <c r="L237" s="43" t="e">
        <f>IF(B237=#REF!,MAX($L$3:L236)+1,0)</f>
        <v>#REF!</v>
      </c>
    </row>
    <row r="238" spans="1:12">
      <c r="A238" s="158"/>
      <c r="B238" s="94"/>
      <c r="C238" s="159"/>
      <c r="D238" s="128"/>
      <c r="E238" s="151" t="str">
        <f>IFERROR(INDEX('Материал хисобот'!$C$9:$C$259,MATCH(D238,'Материал хисобот'!$B$9:$B$259,0),1),"")</f>
        <v/>
      </c>
      <c r="F238" s="152" t="str">
        <f>IFERROR(INDEX('Материал хисобот'!$D$9:$D$259,MATCH(D238,'Материал хисобот'!$B$9:$B$259,0),1),"")</f>
        <v/>
      </c>
      <c r="G238" s="155"/>
      <c r="H238" s="153">
        <f>IFERROR((((SUMIFS('Регистрация приход товаров'!$H$4:$H$2000,'Регистрация приход товаров'!$A$4:$A$2000,"&gt;="&amp;DATE(YEAR($A238),MONTH($A238),1),'Регистрация приход товаров'!$D$4:$D$2000,$D238)-SUMIFS('Регистрация приход товаров'!$H$4:$H$2000,'Регистрация приход товаров'!$A$4:$A$2000,"&gt;="&amp;DATE(YEAR($A238),MONTH($A238)+1,1),'Регистрация приход товаров'!$D$4:$D$2000,$D238))+(IFERROR((SUMIF('Остаток на начало год'!$B$5:$B$302,$D238,'Остаток на начало год'!$F$5:$F$302)+SUMIFS('Регистрация приход товаров'!$H$4:$H$2000,'Регистрация приход товаров'!$D$4:$D$2000,$D238,'Регистрация приход товаров'!$A$4:$A$2000,"&lt;"&amp;DATE(YEAR($A238),MONTH($A238),1)))-SUMIFS('Регистрация расход товаров'!$H$4:$H$2000,'Регистрация расход товаров'!$A$4:$A$2000,"&lt;"&amp;DATE(YEAR($A238),MONTH($A238),1),'Регистрация расход товаров'!$D$4:$D$2000,$D238),0)))/((SUMIFS('Регистрация приход товаров'!$G$4:$G$2000,'Регистрация приход товаров'!$A$4:$A$2000,"&gt;="&amp;DATE(YEAR($A238),MONTH($A238),1),'Регистрация приход товаров'!$D$4:$D$2000,$D238)-SUMIFS('Регистрация приход товаров'!$G$4:$G$2000,'Регистрация приход товаров'!$A$4:$A$2000,"&gt;="&amp;DATE(YEAR($A238),MONTH($A238)+1,1),'Регистрация приход товаров'!$D$4:$D$2000,$D238))+(IFERROR((SUMIF('Остаток на начало год'!$B$5:$B$302,$D238,'Остаток на начало год'!$E$5:$E$302)+SUMIFS('Регистрация приход товаров'!$G$4:$G$2000,'Регистрация приход товаров'!$D$4:$D$2000,$D238,'Регистрация приход товаров'!$A$4:$A$2000,"&lt;"&amp;DATE(YEAR($A238),MONTH($A238),1)))-SUMIFS('Регистрация расход товаров'!$G$4:$G$2000,'Регистрация расход товаров'!$A$4:$A$2000,"&lt;"&amp;DATE(YEAR($A238),MONTH($A238),1),'Регистрация расход товаров'!$D$4:$D$2000,$D238),0))))*G238,0)</f>
        <v>0</v>
      </c>
      <c r="I238" s="154"/>
      <c r="J238" s="153">
        <f t="shared" si="6"/>
        <v>0</v>
      </c>
      <c r="K238" s="153">
        <f t="shared" si="7"/>
        <v>0</v>
      </c>
      <c r="L238" s="43" t="e">
        <f>IF(B238=#REF!,MAX($L$3:L237)+1,0)</f>
        <v>#REF!</v>
      </c>
    </row>
    <row r="239" spans="1:12">
      <c r="A239" s="158"/>
      <c r="B239" s="94"/>
      <c r="C239" s="159"/>
      <c r="D239" s="128"/>
      <c r="E239" s="151" t="str">
        <f>IFERROR(INDEX('Материал хисобот'!$C$9:$C$259,MATCH(D239,'Материал хисобот'!$B$9:$B$259,0),1),"")</f>
        <v/>
      </c>
      <c r="F239" s="152" t="str">
        <f>IFERROR(INDEX('Материал хисобот'!$D$9:$D$259,MATCH(D239,'Материал хисобот'!$B$9:$B$259,0),1),"")</f>
        <v/>
      </c>
      <c r="G239" s="155"/>
      <c r="H239" s="153">
        <f>IFERROR((((SUMIFS('Регистрация приход товаров'!$H$4:$H$2000,'Регистрация приход товаров'!$A$4:$A$2000,"&gt;="&amp;DATE(YEAR($A239),MONTH($A239),1),'Регистрация приход товаров'!$D$4:$D$2000,$D239)-SUMIFS('Регистрация приход товаров'!$H$4:$H$2000,'Регистрация приход товаров'!$A$4:$A$2000,"&gt;="&amp;DATE(YEAR($A239),MONTH($A239)+1,1),'Регистрация приход товаров'!$D$4:$D$2000,$D239))+(IFERROR((SUMIF('Остаток на начало год'!$B$5:$B$302,$D239,'Остаток на начало год'!$F$5:$F$302)+SUMIFS('Регистрация приход товаров'!$H$4:$H$2000,'Регистрация приход товаров'!$D$4:$D$2000,$D239,'Регистрация приход товаров'!$A$4:$A$2000,"&lt;"&amp;DATE(YEAR($A239),MONTH($A239),1)))-SUMIFS('Регистрация расход товаров'!$H$4:$H$2000,'Регистрация расход товаров'!$A$4:$A$2000,"&lt;"&amp;DATE(YEAR($A239),MONTH($A239),1),'Регистрация расход товаров'!$D$4:$D$2000,$D239),0)))/((SUMIFS('Регистрация приход товаров'!$G$4:$G$2000,'Регистрация приход товаров'!$A$4:$A$2000,"&gt;="&amp;DATE(YEAR($A239),MONTH($A239),1),'Регистрация приход товаров'!$D$4:$D$2000,$D239)-SUMIFS('Регистрация приход товаров'!$G$4:$G$2000,'Регистрация приход товаров'!$A$4:$A$2000,"&gt;="&amp;DATE(YEAR($A239),MONTH($A239)+1,1),'Регистрация приход товаров'!$D$4:$D$2000,$D239))+(IFERROR((SUMIF('Остаток на начало год'!$B$5:$B$302,$D239,'Остаток на начало год'!$E$5:$E$302)+SUMIFS('Регистрация приход товаров'!$G$4:$G$2000,'Регистрация приход товаров'!$D$4:$D$2000,$D239,'Регистрация приход товаров'!$A$4:$A$2000,"&lt;"&amp;DATE(YEAR($A239),MONTH($A239),1)))-SUMIFS('Регистрация расход товаров'!$G$4:$G$2000,'Регистрация расход товаров'!$A$4:$A$2000,"&lt;"&amp;DATE(YEAR($A239),MONTH($A239),1),'Регистрация расход товаров'!$D$4:$D$2000,$D239),0))))*G239,0)</f>
        <v>0</v>
      </c>
      <c r="I239" s="154"/>
      <c r="J239" s="153">
        <f t="shared" si="6"/>
        <v>0</v>
      </c>
      <c r="K239" s="153">
        <f t="shared" si="7"/>
        <v>0</v>
      </c>
      <c r="L239" s="43" t="e">
        <f>IF(B239=#REF!,MAX($L$3:L238)+1,0)</f>
        <v>#REF!</v>
      </c>
    </row>
    <row r="240" spans="1:12">
      <c r="A240" s="158"/>
      <c r="B240" s="94"/>
      <c r="C240" s="159"/>
      <c r="D240" s="128"/>
      <c r="E240" s="151" t="str">
        <f>IFERROR(INDEX('Материал хисобот'!$C$9:$C$259,MATCH(D240,'Материал хисобот'!$B$9:$B$259,0),1),"")</f>
        <v/>
      </c>
      <c r="F240" s="152" t="str">
        <f>IFERROR(INDEX('Материал хисобот'!$D$9:$D$259,MATCH(D240,'Материал хисобот'!$B$9:$B$259,0),1),"")</f>
        <v/>
      </c>
      <c r="G240" s="155"/>
      <c r="H240" s="153">
        <f>IFERROR((((SUMIFS('Регистрация приход товаров'!$H$4:$H$2000,'Регистрация приход товаров'!$A$4:$A$2000,"&gt;="&amp;DATE(YEAR($A240),MONTH($A240),1),'Регистрация приход товаров'!$D$4:$D$2000,$D240)-SUMIFS('Регистрация приход товаров'!$H$4:$H$2000,'Регистрация приход товаров'!$A$4:$A$2000,"&gt;="&amp;DATE(YEAR($A240),MONTH($A240)+1,1),'Регистрация приход товаров'!$D$4:$D$2000,$D240))+(IFERROR((SUMIF('Остаток на начало год'!$B$5:$B$302,$D240,'Остаток на начало год'!$F$5:$F$302)+SUMIFS('Регистрация приход товаров'!$H$4:$H$2000,'Регистрация приход товаров'!$D$4:$D$2000,$D240,'Регистрация приход товаров'!$A$4:$A$2000,"&lt;"&amp;DATE(YEAR($A240),MONTH($A240),1)))-SUMIFS('Регистрация расход товаров'!$H$4:$H$2000,'Регистрация расход товаров'!$A$4:$A$2000,"&lt;"&amp;DATE(YEAR($A240),MONTH($A240),1),'Регистрация расход товаров'!$D$4:$D$2000,$D240),0)))/((SUMIFS('Регистрация приход товаров'!$G$4:$G$2000,'Регистрация приход товаров'!$A$4:$A$2000,"&gt;="&amp;DATE(YEAR($A240),MONTH($A240),1),'Регистрация приход товаров'!$D$4:$D$2000,$D240)-SUMIFS('Регистрация приход товаров'!$G$4:$G$2000,'Регистрация приход товаров'!$A$4:$A$2000,"&gt;="&amp;DATE(YEAR($A240),MONTH($A240)+1,1),'Регистрация приход товаров'!$D$4:$D$2000,$D240))+(IFERROR((SUMIF('Остаток на начало год'!$B$5:$B$302,$D240,'Остаток на начало год'!$E$5:$E$302)+SUMIFS('Регистрация приход товаров'!$G$4:$G$2000,'Регистрация приход товаров'!$D$4:$D$2000,$D240,'Регистрация приход товаров'!$A$4:$A$2000,"&lt;"&amp;DATE(YEAR($A240),MONTH($A240),1)))-SUMIFS('Регистрация расход товаров'!$G$4:$G$2000,'Регистрация расход товаров'!$A$4:$A$2000,"&lt;"&amp;DATE(YEAR($A240),MONTH($A240),1),'Регистрация расход товаров'!$D$4:$D$2000,$D240),0))))*G240,0)</f>
        <v>0</v>
      </c>
      <c r="I240" s="154"/>
      <c r="J240" s="153">
        <f t="shared" si="6"/>
        <v>0</v>
      </c>
      <c r="K240" s="153">
        <f t="shared" si="7"/>
        <v>0</v>
      </c>
      <c r="L240" s="43" t="e">
        <f>IF(B240=#REF!,MAX($L$3:L239)+1,0)</f>
        <v>#REF!</v>
      </c>
    </row>
    <row r="241" spans="1:12">
      <c r="A241" s="158"/>
      <c r="B241" s="94"/>
      <c r="C241" s="159"/>
      <c r="D241" s="128"/>
      <c r="E241" s="151" t="str">
        <f>IFERROR(INDEX('Материал хисобот'!$C$9:$C$259,MATCH(D241,'Материал хисобот'!$B$9:$B$259,0),1),"")</f>
        <v/>
      </c>
      <c r="F241" s="152" t="str">
        <f>IFERROR(INDEX('Материал хисобот'!$D$9:$D$259,MATCH(D241,'Материал хисобот'!$B$9:$B$259,0),1),"")</f>
        <v/>
      </c>
      <c r="G241" s="155"/>
      <c r="H241" s="153">
        <f>IFERROR((((SUMIFS('Регистрация приход товаров'!$H$4:$H$2000,'Регистрация приход товаров'!$A$4:$A$2000,"&gt;="&amp;DATE(YEAR($A241),MONTH($A241),1),'Регистрация приход товаров'!$D$4:$D$2000,$D241)-SUMIFS('Регистрация приход товаров'!$H$4:$H$2000,'Регистрация приход товаров'!$A$4:$A$2000,"&gt;="&amp;DATE(YEAR($A241),MONTH($A241)+1,1),'Регистрация приход товаров'!$D$4:$D$2000,$D241))+(IFERROR((SUMIF('Остаток на начало год'!$B$5:$B$302,$D241,'Остаток на начало год'!$F$5:$F$302)+SUMIFS('Регистрация приход товаров'!$H$4:$H$2000,'Регистрация приход товаров'!$D$4:$D$2000,$D241,'Регистрация приход товаров'!$A$4:$A$2000,"&lt;"&amp;DATE(YEAR($A241),MONTH($A241),1)))-SUMIFS('Регистрация расход товаров'!$H$4:$H$2000,'Регистрация расход товаров'!$A$4:$A$2000,"&lt;"&amp;DATE(YEAR($A241),MONTH($A241),1),'Регистрация расход товаров'!$D$4:$D$2000,$D241),0)))/((SUMIFS('Регистрация приход товаров'!$G$4:$G$2000,'Регистрация приход товаров'!$A$4:$A$2000,"&gt;="&amp;DATE(YEAR($A241),MONTH($A241),1),'Регистрация приход товаров'!$D$4:$D$2000,$D241)-SUMIFS('Регистрация приход товаров'!$G$4:$G$2000,'Регистрация приход товаров'!$A$4:$A$2000,"&gt;="&amp;DATE(YEAR($A241),MONTH($A241)+1,1),'Регистрация приход товаров'!$D$4:$D$2000,$D241))+(IFERROR((SUMIF('Остаток на начало год'!$B$5:$B$302,$D241,'Остаток на начало год'!$E$5:$E$302)+SUMIFS('Регистрация приход товаров'!$G$4:$G$2000,'Регистрация приход товаров'!$D$4:$D$2000,$D241,'Регистрация приход товаров'!$A$4:$A$2000,"&lt;"&amp;DATE(YEAR($A241),MONTH($A241),1)))-SUMIFS('Регистрация расход товаров'!$G$4:$G$2000,'Регистрация расход товаров'!$A$4:$A$2000,"&lt;"&amp;DATE(YEAR($A241),MONTH($A241),1),'Регистрация расход товаров'!$D$4:$D$2000,$D241),0))))*G241,0)</f>
        <v>0</v>
      </c>
      <c r="I241" s="154"/>
      <c r="J241" s="153">
        <f t="shared" si="6"/>
        <v>0</v>
      </c>
      <c r="K241" s="153">
        <f t="shared" si="7"/>
        <v>0</v>
      </c>
      <c r="L241" s="43" t="e">
        <f>IF(B241=#REF!,MAX($L$3:L240)+1,0)</f>
        <v>#REF!</v>
      </c>
    </row>
    <row r="242" spans="1:12">
      <c r="A242" s="158"/>
      <c r="B242" s="94"/>
      <c r="C242" s="159"/>
      <c r="D242" s="128"/>
      <c r="E242" s="151" t="str">
        <f>IFERROR(INDEX('Материал хисобот'!$C$9:$C$259,MATCH(D242,'Материал хисобот'!$B$9:$B$259,0),1),"")</f>
        <v/>
      </c>
      <c r="F242" s="152" t="str">
        <f>IFERROR(INDEX('Материал хисобот'!$D$9:$D$259,MATCH(D242,'Материал хисобот'!$B$9:$B$259,0),1),"")</f>
        <v/>
      </c>
      <c r="G242" s="155"/>
      <c r="H242" s="153">
        <f>IFERROR((((SUMIFS('Регистрация приход товаров'!$H$4:$H$2000,'Регистрация приход товаров'!$A$4:$A$2000,"&gt;="&amp;DATE(YEAR($A242),MONTH($A242),1),'Регистрация приход товаров'!$D$4:$D$2000,$D242)-SUMIFS('Регистрация приход товаров'!$H$4:$H$2000,'Регистрация приход товаров'!$A$4:$A$2000,"&gt;="&amp;DATE(YEAR($A242),MONTH($A242)+1,1),'Регистрация приход товаров'!$D$4:$D$2000,$D242))+(IFERROR((SUMIF('Остаток на начало год'!$B$5:$B$302,$D242,'Остаток на начало год'!$F$5:$F$302)+SUMIFS('Регистрация приход товаров'!$H$4:$H$2000,'Регистрация приход товаров'!$D$4:$D$2000,$D242,'Регистрация приход товаров'!$A$4:$A$2000,"&lt;"&amp;DATE(YEAR($A242),MONTH($A242),1)))-SUMIFS('Регистрация расход товаров'!$H$4:$H$2000,'Регистрация расход товаров'!$A$4:$A$2000,"&lt;"&amp;DATE(YEAR($A242),MONTH($A242),1),'Регистрация расход товаров'!$D$4:$D$2000,$D242),0)))/((SUMIFS('Регистрация приход товаров'!$G$4:$G$2000,'Регистрация приход товаров'!$A$4:$A$2000,"&gt;="&amp;DATE(YEAR($A242),MONTH($A242),1),'Регистрация приход товаров'!$D$4:$D$2000,$D242)-SUMIFS('Регистрация приход товаров'!$G$4:$G$2000,'Регистрация приход товаров'!$A$4:$A$2000,"&gt;="&amp;DATE(YEAR($A242),MONTH($A242)+1,1),'Регистрация приход товаров'!$D$4:$D$2000,$D242))+(IFERROR((SUMIF('Остаток на начало год'!$B$5:$B$302,$D242,'Остаток на начало год'!$E$5:$E$302)+SUMIFS('Регистрация приход товаров'!$G$4:$G$2000,'Регистрация приход товаров'!$D$4:$D$2000,$D242,'Регистрация приход товаров'!$A$4:$A$2000,"&lt;"&amp;DATE(YEAR($A242),MONTH($A242),1)))-SUMIFS('Регистрация расход товаров'!$G$4:$G$2000,'Регистрация расход товаров'!$A$4:$A$2000,"&lt;"&amp;DATE(YEAR($A242),MONTH($A242),1),'Регистрация расход товаров'!$D$4:$D$2000,$D242),0))))*G242,0)</f>
        <v>0</v>
      </c>
      <c r="I242" s="154"/>
      <c r="J242" s="153">
        <f t="shared" si="6"/>
        <v>0</v>
      </c>
      <c r="K242" s="153">
        <f t="shared" si="7"/>
        <v>0</v>
      </c>
      <c r="L242" s="43" t="e">
        <f>IF(B242=#REF!,MAX($L$3:L241)+1,0)</f>
        <v>#REF!</v>
      </c>
    </row>
    <row r="243" spans="1:12">
      <c r="A243" s="158"/>
      <c r="B243" s="94"/>
      <c r="C243" s="159"/>
      <c r="D243" s="128"/>
      <c r="E243" s="151" t="str">
        <f>IFERROR(INDEX('Материал хисобот'!$C$9:$C$259,MATCH(D243,'Материал хисобот'!$B$9:$B$259,0),1),"")</f>
        <v/>
      </c>
      <c r="F243" s="152" t="str">
        <f>IFERROR(INDEX('Материал хисобот'!$D$9:$D$259,MATCH(D243,'Материал хисобот'!$B$9:$B$259,0),1),"")</f>
        <v/>
      </c>
      <c r="G243" s="155"/>
      <c r="H243" s="153">
        <f>IFERROR((((SUMIFS('Регистрация приход товаров'!$H$4:$H$2000,'Регистрация приход товаров'!$A$4:$A$2000,"&gt;="&amp;DATE(YEAR($A243),MONTH($A243),1),'Регистрация приход товаров'!$D$4:$D$2000,$D243)-SUMIFS('Регистрация приход товаров'!$H$4:$H$2000,'Регистрация приход товаров'!$A$4:$A$2000,"&gt;="&amp;DATE(YEAR($A243),MONTH($A243)+1,1),'Регистрация приход товаров'!$D$4:$D$2000,$D243))+(IFERROR((SUMIF('Остаток на начало год'!$B$5:$B$302,$D243,'Остаток на начало год'!$F$5:$F$302)+SUMIFS('Регистрация приход товаров'!$H$4:$H$2000,'Регистрация приход товаров'!$D$4:$D$2000,$D243,'Регистрация приход товаров'!$A$4:$A$2000,"&lt;"&amp;DATE(YEAR($A243),MONTH($A243),1)))-SUMIFS('Регистрация расход товаров'!$H$4:$H$2000,'Регистрация расход товаров'!$A$4:$A$2000,"&lt;"&amp;DATE(YEAR($A243),MONTH($A243),1),'Регистрация расход товаров'!$D$4:$D$2000,$D243),0)))/((SUMIFS('Регистрация приход товаров'!$G$4:$G$2000,'Регистрация приход товаров'!$A$4:$A$2000,"&gt;="&amp;DATE(YEAR($A243),MONTH($A243),1),'Регистрация приход товаров'!$D$4:$D$2000,$D243)-SUMIFS('Регистрация приход товаров'!$G$4:$G$2000,'Регистрация приход товаров'!$A$4:$A$2000,"&gt;="&amp;DATE(YEAR($A243),MONTH($A243)+1,1),'Регистрация приход товаров'!$D$4:$D$2000,$D243))+(IFERROR((SUMIF('Остаток на начало год'!$B$5:$B$302,$D243,'Остаток на начало год'!$E$5:$E$302)+SUMIFS('Регистрация приход товаров'!$G$4:$G$2000,'Регистрация приход товаров'!$D$4:$D$2000,$D243,'Регистрация приход товаров'!$A$4:$A$2000,"&lt;"&amp;DATE(YEAR($A243),MONTH($A243),1)))-SUMIFS('Регистрация расход товаров'!$G$4:$G$2000,'Регистрация расход товаров'!$A$4:$A$2000,"&lt;"&amp;DATE(YEAR($A243),MONTH($A243),1),'Регистрация расход товаров'!$D$4:$D$2000,$D243),0))))*G243,0)</f>
        <v>0</v>
      </c>
      <c r="I243" s="154"/>
      <c r="J243" s="153">
        <f t="shared" si="6"/>
        <v>0</v>
      </c>
      <c r="K243" s="153">
        <f t="shared" si="7"/>
        <v>0</v>
      </c>
      <c r="L243" s="43" t="e">
        <f>IF(B243=#REF!,MAX($L$3:L242)+1,0)</f>
        <v>#REF!</v>
      </c>
    </row>
    <row r="244" spans="1:12">
      <c r="A244" s="158"/>
      <c r="B244" s="94"/>
      <c r="C244" s="159"/>
      <c r="D244" s="128"/>
      <c r="E244" s="151" t="str">
        <f>IFERROR(INDEX('Материал хисобот'!$C$9:$C$259,MATCH(D244,'Материал хисобот'!$B$9:$B$259,0),1),"")</f>
        <v/>
      </c>
      <c r="F244" s="152" t="str">
        <f>IFERROR(INDEX('Материал хисобот'!$D$9:$D$259,MATCH(D244,'Материал хисобот'!$B$9:$B$259,0),1),"")</f>
        <v/>
      </c>
      <c r="G244" s="155"/>
      <c r="H244" s="153">
        <f>IFERROR((((SUMIFS('Регистрация приход товаров'!$H$4:$H$2000,'Регистрация приход товаров'!$A$4:$A$2000,"&gt;="&amp;DATE(YEAR($A244),MONTH($A244),1),'Регистрация приход товаров'!$D$4:$D$2000,$D244)-SUMIFS('Регистрация приход товаров'!$H$4:$H$2000,'Регистрация приход товаров'!$A$4:$A$2000,"&gt;="&amp;DATE(YEAR($A244),MONTH($A244)+1,1),'Регистрация приход товаров'!$D$4:$D$2000,$D244))+(IFERROR((SUMIF('Остаток на начало год'!$B$5:$B$302,$D244,'Остаток на начало год'!$F$5:$F$302)+SUMIFS('Регистрация приход товаров'!$H$4:$H$2000,'Регистрация приход товаров'!$D$4:$D$2000,$D244,'Регистрация приход товаров'!$A$4:$A$2000,"&lt;"&amp;DATE(YEAR($A244),MONTH($A244),1)))-SUMIFS('Регистрация расход товаров'!$H$4:$H$2000,'Регистрация расход товаров'!$A$4:$A$2000,"&lt;"&amp;DATE(YEAR($A244),MONTH($A244),1),'Регистрация расход товаров'!$D$4:$D$2000,$D244),0)))/((SUMIFS('Регистрация приход товаров'!$G$4:$G$2000,'Регистрация приход товаров'!$A$4:$A$2000,"&gt;="&amp;DATE(YEAR($A244),MONTH($A244),1),'Регистрация приход товаров'!$D$4:$D$2000,$D244)-SUMIFS('Регистрация приход товаров'!$G$4:$G$2000,'Регистрация приход товаров'!$A$4:$A$2000,"&gt;="&amp;DATE(YEAR($A244),MONTH($A244)+1,1),'Регистрация приход товаров'!$D$4:$D$2000,$D244))+(IFERROR((SUMIF('Остаток на начало год'!$B$5:$B$302,$D244,'Остаток на начало год'!$E$5:$E$302)+SUMIFS('Регистрация приход товаров'!$G$4:$G$2000,'Регистрация приход товаров'!$D$4:$D$2000,$D244,'Регистрация приход товаров'!$A$4:$A$2000,"&lt;"&amp;DATE(YEAR($A244),MONTH($A244),1)))-SUMIFS('Регистрация расход товаров'!$G$4:$G$2000,'Регистрация расход товаров'!$A$4:$A$2000,"&lt;"&amp;DATE(YEAR($A244),MONTH($A244),1),'Регистрация расход товаров'!$D$4:$D$2000,$D244),0))))*G244,0)</f>
        <v>0</v>
      </c>
      <c r="I244" s="154"/>
      <c r="J244" s="153">
        <f t="shared" si="6"/>
        <v>0</v>
      </c>
      <c r="K244" s="153">
        <f t="shared" si="7"/>
        <v>0</v>
      </c>
      <c r="L244" s="43" t="e">
        <f>IF(B244=#REF!,MAX($L$3:L243)+1,0)</f>
        <v>#REF!</v>
      </c>
    </row>
    <row r="245" spans="1:12">
      <c r="A245" s="158"/>
      <c r="B245" s="94"/>
      <c r="C245" s="159"/>
      <c r="D245" s="128"/>
      <c r="E245" s="151" t="str">
        <f>IFERROR(INDEX('Материал хисобот'!$C$9:$C$259,MATCH(D245,'Материал хисобот'!$B$9:$B$259,0),1),"")</f>
        <v/>
      </c>
      <c r="F245" s="152" t="str">
        <f>IFERROR(INDEX('Материал хисобот'!$D$9:$D$259,MATCH(D245,'Материал хисобот'!$B$9:$B$259,0),1),"")</f>
        <v/>
      </c>
      <c r="G245" s="155"/>
      <c r="H245" s="153">
        <f>IFERROR((((SUMIFS('Регистрация приход товаров'!$H$4:$H$2000,'Регистрация приход товаров'!$A$4:$A$2000,"&gt;="&amp;DATE(YEAR($A245),MONTH($A245),1),'Регистрация приход товаров'!$D$4:$D$2000,$D245)-SUMIFS('Регистрация приход товаров'!$H$4:$H$2000,'Регистрация приход товаров'!$A$4:$A$2000,"&gt;="&amp;DATE(YEAR($A245),MONTH($A245)+1,1),'Регистрация приход товаров'!$D$4:$D$2000,$D245))+(IFERROR((SUMIF('Остаток на начало год'!$B$5:$B$302,$D245,'Остаток на начало год'!$F$5:$F$302)+SUMIFS('Регистрация приход товаров'!$H$4:$H$2000,'Регистрация приход товаров'!$D$4:$D$2000,$D245,'Регистрация приход товаров'!$A$4:$A$2000,"&lt;"&amp;DATE(YEAR($A245),MONTH($A245),1)))-SUMIFS('Регистрация расход товаров'!$H$4:$H$2000,'Регистрация расход товаров'!$A$4:$A$2000,"&lt;"&amp;DATE(YEAR($A245),MONTH($A245),1),'Регистрация расход товаров'!$D$4:$D$2000,$D245),0)))/((SUMIFS('Регистрация приход товаров'!$G$4:$G$2000,'Регистрация приход товаров'!$A$4:$A$2000,"&gt;="&amp;DATE(YEAR($A245),MONTH($A245),1),'Регистрация приход товаров'!$D$4:$D$2000,$D245)-SUMIFS('Регистрация приход товаров'!$G$4:$G$2000,'Регистрация приход товаров'!$A$4:$A$2000,"&gt;="&amp;DATE(YEAR($A245),MONTH($A245)+1,1),'Регистрация приход товаров'!$D$4:$D$2000,$D245))+(IFERROR((SUMIF('Остаток на начало год'!$B$5:$B$302,$D245,'Остаток на начало год'!$E$5:$E$302)+SUMIFS('Регистрация приход товаров'!$G$4:$G$2000,'Регистрация приход товаров'!$D$4:$D$2000,$D245,'Регистрация приход товаров'!$A$4:$A$2000,"&lt;"&amp;DATE(YEAR($A245),MONTH($A245),1)))-SUMIFS('Регистрация расход товаров'!$G$4:$G$2000,'Регистрация расход товаров'!$A$4:$A$2000,"&lt;"&amp;DATE(YEAR($A245),MONTH($A245),1),'Регистрация расход товаров'!$D$4:$D$2000,$D245),0))))*G245,0)</f>
        <v>0</v>
      </c>
      <c r="I245" s="154"/>
      <c r="J245" s="153">
        <f t="shared" si="6"/>
        <v>0</v>
      </c>
      <c r="K245" s="153">
        <f t="shared" si="7"/>
        <v>0</v>
      </c>
      <c r="L245" s="43" t="e">
        <f>IF(B245=#REF!,MAX($L$3:L244)+1,0)</f>
        <v>#REF!</v>
      </c>
    </row>
    <row r="246" spans="1:12">
      <c r="A246" s="158"/>
      <c r="B246" s="94"/>
      <c r="C246" s="159"/>
      <c r="D246" s="128"/>
      <c r="E246" s="151" t="str">
        <f>IFERROR(INDEX('Материал хисобот'!$C$9:$C$259,MATCH(D246,'Материал хисобот'!$B$9:$B$259,0),1),"")</f>
        <v/>
      </c>
      <c r="F246" s="152" t="str">
        <f>IFERROR(INDEX('Материал хисобот'!$D$9:$D$259,MATCH(D246,'Материал хисобот'!$B$9:$B$259,0),1),"")</f>
        <v/>
      </c>
      <c r="G246" s="155"/>
      <c r="H246" s="153">
        <f>IFERROR((((SUMIFS('Регистрация приход товаров'!$H$4:$H$2000,'Регистрация приход товаров'!$A$4:$A$2000,"&gt;="&amp;DATE(YEAR($A246),MONTH($A246),1),'Регистрация приход товаров'!$D$4:$D$2000,$D246)-SUMIFS('Регистрация приход товаров'!$H$4:$H$2000,'Регистрация приход товаров'!$A$4:$A$2000,"&gt;="&amp;DATE(YEAR($A246),MONTH($A246)+1,1),'Регистрация приход товаров'!$D$4:$D$2000,$D246))+(IFERROR((SUMIF('Остаток на начало год'!$B$5:$B$302,$D246,'Остаток на начало год'!$F$5:$F$302)+SUMIFS('Регистрация приход товаров'!$H$4:$H$2000,'Регистрация приход товаров'!$D$4:$D$2000,$D246,'Регистрация приход товаров'!$A$4:$A$2000,"&lt;"&amp;DATE(YEAR($A246),MONTH($A246),1)))-SUMIFS('Регистрация расход товаров'!$H$4:$H$2000,'Регистрация расход товаров'!$A$4:$A$2000,"&lt;"&amp;DATE(YEAR($A246),MONTH($A246),1),'Регистрация расход товаров'!$D$4:$D$2000,$D246),0)))/((SUMIFS('Регистрация приход товаров'!$G$4:$G$2000,'Регистрация приход товаров'!$A$4:$A$2000,"&gt;="&amp;DATE(YEAR($A246),MONTH($A246),1),'Регистрация приход товаров'!$D$4:$D$2000,$D246)-SUMIFS('Регистрация приход товаров'!$G$4:$G$2000,'Регистрация приход товаров'!$A$4:$A$2000,"&gt;="&amp;DATE(YEAR($A246),MONTH($A246)+1,1),'Регистрация приход товаров'!$D$4:$D$2000,$D246))+(IFERROR((SUMIF('Остаток на начало год'!$B$5:$B$302,$D246,'Остаток на начало год'!$E$5:$E$302)+SUMIFS('Регистрация приход товаров'!$G$4:$G$2000,'Регистрация приход товаров'!$D$4:$D$2000,$D246,'Регистрация приход товаров'!$A$4:$A$2000,"&lt;"&amp;DATE(YEAR($A246),MONTH($A246),1)))-SUMIFS('Регистрация расход товаров'!$G$4:$G$2000,'Регистрация расход товаров'!$A$4:$A$2000,"&lt;"&amp;DATE(YEAR($A246),MONTH($A246),1),'Регистрация расход товаров'!$D$4:$D$2000,$D246),0))))*G246,0)</f>
        <v>0</v>
      </c>
      <c r="I246" s="154"/>
      <c r="J246" s="153">
        <f t="shared" si="6"/>
        <v>0</v>
      </c>
      <c r="K246" s="153">
        <f t="shared" si="7"/>
        <v>0</v>
      </c>
      <c r="L246" s="43" t="e">
        <f>IF(B246=#REF!,MAX($L$3:L245)+1,0)</f>
        <v>#REF!</v>
      </c>
    </row>
    <row r="247" spans="1:12">
      <c r="A247" s="158"/>
      <c r="B247" s="94"/>
      <c r="C247" s="159"/>
      <c r="D247" s="128"/>
      <c r="E247" s="151" t="str">
        <f>IFERROR(INDEX('Материал хисобот'!$C$9:$C$259,MATCH(D247,'Материал хисобот'!$B$9:$B$259,0),1),"")</f>
        <v/>
      </c>
      <c r="F247" s="152" t="str">
        <f>IFERROR(INDEX('Материал хисобот'!$D$9:$D$259,MATCH(D247,'Материал хисобот'!$B$9:$B$259,0),1),"")</f>
        <v/>
      </c>
      <c r="G247" s="155"/>
      <c r="H247" s="153">
        <f>IFERROR((((SUMIFS('Регистрация приход товаров'!$H$4:$H$2000,'Регистрация приход товаров'!$A$4:$A$2000,"&gt;="&amp;DATE(YEAR($A247),MONTH($A247),1),'Регистрация приход товаров'!$D$4:$D$2000,$D247)-SUMIFS('Регистрация приход товаров'!$H$4:$H$2000,'Регистрация приход товаров'!$A$4:$A$2000,"&gt;="&amp;DATE(YEAR($A247),MONTH($A247)+1,1),'Регистрация приход товаров'!$D$4:$D$2000,$D247))+(IFERROR((SUMIF('Остаток на начало год'!$B$5:$B$302,$D247,'Остаток на начало год'!$F$5:$F$302)+SUMIFS('Регистрация приход товаров'!$H$4:$H$2000,'Регистрация приход товаров'!$D$4:$D$2000,$D247,'Регистрация приход товаров'!$A$4:$A$2000,"&lt;"&amp;DATE(YEAR($A247),MONTH($A247),1)))-SUMIFS('Регистрация расход товаров'!$H$4:$H$2000,'Регистрация расход товаров'!$A$4:$A$2000,"&lt;"&amp;DATE(YEAR($A247),MONTH($A247),1),'Регистрация расход товаров'!$D$4:$D$2000,$D247),0)))/((SUMIFS('Регистрация приход товаров'!$G$4:$G$2000,'Регистрация приход товаров'!$A$4:$A$2000,"&gt;="&amp;DATE(YEAR($A247),MONTH($A247),1),'Регистрация приход товаров'!$D$4:$D$2000,$D247)-SUMIFS('Регистрация приход товаров'!$G$4:$G$2000,'Регистрация приход товаров'!$A$4:$A$2000,"&gt;="&amp;DATE(YEAR($A247),MONTH($A247)+1,1),'Регистрация приход товаров'!$D$4:$D$2000,$D247))+(IFERROR((SUMIF('Остаток на начало год'!$B$5:$B$302,$D247,'Остаток на начало год'!$E$5:$E$302)+SUMIFS('Регистрация приход товаров'!$G$4:$G$2000,'Регистрация приход товаров'!$D$4:$D$2000,$D247,'Регистрация приход товаров'!$A$4:$A$2000,"&lt;"&amp;DATE(YEAR($A247),MONTH($A247),1)))-SUMIFS('Регистрация расход товаров'!$G$4:$G$2000,'Регистрация расход товаров'!$A$4:$A$2000,"&lt;"&amp;DATE(YEAR($A247),MONTH($A247),1),'Регистрация расход товаров'!$D$4:$D$2000,$D247),0))))*G247,0)</f>
        <v>0</v>
      </c>
      <c r="I247" s="154"/>
      <c r="J247" s="153">
        <f t="shared" si="6"/>
        <v>0</v>
      </c>
      <c r="K247" s="153">
        <f t="shared" si="7"/>
        <v>0</v>
      </c>
      <c r="L247" s="43" t="e">
        <f>IF(B247=#REF!,MAX($L$3:L246)+1,0)</f>
        <v>#REF!</v>
      </c>
    </row>
    <row r="248" spans="1:12">
      <c r="A248" s="158"/>
      <c r="B248" s="94"/>
      <c r="C248" s="159"/>
      <c r="D248" s="128"/>
      <c r="E248" s="151" t="str">
        <f>IFERROR(INDEX('Материал хисобот'!$C$9:$C$259,MATCH(D248,'Материал хисобот'!$B$9:$B$259,0),1),"")</f>
        <v/>
      </c>
      <c r="F248" s="152" t="str">
        <f>IFERROR(INDEX('Материал хисобот'!$D$9:$D$259,MATCH(D248,'Материал хисобот'!$B$9:$B$259,0),1),"")</f>
        <v/>
      </c>
      <c r="G248" s="155"/>
      <c r="H248" s="153">
        <f>IFERROR((((SUMIFS('Регистрация приход товаров'!$H$4:$H$2000,'Регистрация приход товаров'!$A$4:$A$2000,"&gt;="&amp;DATE(YEAR($A248),MONTH($A248),1),'Регистрация приход товаров'!$D$4:$D$2000,$D248)-SUMIFS('Регистрация приход товаров'!$H$4:$H$2000,'Регистрация приход товаров'!$A$4:$A$2000,"&gt;="&amp;DATE(YEAR($A248),MONTH($A248)+1,1),'Регистрация приход товаров'!$D$4:$D$2000,$D248))+(IFERROR((SUMIF('Остаток на начало год'!$B$5:$B$302,$D248,'Остаток на начало год'!$F$5:$F$302)+SUMIFS('Регистрация приход товаров'!$H$4:$H$2000,'Регистрация приход товаров'!$D$4:$D$2000,$D248,'Регистрация приход товаров'!$A$4:$A$2000,"&lt;"&amp;DATE(YEAR($A248),MONTH($A248),1)))-SUMIFS('Регистрация расход товаров'!$H$4:$H$2000,'Регистрация расход товаров'!$A$4:$A$2000,"&lt;"&amp;DATE(YEAR($A248),MONTH($A248),1),'Регистрация расход товаров'!$D$4:$D$2000,$D248),0)))/((SUMIFS('Регистрация приход товаров'!$G$4:$G$2000,'Регистрация приход товаров'!$A$4:$A$2000,"&gt;="&amp;DATE(YEAR($A248),MONTH($A248),1),'Регистрация приход товаров'!$D$4:$D$2000,$D248)-SUMIFS('Регистрация приход товаров'!$G$4:$G$2000,'Регистрация приход товаров'!$A$4:$A$2000,"&gt;="&amp;DATE(YEAR($A248),MONTH($A248)+1,1),'Регистрация приход товаров'!$D$4:$D$2000,$D248))+(IFERROR((SUMIF('Остаток на начало год'!$B$5:$B$302,$D248,'Остаток на начало год'!$E$5:$E$302)+SUMIFS('Регистрация приход товаров'!$G$4:$G$2000,'Регистрация приход товаров'!$D$4:$D$2000,$D248,'Регистрация приход товаров'!$A$4:$A$2000,"&lt;"&amp;DATE(YEAR($A248),MONTH($A248),1)))-SUMIFS('Регистрация расход товаров'!$G$4:$G$2000,'Регистрация расход товаров'!$A$4:$A$2000,"&lt;"&amp;DATE(YEAR($A248),MONTH($A248),1),'Регистрация расход товаров'!$D$4:$D$2000,$D248),0))))*G248,0)</f>
        <v>0</v>
      </c>
      <c r="I248" s="154"/>
      <c r="J248" s="153">
        <f t="shared" si="6"/>
        <v>0</v>
      </c>
      <c r="K248" s="153">
        <f t="shared" si="7"/>
        <v>0</v>
      </c>
      <c r="L248" s="43" t="e">
        <f>IF(B248=#REF!,MAX($L$3:L247)+1,0)</f>
        <v>#REF!</v>
      </c>
    </row>
    <row r="249" spans="1:12">
      <c r="A249" s="158"/>
      <c r="B249" s="94"/>
      <c r="C249" s="159"/>
      <c r="D249" s="128"/>
      <c r="E249" s="151" t="str">
        <f>IFERROR(INDEX('Материал хисобот'!$C$9:$C$259,MATCH(D249,'Материал хисобот'!$B$9:$B$259,0),1),"")</f>
        <v/>
      </c>
      <c r="F249" s="152" t="str">
        <f>IFERROR(INDEX('Материал хисобот'!$D$9:$D$259,MATCH(D249,'Материал хисобот'!$B$9:$B$259,0),1),"")</f>
        <v/>
      </c>
      <c r="G249" s="155"/>
      <c r="H249" s="153">
        <f>IFERROR((((SUMIFS('Регистрация приход товаров'!$H$4:$H$2000,'Регистрация приход товаров'!$A$4:$A$2000,"&gt;="&amp;DATE(YEAR($A249),MONTH($A249),1),'Регистрация приход товаров'!$D$4:$D$2000,$D249)-SUMIFS('Регистрация приход товаров'!$H$4:$H$2000,'Регистрация приход товаров'!$A$4:$A$2000,"&gt;="&amp;DATE(YEAR($A249),MONTH($A249)+1,1),'Регистрация приход товаров'!$D$4:$D$2000,$D249))+(IFERROR((SUMIF('Остаток на начало год'!$B$5:$B$302,$D249,'Остаток на начало год'!$F$5:$F$302)+SUMIFS('Регистрация приход товаров'!$H$4:$H$2000,'Регистрация приход товаров'!$D$4:$D$2000,$D249,'Регистрация приход товаров'!$A$4:$A$2000,"&lt;"&amp;DATE(YEAR($A249),MONTH($A249),1)))-SUMIFS('Регистрация расход товаров'!$H$4:$H$2000,'Регистрация расход товаров'!$A$4:$A$2000,"&lt;"&amp;DATE(YEAR($A249),MONTH($A249),1),'Регистрация расход товаров'!$D$4:$D$2000,$D249),0)))/((SUMIFS('Регистрация приход товаров'!$G$4:$G$2000,'Регистрация приход товаров'!$A$4:$A$2000,"&gt;="&amp;DATE(YEAR($A249),MONTH($A249),1),'Регистрация приход товаров'!$D$4:$D$2000,$D249)-SUMIFS('Регистрация приход товаров'!$G$4:$G$2000,'Регистрация приход товаров'!$A$4:$A$2000,"&gt;="&amp;DATE(YEAR($A249),MONTH($A249)+1,1),'Регистрация приход товаров'!$D$4:$D$2000,$D249))+(IFERROR((SUMIF('Остаток на начало год'!$B$5:$B$302,$D249,'Остаток на начало год'!$E$5:$E$302)+SUMIFS('Регистрация приход товаров'!$G$4:$G$2000,'Регистрация приход товаров'!$D$4:$D$2000,$D249,'Регистрация приход товаров'!$A$4:$A$2000,"&lt;"&amp;DATE(YEAR($A249),MONTH($A249),1)))-SUMIFS('Регистрация расход товаров'!$G$4:$G$2000,'Регистрация расход товаров'!$A$4:$A$2000,"&lt;"&amp;DATE(YEAR($A249),MONTH($A249),1),'Регистрация расход товаров'!$D$4:$D$2000,$D249),0))))*G249,0)</f>
        <v>0</v>
      </c>
      <c r="I249" s="154"/>
      <c r="J249" s="153">
        <f t="shared" si="6"/>
        <v>0</v>
      </c>
      <c r="K249" s="153">
        <f t="shared" si="7"/>
        <v>0</v>
      </c>
      <c r="L249" s="43" t="e">
        <f>IF(B249=#REF!,MAX($L$3:L248)+1,0)</f>
        <v>#REF!</v>
      </c>
    </row>
    <row r="250" spans="1:12">
      <c r="A250" s="158"/>
      <c r="B250" s="94"/>
      <c r="C250" s="159"/>
      <c r="D250" s="128"/>
      <c r="E250" s="151" t="str">
        <f>IFERROR(INDEX('Материал хисобот'!$C$9:$C$259,MATCH(D250,'Материал хисобот'!$B$9:$B$259,0),1),"")</f>
        <v/>
      </c>
      <c r="F250" s="152" t="str">
        <f>IFERROR(INDEX('Материал хисобот'!$D$9:$D$259,MATCH(D250,'Материал хисобот'!$B$9:$B$259,0),1),"")</f>
        <v/>
      </c>
      <c r="G250" s="155"/>
      <c r="H250" s="153">
        <f>IFERROR((((SUMIFS('Регистрация приход товаров'!$H$4:$H$2000,'Регистрация приход товаров'!$A$4:$A$2000,"&gt;="&amp;DATE(YEAR($A250),MONTH($A250),1),'Регистрация приход товаров'!$D$4:$D$2000,$D250)-SUMIFS('Регистрация приход товаров'!$H$4:$H$2000,'Регистрация приход товаров'!$A$4:$A$2000,"&gt;="&amp;DATE(YEAR($A250),MONTH($A250)+1,1),'Регистрация приход товаров'!$D$4:$D$2000,$D250))+(IFERROR((SUMIF('Остаток на начало год'!$B$5:$B$302,$D250,'Остаток на начало год'!$F$5:$F$302)+SUMIFS('Регистрация приход товаров'!$H$4:$H$2000,'Регистрация приход товаров'!$D$4:$D$2000,$D250,'Регистрация приход товаров'!$A$4:$A$2000,"&lt;"&amp;DATE(YEAR($A250),MONTH($A250),1)))-SUMIFS('Регистрация расход товаров'!$H$4:$H$2000,'Регистрация расход товаров'!$A$4:$A$2000,"&lt;"&amp;DATE(YEAR($A250),MONTH($A250),1),'Регистрация расход товаров'!$D$4:$D$2000,$D250),0)))/((SUMIFS('Регистрация приход товаров'!$G$4:$G$2000,'Регистрация приход товаров'!$A$4:$A$2000,"&gt;="&amp;DATE(YEAR($A250),MONTH($A250),1),'Регистрация приход товаров'!$D$4:$D$2000,$D250)-SUMIFS('Регистрация приход товаров'!$G$4:$G$2000,'Регистрация приход товаров'!$A$4:$A$2000,"&gt;="&amp;DATE(YEAR($A250),MONTH($A250)+1,1),'Регистрация приход товаров'!$D$4:$D$2000,$D250))+(IFERROR((SUMIF('Остаток на начало год'!$B$5:$B$302,$D250,'Остаток на начало год'!$E$5:$E$302)+SUMIFS('Регистрация приход товаров'!$G$4:$G$2000,'Регистрация приход товаров'!$D$4:$D$2000,$D250,'Регистрация приход товаров'!$A$4:$A$2000,"&lt;"&amp;DATE(YEAR($A250),MONTH($A250),1)))-SUMIFS('Регистрация расход товаров'!$G$4:$G$2000,'Регистрация расход товаров'!$A$4:$A$2000,"&lt;"&amp;DATE(YEAR($A250),MONTH($A250),1),'Регистрация расход товаров'!$D$4:$D$2000,$D250),0))))*G250,0)</f>
        <v>0</v>
      </c>
      <c r="I250" s="154"/>
      <c r="J250" s="153">
        <f t="shared" si="6"/>
        <v>0</v>
      </c>
      <c r="K250" s="153">
        <f t="shared" si="7"/>
        <v>0</v>
      </c>
      <c r="L250" s="43" t="e">
        <f>IF(B250=#REF!,MAX($L$3:L249)+1,0)</f>
        <v>#REF!</v>
      </c>
    </row>
    <row r="251" spans="1:12">
      <c r="A251" s="158"/>
      <c r="B251" s="94"/>
      <c r="C251" s="159"/>
      <c r="D251" s="128"/>
      <c r="E251" s="151" t="str">
        <f>IFERROR(INDEX('Материал хисобот'!$C$9:$C$259,MATCH(D251,'Материал хисобот'!$B$9:$B$259,0),1),"")</f>
        <v/>
      </c>
      <c r="F251" s="152" t="str">
        <f>IFERROR(INDEX('Материал хисобот'!$D$9:$D$259,MATCH(D251,'Материал хисобот'!$B$9:$B$259,0),1),"")</f>
        <v/>
      </c>
      <c r="G251" s="155"/>
      <c r="H251" s="153">
        <f>IFERROR((((SUMIFS('Регистрация приход товаров'!$H$4:$H$2000,'Регистрация приход товаров'!$A$4:$A$2000,"&gt;="&amp;DATE(YEAR($A251),MONTH($A251),1),'Регистрация приход товаров'!$D$4:$D$2000,$D251)-SUMIFS('Регистрация приход товаров'!$H$4:$H$2000,'Регистрация приход товаров'!$A$4:$A$2000,"&gt;="&amp;DATE(YEAR($A251),MONTH($A251)+1,1),'Регистрация приход товаров'!$D$4:$D$2000,$D251))+(IFERROR((SUMIF('Остаток на начало год'!$B$5:$B$302,$D251,'Остаток на начало год'!$F$5:$F$302)+SUMIFS('Регистрация приход товаров'!$H$4:$H$2000,'Регистрация приход товаров'!$D$4:$D$2000,$D251,'Регистрация приход товаров'!$A$4:$A$2000,"&lt;"&amp;DATE(YEAR($A251),MONTH($A251),1)))-SUMIFS('Регистрация расход товаров'!$H$4:$H$2000,'Регистрация расход товаров'!$A$4:$A$2000,"&lt;"&amp;DATE(YEAR($A251),MONTH($A251),1),'Регистрация расход товаров'!$D$4:$D$2000,$D251),0)))/((SUMIFS('Регистрация приход товаров'!$G$4:$G$2000,'Регистрация приход товаров'!$A$4:$A$2000,"&gt;="&amp;DATE(YEAR($A251),MONTH($A251),1),'Регистрация приход товаров'!$D$4:$D$2000,$D251)-SUMIFS('Регистрация приход товаров'!$G$4:$G$2000,'Регистрация приход товаров'!$A$4:$A$2000,"&gt;="&amp;DATE(YEAR($A251),MONTH($A251)+1,1),'Регистрация приход товаров'!$D$4:$D$2000,$D251))+(IFERROR((SUMIF('Остаток на начало год'!$B$5:$B$302,$D251,'Остаток на начало год'!$E$5:$E$302)+SUMIFS('Регистрация приход товаров'!$G$4:$G$2000,'Регистрация приход товаров'!$D$4:$D$2000,$D251,'Регистрация приход товаров'!$A$4:$A$2000,"&lt;"&amp;DATE(YEAR($A251),MONTH($A251),1)))-SUMIFS('Регистрация расход товаров'!$G$4:$G$2000,'Регистрация расход товаров'!$A$4:$A$2000,"&lt;"&amp;DATE(YEAR($A251),MONTH($A251),1),'Регистрация расход товаров'!$D$4:$D$2000,$D251),0))))*G251,0)</f>
        <v>0</v>
      </c>
      <c r="I251" s="154"/>
      <c r="J251" s="153">
        <f t="shared" si="6"/>
        <v>0</v>
      </c>
      <c r="K251" s="153">
        <f t="shared" si="7"/>
        <v>0</v>
      </c>
      <c r="L251" s="43" t="e">
        <f>IF(B251=#REF!,MAX($L$3:L250)+1,0)</f>
        <v>#REF!</v>
      </c>
    </row>
    <row r="252" spans="1:12">
      <c r="A252" s="158"/>
      <c r="B252" s="94"/>
      <c r="C252" s="159"/>
      <c r="D252" s="128"/>
      <c r="E252" s="151" t="str">
        <f>IFERROR(INDEX('Материал хисобот'!$C$9:$C$259,MATCH(D252,'Материал хисобот'!$B$9:$B$259,0),1),"")</f>
        <v/>
      </c>
      <c r="F252" s="152" t="str">
        <f>IFERROR(INDEX('Материал хисобот'!$D$9:$D$259,MATCH(D252,'Материал хисобот'!$B$9:$B$259,0),1),"")</f>
        <v/>
      </c>
      <c r="G252" s="155"/>
      <c r="H252" s="153">
        <f>IFERROR((((SUMIFS('Регистрация приход товаров'!$H$4:$H$2000,'Регистрация приход товаров'!$A$4:$A$2000,"&gt;="&amp;DATE(YEAR($A252),MONTH($A252),1),'Регистрация приход товаров'!$D$4:$D$2000,$D252)-SUMIFS('Регистрация приход товаров'!$H$4:$H$2000,'Регистрация приход товаров'!$A$4:$A$2000,"&gt;="&amp;DATE(YEAR($A252),MONTH($A252)+1,1),'Регистрация приход товаров'!$D$4:$D$2000,$D252))+(IFERROR((SUMIF('Остаток на начало год'!$B$5:$B$302,$D252,'Остаток на начало год'!$F$5:$F$302)+SUMIFS('Регистрация приход товаров'!$H$4:$H$2000,'Регистрация приход товаров'!$D$4:$D$2000,$D252,'Регистрация приход товаров'!$A$4:$A$2000,"&lt;"&amp;DATE(YEAR($A252),MONTH($A252),1)))-SUMIFS('Регистрация расход товаров'!$H$4:$H$2000,'Регистрация расход товаров'!$A$4:$A$2000,"&lt;"&amp;DATE(YEAR($A252),MONTH($A252),1),'Регистрация расход товаров'!$D$4:$D$2000,$D252),0)))/((SUMIFS('Регистрация приход товаров'!$G$4:$G$2000,'Регистрация приход товаров'!$A$4:$A$2000,"&gt;="&amp;DATE(YEAR($A252),MONTH($A252),1),'Регистрация приход товаров'!$D$4:$D$2000,$D252)-SUMIFS('Регистрация приход товаров'!$G$4:$G$2000,'Регистрация приход товаров'!$A$4:$A$2000,"&gt;="&amp;DATE(YEAR($A252),MONTH($A252)+1,1),'Регистрация приход товаров'!$D$4:$D$2000,$D252))+(IFERROR((SUMIF('Остаток на начало год'!$B$5:$B$302,$D252,'Остаток на начало год'!$E$5:$E$302)+SUMIFS('Регистрация приход товаров'!$G$4:$G$2000,'Регистрация приход товаров'!$D$4:$D$2000,$D252,'Регистрация приход товаров'!$A$4:$A$2000,"&lt;"&amp;DATE(YEAR($A252),MONTH($A252),1)))-SUMIFS('Регистрация расход товаров'!$G$4:$G$2000,'Регистрация расход товаров'!$A$4:$A$2000,"&lt;"&amp;DATE(YEAR($A252),MONTH($A252),1),'Регистрация расход товаров'!$D$4:$D$2000,$D252),0))))*G252,0)</f>
        <v>0</v>
      </c>
      <c r="I252" s="154"/>
      <c r="J252" s="153">
        <f t="shared" si="6"/>
        <v>0</v>
      </c>
      <c r="K252" s="153">
        <f t="shared" si="7"/>
        <v>0</v>
      </c>
      <c r="L252" s="43" t="e">
        <f>IF(B252=#REF!,MAX($L$3:L251)+1,0)</f>
        <v>#REF!</v>
      </c>
    </row>
    <row r="253" spans="1:12">
      <c r="A253" s="158"/>
      <c r="B253" s="94"/>
      <c r="C253" s="159"/>
      <c r="D253" s="128"/>
      <c r="E253" s="151" t="str">
        <f>IFERROR(INDEX('Материал хисобот'!$C$9:$C$259,MATCH(D253,'Материал хисобот'!$B$9:$B$259,0),1),"")</f>
        <v/>
      </c>
      <c r="F253" s="152" t="str">
        <f>IFERROR(INDEX('Материал хисобот'!$D$9:$D$259,MATCH(D253,'Материал хисобот'!$B$9:$B$259,0),1),"")</f>
        <v/>
      </c>
      <c r="G253" s="155"/>
      <c r="H253" s="153">
        <f>IFERROR((((SUMIFS('Регистрация приход товаров'!$H$4:$H$2000,'Регистрация приход товаров'!$A$4:$A$2000,"&gt;="&amp;DATE(YEAR($A253),MONTH($A253),1),'Регистрация приход товаров'!$D$4:$D$2000,$D253)-SUMIFS('Регистрация приход товаров'!$H$4:$H$2000,'Регистрация приход товаров'!$A$4:$A$2000,"&gt;="&amp;DATE(YEAR($A253),MONTH($A253)+1,1),'Регистрация приход товаров'!$D$4:$D$2000,$D253))+(IFERROR((SUMIF('Остаток на начало год'!$B$5:$B$302,$D253,'Остаток на начало год'!$F$5:$F$302)+SUMIFS('Регистрация приход товаров'!$H$4:$H$2000,'Регистрация приход товаров'!$D$4:$D$2000,$D253,'Регистрация приход товаров'!$A$4:$A$2000,"&lt;"&amp;DATE(YEAR($A253),MONTH($A253),1)))-SUMIFS('Регистрация расход товаров'!$H$4:$H$2000,'Регистрация расход товаров'!$A$4:$A$2000,"&lt;"&amp;DATE(YEAR($A253),MONTH($A253),1),'Регистрация расход товаров'!$D$4:$D$2000,$D253),0)))/((SUMIFS('Регистрация приход товаров'!$G$4:$G$2000,'Регистрация приход товаров'!$A$4:$A$2000,"&gt;="&amp;DATE(YEAR($A253),MONTH($A253),1),'Регистрация приход товаров'!$D$4:$D$2000,$D253)-SUMIFS('Регистрация приход товаров'!$G$4:$G$2000,'Регистрация приход товаров'!$A$4:$A$2000,"&gt;="&amp;DATE(YEAR($A253),MONTH($A253)+1,1),'Регистрация приход товаров'!$D$4:$D$2000,$D253))+(IFERROR((SUMIF('Остаток на начало год'!$B$5:$B$302,$D253,'Остаток на начало год'!$E$5:$E$302)+SUMIFS('Регистрация приход товаров'!$G$4:$G$2000,'Регистрация приход товаров'!$D$4:$D$2000,$D253,'Регистрация приход товаров'!$A$4:$A$2000,"&lt;"&amp;DATE(YEAR($A253),MONTH($A253),1)))-SUMIFS('Регистрация расход товаров'!$G$4:$G$2000,'Регистрация расход товаров'!$A$4:$A$2000,"&lt;"&amp;DATE(YEAR($A253),MONTH($A253),1),'Регистрация расход товаров'!$D$4:$D$2000,$D253),0))))*G253,0)</f>
        <v>0</v>
      </c>
      <c r="I253" s="154"/>
      <c r="J253" s="153">
        <f t="shared" si="6"/>
        <v>0</v>
      </c>
      <c r="K253" s="153">
        <f t="shared" si="7"/>
        <v>0</v>
      </c>
      <c r="L253" s="43" t="e">
        <f>IF(B253=#REF!,MAX($L$3:L252)+1,0)</f>
        <v>#REF!</v>
      </c>
    </row>
    <row r="254" spans="1:12">
      <c r="A254" s="158"/>
      <c r="B254" s="94"/>
      <c r="C254" s="159"/>
      <c r="D254" s="128"/>
      <c r="E254" s="151" t="str">
        <f>IFERROR(INDEX('Материал хисобот'!$C$9:$C$259,MATCH(D254,'Материал хисобот'!$B$9:$B$259,0),1),"")</f>
        <v/>
      </c>
      <c r="F254" s="152" t="str">
        <f>IFERROR(INDEX('Материал хисобот'!$D$9:$D$259,MATCH(D254,'Материал хисобот'!$B$9:$B$259,0),1),"")</f>
        <v/>
      </c>
      <c r="G254" s="155"/>
      <c r="H254" s="153">
        <f>IFERROR((((SUMIFS('Регистрация приход товаров'!$H$4:$H$2000,'Регистрация приход товаров'!$A$4:$A$2000,"&gt;="&amp;DATE(YEAR($A254),MONTH($A254),1),'Регистрация приход товаров'!$D$4:$D$2000,$D254)-SUMIFS('Регистрация приход товаров'!$H$4:$H$2000,'Регистрация приход товаров'!$A$4:$A$2000,"&gt;="&amp;DATE(YEAR($A254),MONTH($A254)+1,1),'Регистрация приход товаров'!$D$4:$D$2000,$D254))+(IFERROR((SUMIF('Остаток на начало год'!$B$5:$B$302,$D254,'Остаток на начало год'!$F$5:$F$302)+SUMIFS('Регистрация приход товаров'!$H$4:$H$2000,'Регистрация приход товаров'!$D$4:$D$2000,$D254,'Регистрация приход товаров'!$A$4:$A$2000,"&lt;"&amp;DATE(YEAR($A254),MONTH($A254),1)))-SUMIFS('Регистрация расход товаров'!$H$4:$H$2000,'Регистрация расход товаров'!$A$4:$A$2000,"&lt;"&amp;DATE(YEAR($A254),MONTH($A254),1),'Регистрация расход товаров'!$D$4:$D$2000,$D254),0)))/((SUMIFS('Регистрация приход товаров'!$G$4:$G$2000,'Регистрация приход товаров'!$A$4:$A$2000,"&gt;="&amp;DATE(YEAR($A254),MONTH($A254),1),'Регистрация приход товаров'!$D$4:$D$2000,$D254)-SUMIFS('Регистрация приход товаров'!$G$4:$G$2000,'Регистрация приход товаров'!$A$4:$A$2000,"&gt;="&amp;DATE(YEAR($A254),MONTH($A254)+1,1),'Регистрация приход товаров'!$D$4:$D$2000,$D254))+(IFERROR((SUMIF('Остаток на начало год'!$B$5:$B$302,$D254,'Остаток на начало год'!$E$5:$E$302)+SUMIFS('Регистрация приход товаров'!$G$4:$G$2000,'Регистрация приход товаров'!$D$4:$D$2000,$D254,'Регистрация приход товаров'!$A$4:$A$2000,"&lt;"&amp;DATE(YEAR($A254),MONTH($A254),1)))-SUMIFS('Регистрация расход товаров'!$G$4:$G$2000,'Регистрация расход товаров'!$A$4:$A$2000,"&lt;"&amp;DATE(YEAR($A254),MONTH($A254),1),'Регистрация расход товаров'!$D$4:$D$2000,$D254),0))))*G254,0)</f>
        <v>0</v>
      </c>
      <c r="I254" s="154"/>
      <c r="J254" s="153">
        <f t="shared" si="6"/>
        <v>0</v>
      </c>
      <c r="K254" s="153">
        <f t="shared" si="7"/>
        <v>0</v>
      </c>
      <c r="L254" s="43" t="e">
        <f>IF(B254=#REF!,MAX($L$3:L253)+1,0)</f>
        <v>#REF!</v>
      </c>
    </row>
    <row r="255" spans="1:12">
      <c r="A255" s="158"/>
      <c r="B255" s="94"/>
      <c r="C255" s="159"/>
      <c r="D255" s="128"/>
      <c r="E255" s="151" t="str">
        <f>IFERROR(INDEX('Материал хисобот'!$C$9:$C$259,MATCH(D255,'Материал хисобот'!$B$9:$B$259,0),1),"")</f>
        <v/>
      </c>
      <c r="F255" s="152" t="str">
        <f>IFERROR(INDEX('Материал хисобот'!$D$9:$D$259,MATCH(D255,'Материал хисобот'!$B$9:$B$259,0),1),"")</f>
        <v/>
      </c>
      <c r="G255" s="155"/>
      <c r="H255" s="153">
        <f>IFERROR((((SUMIFS('Регистрация приход товаров'!$H$4:$H$2000,'Регистрация приход товаров'!$A$4:$A$2000,"&gt;="&amp;DATE(YEAR($A255),MONTH($A255),1),'Регистрация приход товаров'!$D$4:$D$2000,$D255)-SUMIFS('Регистрация приход товаров'!$H$4:$H$2000,'Регистрация приход товаров'!$A$4:$A$2000,"&gt;="&amp;DATE(YEAR($A255),MONTH($A255)+1,1),'Регистрация приход товаров'!$D$4:$D$2000,$D255))+(IFERROR((SUMIF('Остаток на начало год'!$B$5:$B$302,$D255,'Остаток на начало год'!$F$5:$F$302)+SUMIFS('Регистрация приход товаров'!$H$4:$H$2000,'Регистрация приход товаров'!$D$4:$D$2000,$D255,'Регистрация приход товаров'!$A$4:$A$2000,"&lt;"&amp;DATE(YEAR($A255),MONTH($A255),1)))-SUMIFS('Регистрация расход товаров'!$H$4:$H$2000,'Регистрация расход товаров'!$A$4:$A$2000,"&lt;"&amp;DATE(YEAR($A255),MONTH($A255),1),'Регистрация расход товаров'!$D$4:$D$2000,$D255),0)))/((SUMIFS('Регистрация приход товаров'!$G$4:$G$2000,'Регистрация приход товаров'!$A$4:$A$2000,"&gt;="&amp;DATE(YEAR($A255),MONTH($A255),1),'Регистрация приход товаров'!$D$4:$D$2000,$D255)-SUMIFS('Регистрация приход товаров'!$G$4:$G$2000,'Регистрация приход товаров'!$A$4:$A$2000,"&gt;="&amp;DATE(YEAR($A255),MONTH($A255)+1,1),'Регистрация приход товаров'!$D$4:$D$2000,$D255))+(IFERROR((SUMIF('Остаток на начало год'!$B$5:$B$302,$D255,'Остаток на начало год'!$E$5:$E$302)+SUMIFS('Регистрация приход товаров'!$G$4:$G$2000,'Регистрация приход товаров'!$D$4:$D$2000,$D255,'Регистрация приход товаров'!$A$4:$A$2000,"&lt;"&amp;DATE(YEAR($A255),MONTH($A255),1)))-SUMIFS('Регистрация расход товаров'!$G$4:$G$2000,'Регистрация расход товаров'!$A$4:$A$2000,"&lt;"&amp;DATE(YEAR($A255),MONTH($A255),1),'Регистрация расход товаров'!$D$4:$D$2000,$D255),0))))*G255,0)</f>
        <v>0</v>
      </c>
      <c r="I255" s="154"/>
      <c r="J255" s="153">
        <f t="shared" si="6"/>
        <v>0</v>
      </c>
      <c r="K255" s="153">
        <f t="shared" si="7"/>
        <v>0</v>
      </c>
      <c r="L255" s="43" t="e">
        <f>IF(B255=#REF!,MAX($L$3:L254)+1,0)</f>
        <v>#REF!</v>
      </c>
    </row>
    <row r="256" spans="1:12">
      <c r="A256" s="158"/>
      <c r="B256" s="94"/>
      <c r="C256" s="159"/>
      <c r="D256" s="128"/>
      <c r="E256" s="151" t="str">
        <f>IFERROR(INDEX('Материал хисобот'!$C$9:$C$259,MATCH(D256,'Материал хисобот'!$B$9:$B$259,0),1),"")</f>
        <v/>
      </c>
      <c r="F256" s="152" t="str">
        <f>IFERROR(INDEX('Материал хисобот'!$D$9:$D$259,MATCH(D256,'Материал хисобот'!$B$9:$B$259,0),1),"")</f>
        <v/>
      </c>
      <c r="G256" s="155"/>
      <c r="H256" s="153">
        <f>IFERROR((((SUMIFS('Регистрация приход товаров'!$H$4:$H$2000,'Регистрация приход товаров'!$A$4:$A$2000,"&gt;="&amp;DATE(YEAR($A256),MONTH($A256),1),'Регистрация приход товаров'!$D$4:$D$2000,$D256)-SUMIFS('Регистрация приход товаров'!$H$4:$H$2000,'Регистрация приход товаров'!$A$4:$A$2000,"&gt;="&amp;DATE(YEAR($A256),MONTH($A256)+1,1),'Регистрация приход товаров'!$D$4:$D$2000,$D256))+(IFERROR((SUMIF('Остаток на начало год'!$B$5:$B$302,$D256,'Остаток на начало год'!$F$5:$F$302)+SUMIFS('Регистрация приход товаров'!$H$4:$H$2000,'Регистрация приход товаров'!$D$4:$D$2000,$D256,'Регистрация приход товаров'!$A$4:$A$2000,"&lt;"&amp;DATE(YEAR($A256),MONTH($A256),1)))-SUMIFS('Регистрация расход товаров'!$H$4:$H$2000,'Регистрация расход товаров'!$A$4:$A$2000,"&lt;"&amp;DATE(YEAR($A256),MONTH($A256),1),'Регистрация расход товаров'!$D$4:$D$2000,$D256),0)))/((SUMIFS('Регистрация приход товаров'!$G$4:$G$2000,'Регистрация приход товаров'!$A$4:$A$2000,"&gt;="&amp;DATE(YEAR($A256),MONTH($A256),1),'Регистрация приход товаров'!$D$4:$D$2000,$D256)-SUMIFS('Регистрация приход товаров'!$G$4:$G$2000,'Регистрация приход товаров'!$A$4:$A$2000,"&gt;="&amp;DATE(YEAR($A256),MONTH($A256)+1,1),'Регистрация приход товаров'!$D$4:$D$2000,$D256))+(IFERROR((SUMIF('Остаток на начало год'!$B$5:$B$302,$D256,'Остаток на начало год'!$E$5:$E$302)+SUMIFS('Регистрация приход товаров'!$G$4:$G$2000,'Регистрация приход товаров'!$D$4:$D$2000,$D256,'Регистрация приход товаров'!$A$4:$A$2000,"&lt;"&amp;DATE(YEAR($A256),MONTH($A256),1)))-SUMIFS('Регистрация расход товаров'!$G$4:$G$2000,'Регистрация расход товаров'!$A$4:$A$2000,"&lt;"&amp;DATE(YEAR($A256),MONTH($A256),1),'Регистрация расход товаров'!$D$4:$D$2000,$D256),0))))*G256,0)</f>
        <v>0</v>
      </c>
      <c r="I256" s="154"/>
      <c r="J256" s="153">
        <f t="shared" si="6"/>
        <v>0</v>
      </c>
      <c r="K256" s="153">
        <f t="shared" si="7"/>
        <v>0</v>
      </c>
      <c r="L256" s="43" t="e">
        <f>IF(B256=#REF!,MAX($L$3:L255)+1,0)</f>
        <v>#REF!</v>
      </c>
    </row>
    <row r="257" spans="1:12">
      <c r="A257" s="158"/>
      <c r="B257" s="94"/>
      <c r="C257" s="159"/>
      <c r="D257" s="128"/>
      <c r="E257" s="151" t="str">
        <f>IFERROR(INDEX('Материал хисобот'!$C$9:$C$259,MATCH(D257,'Материал хисобот'!$B$9:$B$259,0),1),"")</f>
        <v/>
      </c>
      <c r="F257" s="152" t="str">
        <f>IFERROR(INDEX('Материал хисобот'!$D$9:$D$259,MATCH(D257,'Материал хисобот'!$B$9:$B$259,0),1),"")</f>
        <v/>
      </c>
      <c r="G257" s="155"/>
      <c r="H257" s="153">
        <f>IFERROR((((SUMIFS('Регистрация приход товаров'!$H$4:$H$2000,'Регистрация приход товаров'!$A$4:$A$2000,"&gt;="&amp;DATE(YEAR($A257),MONTH($A257),1),'Регистрация приход товаров'!$D$4:$D$2000,$D257)-SUMIFS('Регистрация приход товаров'!$H$4:$H$2000,'Регистрация приход товаров'!$A$4:$A$2000,"&gt;="&amp;DATE(YEAR($A257),MONTH($A257)+1,1),'Регистрация приход товаров'!$D$4:$D$2000,$D257))+(IFERROR((SUMIF('Остаток на начало год'!$B$5:$B$302,$D257,'Остаток на начало год'!$F$5:$F$302)+SUMIFS('Регистрация приход товаров'!$H$4:$H$2000,'Регистрация приход товаров'!$D$4:$D$2000,$D257,'Регистрация приход товаров'!$A$4:$A$2000,"&lt;"&amp;DATE(YEAR($A257),MONTH($A257),1)))-SUMIFS('Регистрация расход товаров'!$H$4:$H$2000,'Регистрация расход товаров'!$A$4:$A$2000,"&lt;"&amp;DATE(YEAR($A257),MONTH($A257),1),'Регистрация расход товаров'!$D$4:$D$2000,$D257),0)))/((SUMIFS('Регистрация приход товаров'!$G$4:$G$2000,'Регистрация приход товаров'!$A$4:$A$2000,"&gt;="&amp;DATE(YEAR($A257),MONTH($A257),1),'Регистрация приход товаров'!$D$4:$D$2000,$D257)-SUMIFS('Регистрация приход товаров'!$G$4:$G$2000,'Регистрация приход товаров'!$A$4:$A$2000,"&gt;="&amp;DATE(YEAR($A257),MONTH($A257)+1,1),'Регистрация приход товаров'!$D$4:$D$2000,$D257))+(IFERROR((SUMIF('Остаток на начало год'!$B$5:$B$302,$D257,'Остаток на начало год'!$E$5:$E$302)+SUMIFS('Регистрация приход товаров'!$G$4:$G$2000,'Регистрация приход товаров'!$D$4:$D$2000,$D257,'Регистрация приход товаров'!$A$4:$A$2000,"&lt;"&amp;DATE(YEAR($A257),MONTH($A257),1)))-SUMIFS('Регистрация расход товаров'!$G$4:$G$2000,'Регистрация расход товаров'!$A$4:$A$2000,"&lt;"&amp;DATE(YEAR($A257),MONTH($A257),1),'Регистрация расход товаров'!$D$4:$D$2000,$D257),0))))*G257,0)</f>
        <v>0</v>
      </c>
      <c r="I257" s="154"/>
      <c r="J257" s="153">
        <f t="shared" si="6"/>
        <v>0</v>
      </c>
      <c r="K257" s="153">
        <f t="shared" si="7"/>
        <v>0</v>
      </c>
      <c r="L257" s="43" t="e">
        <f>IF(B257=#REF!,MAX($L$3:L256)+1,0)</f>
        <v>#REF!</v>
      </c>
    </row>
    <row r="258" spans="1:12">
      <c r="A258" s="158"/>
      <c r="B258" s="94"/>
      <c r="C258" s="159"/>
      <c r="D258" s="128"/>
      <c r="E258" s="151" t="str">
        <f>IFERROR(INDEX('Материал хисобот'!$C$9:$C$259,MATCH(D258,'Материал хисобот'!$B$9:$B$259,0),1),"")</f>
        <v/>
      </c>
      <c r="F258" s="152" t="str">
        <f>IFERROR(INDEX('Материал хисобот'!$D$9:$D$259,MATCH(D258,'Материал хисобот'!$B$9:$B$259,0),1),"")</f>
        <v/>
      </c>
      <c r="G258" s="155"/>
      <c r="H258" s="153">
        <f>IFERROR((((SUMIFS('Регистрация приход товаров'!$H$4:$H$2000,'Регистрация приход товаров'!$A$4:$A$2000,"&gt;="&amp;DATE(YEAR($A258),MONTH($A258),1),'Регистрация приход товаров'!$D$4:$D$2000,$D258)-SUMIFS('Регистрация приход товаров'!$H$4:$H$2000,'Регистрация приход товаров'!$A$4:$A$2000,"&gt;="&amp;DATE(YEAR($A258),MONTH($A258)+1,1),'Регистрация приход товаров'!$D$4:$D$2000,$D258))+(IFERROR((SUMIF('Остаток на начало год'!$B$5:$B$302,$D258,'Остаток на начало год'!$F$5:$F$302)+SUMIFS('Регистрация приход товаров'!$H$4:$H$2000,'Регистрация приход товаров'!$D$4:$D$2000,$D258,'Регистрация приход товаров'!$A$4:$A$2000,"&lt;"&amp;DATE(YEAR($A258),MONTH($A258),1)))-SUMIFS('Регистрация расход товаров'!$H$4:$H$2000,'Регистрация расход товаров'!$A$4:$A$2000,"&lt;"&amp;DATE(YEAR($A258),MONTH($A258),1),'Регистрация расход товаров'!$D$4:$D$2000,$D258),0)))/((SUMIFS('Регистрация приход товаров'!$G$4:$G$2000,'Регистрация приход товаров'!$A$4:$A$2000,"&gt;="&amp;DATE(YEAR($A258),MONTH($A258),1),'Регистрация приход товаров'!$D$4:$D$2000,$D258)-SUMIFS('Регистрация приход товаров'!$G$4:$G$2000,'Регистрация приход товаров'!$A$4:$A$2000,"&gt;="&amp;DATE(YEAR($A258),MONTH($A258)+1,1),'Регистрация приход товаров'!$D$4:$D$2000,$D258))+(IFERROR((SUMIF('Остаток на начало год'!$B$5:$B$302,$D258,'Остаток на начало год'!$E$5:$E$302)+SUMIFS('Регистрация приход товаров'!$G$4:$G$2000,'Регистрация приход товаров'!$D$4:$D$2000,$D258,'Регистрация приход товаров'!$A$4:$A$2000,"&lt;"&amp;DATE(YEAR($A258),MONTH($A258),1)))-SUMIFS('Регистрация расход товаров'!$G$4:$G$2000,'Регистрация расход товаров'!$A$4:$A$2000,"&lt;"&amp;DATE(YEAR($A258),MONTH($A258),1),'Регистрация расход товаров'!$D$4:$D$2000,$D258),0))))*G258,0)</f>
        <v>0</v>
      </c>
      <c r="I258" s="154"/>
      <c r="J258" s="153">
        <f t="shared" si="6"/>
        <v>0</v>
      </c>
      <c r="K258" s="153">
        <f t="shared" si="7"/>
        <v>0</v>
      </c>
      <c r="L258" s="43" t="e">
        <f>IF(B258=#REF!,MAX($L$3:L257)+1,0)</f>
        <v>#REF!</v>
      </c>
    </row>
    <row r="259" spans="1:12">
      <c r="A259" s="158"/>
      <c r="B259" s="94"/>
      <c r="C259" s="159"/>
      <c r="D259" s="128"/>
      <c r="E259" s="151" t="str">
        <f>IFERROR(INDEX('Материал хисобот'!$C$9:$C$259,MATCH(D259,'Материал хисобот'!$B$9:$B$259,0),1),"")</f>
        <v/>
      </c>
      <c r="F259" s="152" t="str">
        <f>IFERROR(INDEX('Материал хисобот'!$D$9:$D$259,MATCH(D259,'Материал хисобот'!$B$9:$B$259,0),1),"")</f>
        <v/>
      </c>
      <c r="G259" s="155"/>
      <c r="H259" s="153">
        <f>IFERROR((((SUMIFS('Регистрация приход товаров'!$H$4:$H$2000,'Регистрация приход товаров'!$A$4:$A$2000,"&gt;="&amp;DATE(YEAR($A259),MONTH($A259),1),'Регистрация приход товаров'!$D$4:$D$2000,$D259)-SUMIFS('Регистрация приход товаров'!$H$4:$H$2000,'Регистрация приход товаров'!$A$4:$A$2000,"&gt;="&amp;DATE(YEAR($A259),MONTH($A259)+1,1),'Регистрация приход товаров'!$D$4:$D$2000,$D259))+(IFERROR((SUMIF('Остаток на начало год'!$B$5:$B$302,$D259,'Остаток на начало год'!$F$5:$F$302)+SUMIFS('Регистрация приход товаров'!$H$4:$H$2000,'Регистрация приход товаров'!$D$4:$D$2000,$D259,'Регистрация приход товаров'!$A$4:$A$2000,"&lt;"&amp;DATE(YEAR($A259),MONTH($A259),1)))-SUMIFS('Регистрация расход товаров'!$H$4:$H$2000,'Регистрация расход товаров'!$A$4:$A$2000,"&lt;"&amp;DATE(YEAR($A259),MONTH($A259),1),'Регистрация расход товаров'!$D$4:$D$2000,$D259),0)))/((SUMIFS('Регистрация приход товаров'!$G$4:$G$2000,'Регистрация приход товаров'!$A$4:$A$2000,"&gt;="&amp;DATE(YEAR($A259),MONTH($A259),1),'Регистрация приход товаров'!$D$4:$D$2000,$D259)-SUMIFS('Регистрация приход товаров'!$G$4:$G$2000,'Регистрация приход товаров'!$A$4:$A$2000,"&gt;="&amp;DATE(YEAR($A259),MONTH($A259)+1,1),'Регистрация приход товаров'!$D$4:$D$2000,$D259))+(IFERROR((SUMIF('Остаток на начало год'!$B$5:$B$302,$D259,'Остаток на начало год'!$E$5:$E$302)+SUMIFS('Регистрация приход товаров'!$G$4:$G$2000,'Регистрация приход товаров'!$D$4:$D$2000,$D259,'Регистрация приход товаров'!$A$4:$A$2000,"&lt;"&amp;DATE(YEAR($A259),MONTH($A259),1)))-SUMIFS('Регистрация расход товаров'!$G$4:$G$2000,'Регистрация расход товаров'!$A$4:$A$2000,"&lt;"&amp;DATE(YEAR($A259),MONTH($A259),1),'Регистрация расход товаров'!$D$4:$D$2000,$D259),0))))*G259,0)</f>
        <v>0</v>
      </c>
      <c r="I259" s="154"/>
      <c r="J259" s="153">
        <f t="shared" si="6"/>
        <v>0</v>
      </c>
      <c r="K259" s="153">
        <f t="shared" si="7"/>
        <v>0</v>
      </c>
      <c r="L259" s="43" t="e">
        <f>IF(B259=#REF!,MAX($L$3:L258)+1,0)</f>
        <v>#REF!</v>
      </c>
    </row>
    <row r="260" spans="1:12">
      <c r="A260" s="158"/>
      <c r="B260" s="94"/>
      <c r="C260" s="159"/>
      <c r="D260" s="128"/>
      <c r="E260" s="151" t="str">
        <f>IFERROR(INDEX('Материал хисобот'!$C$9:$C$259,MATCH(D260,'Материал хисобот'!$B$9:$B$259,0),1),"")</f>
        <v/>
      </c>
      <c r="F260" s="152" t="str">
        <f>IFERROR(INDEX('Материал хисобот'!$D$9:$D$259,MATCH(D260,'Материал хисобот'!$B$9:$B$259,0),1),"")</f>
        <v/>
      </c>
      <c r="G260" s="155"/>
      <c r="H260" s="153">
        <f>IFERROR((((SUMIFS('Регистрация приход товаров'!$H$4:$H$2000,'Регистрация приход товаров'!$A$4:$A$2000,"&gt;="&amp;DATE(YEAR($A260),MONTH($A260),1),'Регистрация приход товаров'!$D$4:$D$2000,$D260)-SUMIFS('Регистрация приход товаров'!$H$4:$H$2000,'Регистрация приход товаров'!$A$4:$A$2000,"&gt;="&amp;DATE(YEAR($A260),MONTH($A260)+1,1),'Регистрация приход товаров'!$D$4:$D$2000,$D260))+(IFERROR((SUMIF('Остаток на начало год'!$B$5:$B$302,$D260,'Остаток на начало год'!$F$5:$F$302)+SUMIFS('Регистрация приход товаров'!$H$4:$H$2000,'Регистрация приход товаров'!$D$4:$D$2000,$D260,'Регистрация приход товаров'!$A$4:$A$2000,"&lt;"&amp;DATE(YEAR($A260),MONTH($A260),1)))-SUMIFS('Регистрация расход товаров'!$H$4:$H$2000,'Регистрация расход товаров'!$A$4:$A$2000,"&lt;"&amp;DATE(YEAR($A260),MONTH($A260),1),'Регистрация расход товаров'!$D$4:$D$2000,$D260),0)))/((SUMIFS('Регистрация приход товаров'!$G$4:$G$2000,'Регистрация приход товаров'!$A$4:$A$2000,"&gt;="&amp;DATE(YEAR($A260),MONTH($A260),1),'Регистрация приход товаров'!$D$4:$D$2000,$D260)-SUMIFS('Регистрация приход товаров'!$G$4:$G$2000,'Регистрация приход товаров'!$A$4:$A$2000,"&gt;="&amp;DATE(YEAR($A260),MONTH($A260)+1,1),'Регистрация приход товаров'!$D$4:$D$2000,$D260))+(IFERROR((SUMIF('Остаток на начало год'!$B$5:$B$302,$D260,'Остаток на начало год'!$E$5:$E$302)+SUMIFS('Регистрация приход товаров'!$G$4:$G$2000,'Регистрация приход товаров'!$D$4:$D$2000,$D260,'Регистрация приход товаров'!$A$4:$A$2000,"&lt;"&amp;DATE(YEAR($A260),MONTH($A260),1)))-SUMIFS('Регистрация расход товаров'!$G$4:$G$2000,'Регистрация расход товаров'!$A$4:$A$2000,"&lt;"&amp;DATE(YEAR($A260),MONTH($A260),1),'Регистрация расход товаров'!$D$4:$D$2000,$D260),0))))*G260,0)</f>
        <v>0</v>
      </c>
      <c r="I260" s="154"/>
      <c r="J260" s="153">
        <f t="shared" si="6"/>
        <v>0</v>
      </c>
      <c r="K260" s="153">
        <f t="shared" si="7"/>
        <v>0</v>
      </c>
      <c r="L260" s="43" t="e">
        <f>IF(B260=#REF!,MAX($L$3:L259)+1,0)</f>
        <v>#REF!</v>
      </c>
    </row>
    <row r="261" spans="1:12">
      <c r="A261" s="158"/>
      <c r="B261" s="94"/>
      <c r="C261" s="159"/>
      <c r="D261" s="128"/>
      <c r="E261" s="151" t="str">
        <f>IFERROR(INDEX('Материал хисобот'!$C$9:$C$259,MATCH(D261,'Материал хисобот'!$B$9:$B$259,0),1),"")</f>
        <v/>
      </c>
      <c r="F261" s="152" t="str">
        <f>IFERROR(INDEX('Материал хисобот'!$D$9:$D$259,MATCH(D261,'Материал хисобот'!$B$9:$B$259,0),1),"")</f>
        <v/>
      </c>
      <c r="G261" s="155"/>
      <c r="H261" s="153">
        <f>IFERROR((((SUMIFS('Регистрация приход товаров'!$H$4:$H$2000,'Регистрация приход товаров'!$A$4:$A$2000,"&gt;="&amp;DATE(YEAR($A261),MONTH($A261),1),'Регистрация приход товаров'!$D$4:$D$2000,$D261)-SUMIFS('Регистрация приход товаров'!$H$4:$H$2000,'Регистрация приход товаров'!$A$4:$A$2000,"&gt;="&amp;DATE(YEAR($A261),MONTH($A261)+1,1),'Регистрация приход товаров'!$D$4:$D$2000,$D261))+(IFERROR((SUMIF('Остаток на начало год'!$B$5:$B$302,$D261,'Остаток на начало год'!$F$5:$F$302)+SUMIFS('Регистрация приход товаров'!$H$4:$H$2000,'Регистрация приход товаров'!$D$4:$D$2000,$D261,'Регистрация приход товаров'!$A$4:$A$2000,"&lt;"&amp;DATE(YEAR($A261),MONTH($A261),1)))-SUMIFS('Регистрация расход товаров'!$H$4:$H$2000,'Регистрация расход товаров'!$A$4:$A$2000,"&lt;"&amp;DATE(YEAR($A261),MONTH($A261),1),'Регистрация расход товаров'!$D$4:$D$2000,$D261),0)))/((SUMIFS('Регистрация приход товаров'!$G$4:$G$2000,'Регистрация приход товаров'!$A$4:$A$2000,"&gt;="&amp;DATE(YEAR($A261),MONTH($A261),1),'Регистрация приход товаров'!$D$4:$D$2000,$D261)-SUMIFS('Регистрация приход товаров'!$G$4:$G$2000,'Регистрация приход товаров'!$A$4:$A$2000,"&gt;="&amp;DATE(YEAR($A261),MONTH($A261)+1,1),'Регистрация приход товаров'!$D$4:$D$2000,$D261))+(IFERROR((SUMIF('Остаток на начало год'!$B$5:$B$302,$D261,'Остаток на начало год'!$E$5:$E$302)+SUMIFS('Регистрация приход товаров'!$G$4:$G$2000,'Регистрация приход товаров'!$D$4:$D$2000,$D261,'Регистрация приход товаров'!$A$4:$A$2000,"&lt;"&amp;DATE(YEAR($A261),MONTH($A261),1)))-SUMIFS('Регистрация расход товаров'!$G$4:$G$2000,'Регистрация расход товаров'!$A$4:$A$2000,"&lt;"&amp;DATE(YEAR($A261),MONTH($A261),1),'Регистрация расход товаров'!$D$4:$D$2000,$D261),0))))*G261,0)</f>
        <v>0</v>
      </c>
      <c r="I261" s="154"/>
      <c r="J261" s="153">
        <f t="shared" ref="J261:J324" si="8">+G261*I261</f>
        <v>0</v>
      </c>
      <c r="K261" s="153">
        <f t="shared" ref="K261:K324" si="9">+J261-H261</f>
        <v>0</v>
      </c>
      <c r="L261" s="43" t="e">
        <f>IF(B261=#REF!,MAX($L$3:L260)+1,0)</f>
        <v>#REF!</v>
      </c>
    </row>
    <row r="262" spans="1:12">
      <c r="A262" s="158"/>
      <c r="B262" s="94"/>
      <c r="C262" s="159"/>
      <c r="D262" s="128"/>
      <c r="E262" s="151" t="str">
        <f>IFERROR(INDEX('Материал хисобот'!$C$9:$C$259,MATCH(D262,'Материал хисобот'!$B$9:$B$259,0),1),"")</f>
        <v/>
      </c>
      <c r="F262" s="152" t="str">
        <f>IFERROR(INDEX('Материал хисобот'!$D$9:$D$259,MATCH(D262,'Материал хисобот'!$B$9:$B$259,0),1),"")</f>
        <v/>
      </c>
      <c r="G262" s="155"/>
      <c r="H262" s="153">
        <f>IFERROR((((SUMIFS('Регистрация приход товаров'!$H$4:$H$2000,'Регистрация приход товаров'!$A$4:$A$2000,"&gt;="&amp;DATE(YEAR($A262),MONTH($A262),1),'Регистрация приход товаров'!$D$4:$D$2000,$D262)-SUMIFS('Регистрация приход товаров'!$H$4:$H$2000,'Регистрация приход товаров'!$A$4:$A$2000,"&gt;="&amp;DATE(YEAR($A262),MONTH($A262)+1,1),'Регистрация приход товаров'!$D$4:$D$2000,$D262))+(IFERROR((SUMIF('Остаток на начало год'!$B$5:$B$302,$D262,'Остаток на начало год'!$F$5:$F$302)+SUMIFS('Регистрация приход товаров'!$H$4:$H$2000,'Регистрация приход товаров'!$D$4:$D$2000,$D262,'Регистрация приход товаров'!$A$4:$A$2000,"&lt;"&amp;DATE(YEAR($A262),MONTH($A262),1)))-SUMIFS('Регистрация расход товаров'!$H$4:$H$2000,'Регистрация расход товаров'!$A$4:$A$2000,"&lt;"&amp;DATE(YEAR($A262),MONTH($A262),1),'Регистрация расход товаров'!$D$4:$D$2000,$D262),0)))/((SUMIFS('Регистрация приход товаров'!$G$4:$G$2000,'Регистрация приход товаров'!$A$4:$A$2000,"&gt;="&amp;DATE(YEAR($A262),MONTH($A262),1),'Регистрация приход товаров'!$D$4:$D$2000,$D262)-SUMIFS('Регистрация приход товаров'!$G$4:$G$2000,'Регистрация приход товаров'!$A$4:$A$2000,"&gt;="&amp;DATE(YEAR($A262),MONTH($A262)+1,1),'Регистрация приход товаров'!$D$4:$D$2000,$D262))+(IFERROR((SUMIF('Остаток на начало год'!$B$5:$B$302,$D262,'Остаток на начало год'!$E$5:$E$302)+SUMIFS('Регистрация приход товаров'!$G$4:$G$2000,'Регистрация приход товаров'!$D$4:$D$2000,$D262,'Регистрация приход товаров'!$A$4:$A$2000,"&lt;"&amp;DATE(YEAR($A262),MONTH($A262),1)))-SUMIFS('Регистрация расход товаров'!$G$4:$G$2000,'Регистрация расход товаров'!$A$4:$A$2000,"&lt;"&amp;DATE(YEAR($A262),MONTH($A262),1),'Регистрация расход товаров'!$D$4:$D$2000,$D262),0))))*G262,0)</f>
        <v>0</v>
      </c>
      <c r="I262" s="154"/>
      <c r="J262" s="153">
        <f t="shared" si="8"/>
        <v>0</v>
      </c>
      <c r="K262" s="153">
        <f t="shared" si="9"/>
        <v>0</v>
      </c>
      <c r="L262" s="43" t="e">
        <f>IF(B262=#REF!,MAX($L$3:L261)+1,0)</f>
        <v>#REF!</v>
      </c>
    </row>
    <row r="263" spans="1:12">
      <c r="A263" s="158"/>
      <c r="B263" s="94"/>
      <c r="C263" s="159"/>
      <c r="D263" s="128"/>
      <c r="E263" s="151" t="str">
        <f>IFERROR(INDEX('Материал хисобот'!$C$9:$C$259,MATCH(D263,'Материал хисобот'!$B$9:$B$259,0),1),"")</f>
        <v/>
      </c>
      <c r="F263" s="152" t="str">
        <f>IFERROR(INDEX('Материал хисобот'!$D$9:$D$259,MATCH(D263,'Материал хисобот'!$B$9:$B$259,0),1),"")</f>
        <v/>
      </c>
      <c r="G263" s="155"/>
      <c r="H263" s="153">
        <f>IFERROR((((SUMIFS('Регистрация приход товаров'!$H$4:$H$2000,'Регистрация приход товаров'!$A$4:$A$2000,"&gt;="&amp;DATE(YEAR($A263),MONTH($A263),1),'Регистрация приход товаров'!$D$4:$D$2000,$D263)-SUMIFS('Регистрация приход товаров'!$H$4:$H$2000,'Регистрация приход товаров'!$A$4:$A$2000,"&gt;="&amp;DATE(YEAR($A263),MONTH($A263)+1,1),'Регистрация приход товаров'!$D$4:$D$2000,$D263))+(IFERROR((SUMIF('Остаток на начало год'!$B$5:$B$302,$D263,'Остаток на начало год'!$F$5:$F$302)+SUMIFS('Регистрация приход товаров'!$H$4:$H$2000,'Регистрация приход товаров'!$D$4:$D$2000,$D263,'Регистрация приход товаров'!$A$4:$A$2000,"&lt;"&amp;DATE(YEAR($A263),MONTH($A263),1)))-SUMIFS('Регистрация расход товаров'!$H$4:$H$2000,'Регистрация расход товаров'!$A$4:$A$2000,"&lt;"&amp;DATE(YEAR($A263),MONTH($A263),1),'Регистрация расход товаров'!$D$4:$D$2000,$D263),0)))/((SUMIFS('Регистрация приход товаров'!$G$4:$G$2000,'Регистрация приход товаров'!$A$4:$A$2000,"&gt;="&amp;DATE(YEAR($A263),MONTH($A263),1),'Регистрация приход товаров'!$D$4:$D$2000,$D263)-SUMIFS('Регистрация приход товаров'!$G$4:$G$2000,'Регистрация приход товаров'!$A$4:$A$2000,"&gt;="&amp;DATE(YEAR($A263),MONTH($A263)+1,1),'Регистрация приход товаров'!$D$4:$D$2000,$D263))+(IFERROR((SUMIF('Остаток на начало год'!$B$5:$B$302,$D263,'Остаток на начало год'!$E$5:$E$302)+SUMIFS('Регистрация приход товаров'!$G$4:$G$2000,'Регистрация приход товаров'!$D$4:$D$2000,$D263,'Регистрация приход товаров'!$A$4:$A$2000,"&lt;"&amp;DATE(YEAR($A263),MONTH($A263),1)))-SUMIFS('Регистрация расход товаров'!$G$4:$G$2000,'Регистрация расход товаров'!$A$4:$A$2000,"&lt;"&amp;DATE(YEAR($A263),MONTH($A263),1),'Регистрация расход товаров'!$D$4:$D$2000,$D263),0))))*G263,0)</f>
        <v>0</v>
      </c>
      <c r="I263" s="154"/>
      <c r="J263" s="153">
        <f t="shared" si="8"/>
        <v>0</v>
      </c>
      <c r="K263" s="153">
        <f t="shared" si="9"/>
        <v>0</v>
      </c>
      <c r="L263" s="43" t="e">
        <f>IF(B263=#REF!,MAX($L$3:L262)+1,0)</f>
        <v>#REF!</v>
      </c>
    </row>
    <row r="264" spans="1:12">
      <c r="A264" s="158"/>
      <c r="B264" s="94"/>
      <c r="C264" s="159"/>
      <c r="D264" s="128"/>
      <c r="E264" s="151" t="str">
        <f>IFERROR(INDEX('Материал хисобот'!$C$9:$C$259,MATCH(D264,'Материал хисобот'!$B$9:$B$259,0),1),"")</f>
        <v/>
      </c>
      <c r="F264" s="152" t="str">
        <f>IFERROR(INDEX('Материал хисобот'!$D$9:$D$259,MATCH(D264,'Материал хисобот'!$B$9:$B$259,0),1),"")</f>
        <v/>
      </c>
      <c r="G264" s="155"/>
      <c r="H264" s="153">
        <f>IFERROR((((SUMIFS('Регистрация приход товаров'!$H$4:$H$2000,'Регистрация приход товаров'!$A$4:$A$2000,"&gt;="&amp;DATE(YEAR($A264),MONTH($A264),1),'Регистрация приход товаров'!$D$4:$D$2000,$D264)-SUMIFS('Регистрация приход товаров'!$H$4:$H$2000,'Регистрация приход товаров'!$A$4:$A$2000,"&gt;="&amp;DATE(YEAR($A264),MONTH($A264)+1,1),'Регистрация приход товаров'!$D$4:$D$2000,$D264))+(IFERROR((SUMIF('Остаток на начало год'!$B$5:$B$302,$D264,'Остаток на начало год'!$F$5:$F$302)+SUMIFS('Регистрация приход товаров'!$H$4:$H$2000,'Регистрация приход товаров'!$D$4:$D$2000,$D264,'Регистрация приход товаров'!$A$4:$A$2000,"&lt;"&amp;DATE(YEAR($A264),MONTH($A264),1)))-SUMIFS('Регистрация расход товаров'!$H$4:$H$2000,'Регистрация расход товаров'!$A$4:$A$2000,"&lt;"&amp;DATE(YEAR($A264),MONTH($A264),1),'Регистрация расход товаров'!$D$4:$D$2000,$D264),0)))/((SUMIFS('Регистрация приход товаров'!$G$4:$G$2000,'Регистрация приход товаров'!$A$4:$A$2000,"&gt;="&amp;DATE(YEAR($A264),MONTH($A264),1),'Регистрация приход товаров'!$D$4:$D$2000,$D264)-SUMIFS('Регистрация приход товаров'!$G$4:$G$2000,'Регистрация приход товаров'!$A$4:$A$2000,"&gt;="&amp;DATE(YEAR($A264),MONTH($A264)+1,1),'Регистрация приход товаров'!$D$4:$D$2000,$D264))+(IFERROR((SUMIF('Остаток на начало год'!$B$5:$B$302,$D264,'Остаток на начало год'!$E$5:$E$302)+SUMIFS('Регистрация приход товаров'!$G$4:$G$2000,'Регистрация приход товаров'!$D$4:$D$2000,$D264,'Регистрация приход товаров'!$A$4:$A$2000,"&lt;"&amp;DATE(YEAR($A264),MONTH($A264),1)))-SUMIFS('Регистрация расход товаров'!$G$4:$G$2000,'Регистрация расход товаров'!$A$4:$A$2000,"&lt;"&amp;DATE(YEAR($A264),MONTH($A264),1),'Регистрация расход товаров'!$D$4:$D$2000,$D264),0))))*G264,0)</f>
        <v>0</v>
      </c>
      <c r="I264" s="154"/>
      <c r="J264" s="153">
        <f t="shared" si="8"/>
        <v>0</v>
      </c>
      <c r="K264" s="153">
        <f t="shared" si="9"/>
        <v>0</v>
      </c>
      <c r="L264" s="43" t="e">
        <f>IF(B264=#REF!,MAX($L$3:L263)+1,0)</f>
        <v>#REF!</v>
      </c>
    </row>
    <row r="265" spans="1:12">
      <c r="A265" s="158"/>
      <c r="B265" s="94"/>
      <c r="C265" s="159"/>
      <c r="D265" s="128"/>
      <c r="E265" s="151" t="str">
        <f>IFERROR(INDEX('Материал хисобот'!$C$9:$C$259,MATCH(D265,'Материал хисобот'!$B$9:$B$259,0),1),"")</f>
        <v/>
      </c>
      <c r="F265" s="152" t="str">
        <f>IFERROR(INDEX('Материал хисобот'!$D$9:$D$259,MATCH(D265,'Материал хисобот'!$B$9:$B$259,0),1),"")</f>
        <v/>
      </c>
      <c r="G265" s="155"/>
      <c r="H265" s="153">
        <f>IFERROR((((SUMIFS('Регистрация приход товаров'!$H$4:$H$2000,'Регистрация приход товаров'!$A$4:$A$2000,"&gt;="&amp;DATE(YEAR($A265),MONTH($A265),1),'Регистрация приход товаров'!$D$4:$D$2000,$D265)-SUMIFS('Регистрация приход товаров'!$H$4:$H$2000,'Регистрация приход товаров'!$A$4:$A$2000,"&gt;="&amp;DATE(YEAR($A265),MONTH($A265)+1,1),'Регистрация приход товаров'!$D$4:$D$2000,$D265))+(IFERROR((SUMIF('Остаток на начало год'!$B$5:$B$302,$D265,'Остаток на начало год'!$F$5:$F$302)+SUMIFS('Регистрация приход товаров'!$H$4:$H$2000,'Регистрация приход товаров'!$D$4:$D$2000,$D265,'Регистрация приход товаров'!$A$4:$A$2000,"&lt;"&amp;DATE(YEAR($A265),MONTH($A265),1)))-SUMIFS('Регистрация расход товаров'!$H$4:$H$2000,'Регистрация расход товаров'!$A$4:$A$2000,"&lt;"&amp;DATE(YEAR($A265),MONTH($A265),1),'Регистрация расход товаров'!$D$4:$D$2000,$D265),0)))/((SUMIFS('Регистрация приход товаров'!$G$4:$G$2000,'Регистрация приход товаров'!$A$4:$A$2000,"&gt;="&amp;DATE(YEAR($A265),MONTH($A265),1),'Регистрация приход товаров'!$D$4:$D$2000,$D265)-SUMIFS('Регистрация приход товаров'!$G$4:$G$2000,'Регистрация приход товаров'!$A$4:$A$2000,"&gt;="&amp;DATE(YEAR($A265),MONTH($A265)+1,1),'Регистрация приход товаров'!$D$4:$D$2000,$D265))+(IFERROR((SUMIF('Остаток на начало год'!$B$5:$B$302,$D265,'Остаток на начало год'!$E$5:$E$302)+SUMIFS('Регистрация приход товаров'!$G$4:$G$2000,'Регистрация приход товаров'!$D$4:$D$2000,$D265,'Регистрация приход товаров'!$A$4:$A$2000,"&lt;"&amp;DATE(YEAR($A265),MONTH($A265),1)))-SUMIFS('Регистрация расход товаров'!$G$4:$G$2000,'Регистрация расход товаров'!$A$4:$A$2000,"&lt;"&amp;DATE(YEAR($A265),MONTH($A265),1),'Регистрация расход товаров'!$D$4:$D$2000,$D265),0))))*G265,0)</f>
        <v>0</v>
      </c>
      <c r="I265" s="154"/>
      <c r="J265" s="153">
        <f t="shared" si="8"/>
        <v>0</v>
      </c>
      <c r="K265" s="153">
        <f t="shared" si="9"/>
        <v>0</v>
      </c>
      <c r="L265" s="43" t="e">
        <f>IF(B265=#REF!,MAX($L$3:L264)+1,0)</f>
        <v>#REF!</v>
      </c>
    </row>
    <row r="266" spans="1:12">
      <c r="A266" s="158"/>
      <c r="B266" s="94"/>
      <c r="C266" s="159"/>
      <c r="D266" s="128"/>
      <c r="E266" s="151" t="str">
        <f>IFERROR(INDEX('Материал хисобот'!$C$9:$C$259,MATCH(D266,'Материал хисобот'!$B$9:$B$259,0),1),"")</f>
        <v/>
      </c>
      <c r="F266" s="152" t="str">
        <f>IFERROR(INDEX('Материал хисобот'!$D$9:$D$259,MATCH(D266,'Материал хисобот'!$B$9:$B$259,0),1),"")</f>
        <v/>
      </c>
      <c r="G266" s="155"/>
      <c r="H266" s="153">
        <f>IFERROR((((SUMIFS('Регистрация приход товаров'!$H$4:$H$2000,'Регистрация приход товаров'!$A$4:$A$2000,"&gt;="&amp;DATE(YEAR($A266),MONTH($A266),1),'Регистрация приход товаров'!$D$4:$D$2000,$D266)-SUMIFS('Регистрация приход товаров'!$H$4:$H$2000,'Регистрация приход товаров'!$A$4:$A$2000,"&gt;="&amp;DATE(YEAR($A266),MONTH($A266)+1,1),'Регистрация приход товаров'!$D$4:$D$2000,$D266))+(IFERROR((SUMIF('Остаток на начало год'!$B$5:$B$302,$D266,'Остаток на начало год'!$F$5:$F$302)+SUMIFS('Регистрация приход товаров'!$H$4:$H$2000,'Регистрация приход товаров'!$D$4:$D$2000,$D266,'Регистрация приход товаров'!$A$4:$A$2000,"&lt;"&amp;DATE(YEAR($A266),MONTH($A266),1)))-SUMIFS('Регистрация расход товаров'!$H$4:$H$2000,'Регистрация расход товаров'!$A$4:$A$2000,"&lt;"&amp;DATE(YEAR($A266),MONTH($A266),1),'Регистрация расход товаров'!$D$4:$D$2000,$D266),0)))/((SUMIFS('Регистрация приход товаров'!$G$4:$G$2000,'Регистрация приход товаров'!$A$4:$A$2000,"&gt;="&amp;DATE(YEAR($A266),MONTH($A266),1),'Регистрация приход товаров'!$D$4:$D$2000,$D266)-SUMIFS('Регистрация приход товаров'!$G$4:$G$2000,'Регистрация приход товаров'!$A$4:$A$2000,"&gt;="&amp;DATE(YEAR($A266),MONTH($A266)+1,1),'Регистрация приход товаров'!$D$4:$D$2000,$D266))+(IFERROR((SUMIF('Остаток на начало год'!$B$5:$B$302,$D266,'Остаток на начало год'!$E$5:$E$302)+SUMIFS('Регистрация приход товаров'!$G$4:$G$2000,'Регистрация приход товаров'!$D$4:$D$2000,$D266,'Регистрация приход товаров'!$A$4:$A$2000,"&lt;"&amp;DATE(YEAR($A266),MONTH($A266),1)))-SUMIFS('Регистрация расход товаров'!$G$4:$G$2000,'Регистрация расход товаров'!$A$4:$A$2000,"&lt;"&amp;DATE(YEAR($A266),MONTH($A266),1),'Регистрация расход товаров'!$D$4:$D$2000,$D266),0))))*G266,0)</f>
        <v>0</v>
      </c>
      <c r="I266" s="154"/>
      <c r="J266" s="153">
        <f t="shared" si="8"/>
        <v>0</v>
      </c>
      <c r="K266" s="153">
        <f t="shared" si="9"/>
        <v>0</v>
      </c>
      <c r="L266" s="43" t="e">
        <f>IF(B266=#REF!,MAX($L$3:L265)+1,0)</f>
        <v>#REF!</v>
      </c>
    </row>
    <row r="267" spans="1:12">
      <c r="A267" s="158"/>
      <c r="B267" s="94"/>
      <c r="C267" s="159"/>
      <c r="D267" s="128"/>
      <c r="E267" s="151" t="str">
        <f>IFERROR(INDEX('Материал хисобот'!$C$9:$C$259,MATCH(D267,'Материал хисобот'!$B$9:$B$259,0),1),"")</f>
        <v/>
      </c>
      <c r="F267" s="152" t="str">
        <f>IFERROR(INDEX('Материал хисобот'!$D$9:$D$259,MATCH(D267,'Материал хисобот'!$B$9:$B$259,0),1),"")</f>
        <v/>
      </c>
      <c r="G267" s="155"/>
      <c r="H267" s="153">
        <f>IFERROR((((SUMIFS('Регистрация приход товаров'!$H$4:$H$2000,'Регистрация приход товаров'!$A$4:$A$2000,"&gt;="&amp;DATE(YEAR($A267),MONTH($A267),1),'Регистрация приход товаров'!$D$4:$D$2000,$D267)-SUMIFS('Регистрация приход товаров'!$H$4:$H$2000,'Регистрация приход товаров'!$A$4:$A$2000,"&gt;="&amp;DATE(YEAR($A267),MONTH($A267)+1,1),'Регистрация приход товаров'!$D$4:$D$2000,$D267))+(IFERROR((SUMIF('Остаток на начало год'!$B$5:$B$302,$D267,'Остаток на начало год'!$F$5:$F$302)+SUMIFS('Регистрация приход товаров'!$H$4:$H$2000,'Регистрация приход товаров'!$D$4:$D$2000,$D267,'Регистрация приход товаров'!$A$4:$A$2000,"&lt;"&amp;DATE(YEAR($A267),MONTH($A267),1)))-SUMIFS('Регистрация расход товаров'!$H$4:$H$2000,'Регистрация расход товаров'!$A$4:$A$2000,"&lt;"&amp;DATE(YEAR($A267),MONTH($A267),1),'Регистрация расход товаров'!$D$4:$D$2000,$D267),0)))/((SUMIFS('Регистрация приход товаров'!$G$4:$G$2000,'Регистрация приход товаров'!$A$4:$A$2000,"&gt;="&amp;DATE(YEAR($A267),MONTH($A267),1),'Регистрация приход товаров'!$D$4:$D$2000,$D267)-SUMIFS('Регистрация приход товаров'!$G$4:$G$2000,'Регистрация приход товаров'!$A$4:$A$2000,"&gt;="&amp;DATE(YEAR($A267),MONTH($A267)+1,1),'Регистрация приход товаров'!$D$4:$D$2000,$D267))+(IFERROR((SUMIF('Остаток на начало год'!$B$5:$B$302,$D267,'Остаток на начало год'!$E$5:$E$302)+SUMIFS('Регистрация приход товаров'!$G$4:$G$2000,'Регистрация приход товаров'!$D$4:$D$2000,$D267,'Регистрация приход товаров'!$A$4:$A$2000,"&lt;"&amp;DATE(YEAR($A267),MONTH($A267),1)))-SUMIFS('Регистрация расход товаров'!$G$4:$G$2000,'Регистрация расход товаров'!$A$4:$A$2000,"&lt;"&amp;DATE(YEAR($A267),MONTH($A267),1),'Регистрация расход товаров'!$D$4:$D$2000,$D267),0))))*G267,0)</f>
        <v>0</v>
      </c>
      <c r="I267" s="154"/>
      <c r="J267" s="153">
        <f t="shared" si="8"/>
        <v>0</v>
      </c>
      <c r="K267" s="153">
        <f t="shared" si="9"/>
        <v>0</v>
      </c>
      <c r="L267" s="43" t="e">
        <f>IF(B267=#REF!,MAX($L$3:L266)+1,0)</f>
        <v>#REF!</v>
      </c>
    </row>
    <row r="268" spans="1:12">
      <c r="A268" s="158"/>
      <c r="B268" s="94"/>
      <c r="C268" s="159"/>
      <c r="D268" s="128"/>
      <c r="E268" s="151" t="str">
        <f>IFERROR(INDEX('Материал хисобот'!$C$9:$C$259,MATCH(D268,'Материал хисобот'!$B$9:$B$259,0),1),"")</f>
        <v/>
      </c>
      <c r="F268" s="152" t="str">
        <f>IFERROR(INDEX('Материал хисобот'!$D$9:$D$259,MATCH(D268,'Материал хисобот'!$B$9:$B$259,0),1),"")</f>
        <v/>
      </c>
      <c r="G268" s="155"/>
      <c r="H268" s="153">
        <f>IFERROR((((SUMIFS('Регистрация приход товаров'!$H$4:$H$2000,'Регистрация приход товаров'!$A$4:$A$2000,"&gt;="&amp;DATE(YEAR($A268),MONTH($A268),1),'Регистрация приход товаров'!$D$4:$D$2000,$D268)-SUMIFS('Регистрация приход товаров'!$H$4:$H$2000,'Регистрация приход товаров'!$A$4:$A$2000,"&gt;="&amp;DATE(YEAR($A268),MONTH($A268)+1,1),'Регистрация приход товаров'!$D$4:$D$2000,$D268))+(IFERROR((SUMIF('Остаток на начало год'!$B$5:$B$302,$D268,'Остаток на начало год'!$F$5:$F$302)+SUMIFS('Регистрация приход товаров'!$H$4:$H$2000,'Регистрация приход товаров'!$D$4:$D$2000,$D268,'Регистрация приход товаров'!$A$4:$A$2000,"&lt;"&amp;DATE(YEAR($A268),MONTH($A268),1)))-SUMIFS('Регистрация расход товаров'!$H$4:$H$2000,'Регистрация расход товаров'!$A$4:$A$2000,"&lt;"&amp;DATE(YEAR($A268),MONTH($A268),1),'Регистрация расход товаров'!$D$4:$D$2000,$D268),0)))/((SUMIFS('Регистрация приход товаров'!$G$4:$G$2000,'Регистрация приход товаров'!$A$4:$A$2000,"&gt;="&amp;DATE(YEAR($A268),MONTH($A268),1),'Регистрация приход товаров'!$D$4:$D$2000,$D268)-SUMIFS('Регистрация приход товаров'!$G$4:$G$2000,'Регистрация приход товаров'!$A$4:$A$2000,"&gt;="&amp;DATE(YEAR($A268),MONTH($A268)+1,1),'Регистрация приход товаров'!$D$4:$D$2000,$D268))+(IFERROR((SUMIF('Остаток на начало год'!$B$5:$B$302,$D268,'Остаток на начало год'!$E$5:$E$302)+SUMIFS('Регистрация приход товаров'!$G$4:$G$2000,'Регистрация приход товаров'!$D$4:$D$2000,$D268,'Регистрация приход товаров'!$A$4:$A$2000,"&lt;"&amp;DATE(YEAR($A268),MONTH($A268),1)))-SUMIFS('Регистрация расход товаров'!$G$4:$G$2000,'Регистрация расход товаров'!$A$4:$A$2000,"&lt;"&amp;DATE(YEAR($A268),MONTH($A268),1),'Регистрация расход товаров'!$D$4:$D$2000,$D268),0))))*G268,0)</f>
        <v>0</v>
      </c>
      <c r="I268" s="154"/>
      <c r="J268" s="153">
        <f t="shared" si="8"/>
        <v>0</v>
      </c>
      <c r="K268" s="153">
        <f t="shared" si="9"/>
        <v>0</v>
      </c>
      <c r="L268" s="43" t="e">
        <f>IF(B268=#REF!,MAX($L$3:L267)+1,0)</f>
        <v>#REF!</v>
      </c>
    </row>
    <row r="269" spans="1:12">
      <c r="A269" s="158"/>
      <c r="B269" s="94"/>
      <c r="C269" s="159"/>
      <c r="D269" s="128"/>
      <c r="E269" s="151" t="str">
        <f>IFERROR(INDEX('Материал хисобот'!$C$9:$C$259,MATCH(D269,'Материал хисобот'!$B$9:$B$259,0),1),"")</f>
        <v/>
      </c>
      <c r="F269" s="152" t="str">
        <f>IFERROR(INDEX('Материал хисобот'!$D$9:$D$259,MATCH(D269,'Материал хисобот'!$B$9:$B$259,0),1),"")</f>
        <v/>
      </c>
      <c r="G269" s="155"/>
      <c r="H269" s="153">
        <f>IFERROR((((SUMIFS('Регистрация приход товаров'!$H$4:$H$2000,'Регистрация приход товаров'!$A$4:$A$2000,"&gt;="&amp;DATE(YEAR($A269),MONTH($A269),1),'Регистрация приход товаров'!$D$4:$D$2000,$D269)-SUMIFS('Регистрация приход товаров'!$H$4:$H$2000,'Регистрация приход товаров'!$A$4:$A$2000,"&gt;="&amp;DATE(YEAR($A269),MONTH($A269)+1,1),'Регистрация приход товаров'!$D$4:$D$2000,$D269))+(IFERROR((SUMIF('Остаток на начало год'!$B$5:$B$302,$D269,'Остаток на начало год'!$F$5:$F$302)+SUMIFS('Регистрация приход товаров'!$H$4:$H$2000,'Регистрация приход товаров'!$D$4:$D$2000,$D269,'Регистрация приход товаров'!$A$4:$A$2000,"&lt;"&amp;DATE(YEAR($A269),MONTH($A269),1)))-SUMIFS('Регистрация расход товаров'!$H$4:$H$2000,'Регистрация расход товаров'!$A$4:$A$2000,"&lt;"&amp;DATE(YEAR($A269),MONTH($A269),1),'Регистрация расход товаров'!$D$4:$D$2000,$D269),0)))/((SUMIFS('Регистрация приход товаров'!$G$4:$G$2000,'Регистрация приход товаров'!$A$4:$A$2000,"&gt;="&amp;DATE(YEAR($A269),MONTH($A269),1),'Регистрация приход товаров'!$D$4:$D$2000,$D269)-SUMIFS('Регистрация приход товаров'!$G$4:$G$2000,'Регистрация приход товаров'!$A$4:$A$2000,"&gt;="&amp;DATE(YEAR($A269),MONTH($A269)+1,1),'Регистрация приход товаров'!$D$4:$D$2000,$D269))+(IFERROR((SUMIF('Остаток на начало год'!$B$5:$B$302,$D269,'Остаток на начало год'!$E$5:$E$302)+SUMIFS('Регистрация приход товаров'!$G$4:$G$2000,'Регистрация приход товаров'!$D$4:$D$2000,$D269,'Регистрация приход товаров'!$A$4:$A$2000,"&lt;"&amp;DATE(YEAR($A269),MONTH($A269),1)))-SUMIFS('Регистрация расход товаров'!$G$4:$G$2000,'Регистрация расход товаров'!$A$4:$A$2000,"&lt;"&amp;DATE(YEAR($A269),MONTH($A269),1),'Регистрация расход товаров'!$D$4:$D$2000,$D269),0))))*G269,0)</f>
        <v>0</v>
      </c>
      <c r="I269" s="154"/>
      <c r="J269" s="153">
        <f t="shared" si="8"/>
        <v>0</v>
      </c>
      <c r="K269" s="153">
        <f t="shared" si="9"/>
        <v>0</v>
      </c>
      <c r="L269" s="43" t="e">
        <f>IF(B269=#REF!,MAX($L$3:L268)+1,0)</f>
        <v>#REF!</v>
      </c>
    </row>
    <row r="270" spans="1:12">
      <c r="A270" s="158"/>
      <c r="B270" s="94"/>
      <c r="C270" s="159"/>
      <c r="D270" s="128"/>
      <c r="E270" s="151" t="str">
        <f>IFERROR(INDEX('Материал хисобот'!$C$9:$C$259,MATCH(D270,'Материал хисобот'!$B$9:$B$259,0),1),"")</f>
        <v/>
      </c>
      <c r="F270" s="152" t="str">
        <f>IFERROR(INDEX('Материал хисобот'!$D$9:$D$259,MATCH(D270,'Материал хисобот'!$B$9:$B$259,0),1),"")</f>
        <v/>
      </c>
      <c r="G270" s="155"/>
      <c r="H270" s="153">
        <f>IFERROR((((SUMIFS('Регистрация приход товаров'!$H$4:$H$2000,'Регистрация приход товаров'!$A$4:$A$2000,"&gt;="&amp;DATE(YEAR($A270),MONTH($A270),1),'Регистрация приход товаров'!$D$4:$D$2000,$D270)-SUMIFS('Регистрация приход товаров'!$H$4:$H$2000,'Регистрация приход товаров'!$A$4:$A$2000,"&gt;="&amp;DATE(YEAR($A270),MONTH($A270)+1,1),'Регистрация приход товаров'!$D$4:$D$2000,$D270))+(IFERROR((SUMIF('Остаток на начало год'!$B$5:$B$302,$D270,'Остаток на начало год'!$F$5:$F$302)+SUMIFS('Регистрация приход товаров'!$H$4:$H$2000,'Регистрация приход товаров'!$D$4:$D$2000,$D270,'Регистрация приход товаров'!$A$4:$A$2000,"&lt;"&amp;DATE(YEAR($A270),MONTH($A270),1)))-SUMIFS('Регистрация расход товаров'!$H$4:$H$2000,'Регистрация расход товаров'!$A$4:$A$2000,"&lt;"&amp;DATE(YEAR($A270),MONTH($A270),1),'Регистрация расход товаров'!$D$4:$D$2000,$D270),0)))/((SUMIFS('Регистрация приход товаров'!$G$4:$G$2000,'Регистрация приход товаров'!$A$4:$A$2000,"&gt;="&amp;DATE(YEAR($A270),MONTH($A270),1),'Регистрация приход товаров'!$D$4:$D$2000,$D270)-SUMIFS('Регистрация приход товаров'!$G$4:$G$2000,'Регистрация приход товаров'!$A$4:$A$2000,"&gt;="&amp;DATE(YEAR($A270),MONTH($A270)+1,1),'Регистрация приход товаров'!$D$4:$D$2000,$D270))+(IFERROR((SUMIF('Остаток на начало год'!$B$5:$B$302,$D270,'Остаток на начало год'!$E$5:$E$302)+SUMIFS('Регистрация приход товаров'!$G$4:$G$2000,'Регистрация приход товаров'!$D$4:$D$2000,$D270,'Регистрация приход товаров'!$A$4:$A$2000,"&lt;"&amp;DATE(YEAR($A270),MONTH($A270),1)))-SUMIFS('Регистрация расход товаров'!$G$4:$G$2000,'Регистрация расход товаров'!$A$4:$A$2000,"&lt;"&amp;DATE(YEAR($A270),MONTH($A270),1),'Регистрация расход товаров'!$D$4:$D$2000,$D270),0))))*G270,0)</f>
        <v>0</v>
      </c>
      <c r="I270" s="154"/>
      <c r="J270" s="153">
        <f t="shared" si="8"/>
        <v>0</v>
      </c>
      <c r="K270" s="153">
        <f t="shared" si="9"/>
        <v>0</v>
      </c>
      <c r="L270" s="43" t="e">
        <f>IF(B270=#REF!,MAX($L$3:L269)+1,0)</f>
        <v>#REF!</v>
      </c>
    </row>
    <row r="271" spans="1:12">
      <c r="A271" s="158"/>
      <c r="B271" s="94"/>
      <c r="C271" s="159"/>
      <c r="D271" s="128"/>
      <c r="E271" s="151" t="str">
        <f>IFERROR(INDEX('Материал хисобот'!$C$9:$C$259,MATCH(D271,'Материал хисобот'!$B$9:$B$259,0),1),"")</f>
        <v/>
      </c>
      <c r="F271" s="152" t="str">
        <f>IFERROR(INDEX('Материал хисобот'!$D$9:$D$259,MATCH(D271,'Материал хисобот'!$B$9:$B$259,0),1),"")</f>
        <v/>
      </c>
      <c r="G271" s="155"/>
      <c r="H271" s="153">
        <f>IFERROR((((SUMIFS('Регистрация приход товаров'!$H$4:$H$2000,'Регистрация приход товаров'!$A$4:$A$2000,"&gt;="&amp;DATE(YEAR($A271),MONTH($A271),1),'Регистрация приход товаров'!$D$4:$D$2000,$D271)-SUMIFS('Регистрация приход товаров'!$H$4:$H$2000,'Регистрация приход товаров'!$A$4:$A$2000,"&gt;="&amp;DATE(YEAR($A271),MONTH($A271)+1,1),'Регистрация приход товаров'!$D$4:$D$2000,$D271))+(IFERROR((SUMIF('Остаток на начало год'!$B$5:$B$302,$D271,'Остаток на начало год'!$F$5:$F$302)+SUMIFS('Регистрация приход товаров'!$H$4:$H$2000,'Регистрация приход товаров'!$D$4:$D$2000,$D271,'Регистрация приход товаров'!$A$4:$A$2000,"&lt;"&amp;DATE(YEAR($A271),MONTH($A271),1)))-SUMIFS('Регистрация расход товаров'!$H$4:$H$2000,'Регистрация расход товаров'!$A$4:$A$2000,"&lt;"&amp;DATE(YEAR($A271),MONTH($A271),1),'Регистрация расход товаров'!$D$4:$D$2000,$D271),0)))/((SUMIFS('Регистрация приход товаров'!$G$4:$G$2000,'Регистрация приход товаров'!$A$4:$A$2000,"&gt;="&amp;DATE(YEAR($A271),MONTH($A271),1),'Регистрация приход товаров'!$D$4:$D$2000,$D271)-SUMIFS('Регистрация приход товаров'!$G$4:$G$2000,'Регистрация приход товаров'!$A$4:$A$2000,"&gt;="&amp;DATE(YEAR($A271),MONTH($A271)+1,1),'Регистрация приход товаров'!$D$4:$D$2000,$D271))+(IFERROR((SUMIF('Остаток на начало год'!$B$5:$B$302,$D271,'Остаток на начало год'!$E$5:$E$302)+SUMIFS('Регистрация приход товаров'!$G$4:$G$2000,'Регистрация приход товаров'!$D$4:$D$2000,$D271,'Регистрация приход товаров'!$A$4:$A$2000,"&lt;"&amp;DATE(YEAR($A271),MONTH($A271),1)))-SUMIFS('Регистрация расход товаров'!$G$4:$G$2000,'Регистрация расход товаров'!$A$4:$A$2000,"&lt;"&amp;DATE(YEAR($A271),MONTH($A271),1),'Регистрация расход товаров'!$D$4:$D$2000,$D271),0))))*G271,0)</f>
        <v>0</v>
      </c>
      <c r="I271" s="154"/>
      <c r="J271" s="153">
        <f t="shared" si="8"/>
        <v>0</v>
      </c>
      <c r="K271" s="153">
        <f t="shared" si="9"/>
        <v>0</v>
      </c>
      <c r="L271" s="43" t="e">
        <f>IF(B271=#REF!,MAX($L$3:L270)+1,0)</f>
        <v>#REF!</v>
      </c>
    </row>
    <row r="272" spans="1:12">
      <c r="A272" s="158"/>
      <c r="B272" s="94"/>
      <c r="C272" s="159"/>
      <c r="D272" s="128"/>
      <c r="E272" s="151" t="str">
        <f>IFERROR(INDEX('Материал хисобот'!$C$9:$C$259,MATCH(D272,'Материал хисобот'!$B$9:$B$259,0),1),"")</f>
        <v/>
      </c>
      <c r="F272" s="152" t="str">
        <f>IFERROR(INDEX('Материал хисобот'!$D$9:$D$259,MATCH(D272,'Материал хисобот'!$B$9:$B$259,0),1),"")</f>
        <v/>
      </c>
      <c r="G272" s="155"/>
      <c r="H272" s="153">
        <f>IFERROR((((SUMIFS('Регистрация приход товаров'!$H$4:$H$2000,'Регистрация приход товаров'!$A$4:$A$2000,"&gt;="&amp;DATE(YEAR($A272),MONTH($A272),1),'Регистрация приход товаров'!$D$4:$D$2000,$D272)-SUMIFS('Регистрация приход товаров'!$H$4:$H$2000,'Регистрация приход товаров'!$A$4:$A$2000,"&gt;="&amp;DATE(YEAR($A272),MONTH($A272)+1,1),'Регистрация приход товаров'!$D$4:$D$2000,$D272))+(IFERROR((SUMIF('Остаток на начало год'!$B$5:$B$302,$D272,'Остаток на начало год'!$F$5:$F$302)+SUMIFS('Регистрация приход товаров'!$H$4:$H$2000,'Регистрация приход товаров'!$D$4:$D$2000,$D272,'Регистрация приход товаров'!$A$4:$A$2000,"&lt;"&amp;DATE(YEAR($A272),MONTH($A272),1)))-SUMIFS('Регистрация расход товаров'!$H$4:$H$2000,'Регистрация расход товаров'!$A$4:$A$2000,"&lt;"&amp;DATE(YEAR($A272),MONTH($A272),1),'Регистрация расход товаров'!$D$4:$D$2000,$D272),0)))/((SUMIFS('Регистрация приход товаров'!$G$4:$G$2000,'Регистрация приход товаров'!$A$4:$A$2000,"&gt;="&amp;DATE(YEAR($A272),MONTH($A272),1),'Регистрация приход товаров'!$D$4:$D$2000,$D272)-SUMIFS('Регистрация приход товаров'!$G$4:$G$2000,'Регистрация приход товаров'!$A$4:$A$2000,"&gt;="&amp;DATE(YEAR($A272),MONTH($A272)+1,1),'Регистрация приход товаров'!$D$4:$D$2000,$D272))+(IFERROR((SUMIF('Остаток на начало год'!$B$5:$B$302,$D272,'Остаток на начало год'!$E$5:$E$302)+SUMIFS('Регистрация приход товаров'!$G$4:$G$2000,'Регистрация приход товаров'!$D$4:$D$2000,$D272,'Регистрация приход товаров'!$A$4:$A$2000,"&lt;"&amp;DATE(YEAR($A272),MONTH($A272),1)))-SUMIFS('Регистрация расход товаров'!$G$4:$G$2000,'Регистрация расход товаров'!$A$4:$A$2000,"&lt;"&amp;DATE(YEAR($A272),MONTH($A272),1),'Регистрация расход товаров'!$D$4:$D$2000,$D272),0))))*G272,0)</f>
        <v>0</v>
      </c>
      <c r="I272" s="154"/>
      <c r="J272" s="153">
        <f t="shared" si="8"/>
        <v>0</v>
      </c>
      <c r="K272" s="153">
        <f t="shared" si="9"/>
        <v>0</v>
      </c>
      <c r="L272" s="43" t="e">
        <f>IF(B272=#REF!,MAX($L$3:L271)+1,0)</f>
        <v>#REF!</v>
      </c>
    </row>
    <row r="273" spans="1:12">
      <c r="A273" s="158"/>
      <c r="B273" s="94"/>
      <c r="C273" s="159"/>
      <c r="D273" s="128"/>
      <c r="E273" s="151" t="str">
        <f>IFERROR(INDEX('Материал хисобот'!$C$9:$C$259,MATCH(D273,'Материал хисобот'!$B$9:$B$259,0),1),"")</f>
        <v/>
      </c>
      <c r="F273" s="152" t="str">
        <f>IFERROR(INDEX('Материал хисобот'!$D$9:$D$259,MATCH(D273,'Материал хисобот'!$B$9:$B$259,0),1),"")</f>
        <v/>
      </c>
      <c r="G273" s="155"/>
      <c r="H273" s="153">
        <f>IFERROR((((SUMIFS('Регистрация приход товаров'!$H$4:$H$2000,'Регистрация приход товаров'!$A$4:$A$2000,"&gt;="&amp;DATE(YEAR($A273),MONTH($A273),1),'Регистрация приход товаров'!$D$4:$D$2000,$D273)-SUMIFS('Регистрация приход товаров'!$H$4:$H$2000,'Регистрация приход товаров'!$A$4:$A$2000,"&gt;="&amp;DATE(YEAR($A273),MONTH($A273)+1,1),'Регистрация приход товаров'!$D$4:$D$2000,$D273))+(IFERROR((SUMIF('Остаток на начало год'!$B$5:$B$302,$D273,'Остаток на начало год'!$F$5:$F$302)+SUMIFS('Регистрация приход товаров'!$H$4:$H$2000,'Регистрация приход товаров'!$D$4:$D$2000,$D273,'Регистрация приход товаров'!$A$4:$A$2000,"&lt;"&amp;DATE(YEAR($A273),MONTH($A273),1)))-SUMIFS('Регистрация расход товаров'!$H$4:$H$2000,'Регистрация расход товаров'!$A$4:$A$2000,"&lt;"&amp;DATE(YEAR($A273),MONTH($A273),1),'Регистрация расход товаров'!$D$4:$D$2000,$D273),0)))/((SUMIFS('Регистрация приход товаров'!$G$4:$G$2000,'Регистрация приход товаров'!$A$4:$A$2000,"&gt;="&amp;DATE(YEAR($A273),MONTH($A273),1),'Регистрация приход товаров'!$D$4:$D$2000,$D273)-SUMIFS('Регистрация приход товаров'!$G$4:$G$2000,'Регистрация приход товаров'!$A$4:$A$2000,"&gt;="&amp;DATE(YEAR($A273),MONTH($A273)+1,1),'Регистрация приход товаров'!$D$4:$D$2000,$D273))+(IFERROR((SUMIF('Остаток на начало год'!$B$5:$B$302,$D273,'Остаток на начало год'!$E$5:$E$302)+SUMIFS('Регистрация приход товаров'!$G$4:$G$2000,'Регистрация приход товаров'!$D$4:$D$2000,$D273,'Регистрация приход товаров'!$A$4:$A$2000,"&lt;"&amp;DATE(YEAR($A273),MONTH($A273),1)))-SUMIFS('Регистрация расход товаров'!$G$4:$G$2000,'Регистрация расход товаров'!$A$4:$A$2000,"&lt;"&amp;DATE(YEAR($A273),MONTH($A273),1),'Регистрация расход товаров'!$D$4:$D$2000,$D273),0))))*G273,0)</f>
        <v>0</v>
      </c>
      <c r="I273" s="154"/>
      <c r="J273" s="153">
        <f t="shared" si="8"/>
        <v>0</v>
      </c>
      <c r="K273" s="153">
        <f t="shared" si="9"/>
        <v>0</v>
      </c>
      <c r="L273" s="43" t="e">
        <f>IF(B273=#REF!,MAX($L$3:L272)+1,0)</f>
        <v>#REF!</v>
      </c>
    </row>
    <row r="274" spans="1:12">
      <c r="A274" s="158"/>
      <c r="B274" s="94"/>
      <c r="C274" s="159"/>
      <c r="D274" s="128"/>
      <c r="E274" s="151" t="str">
        <f>IFERROR(INDEX('Материал хисобот'!$C$9:$C$259,MATCH(D274,'Материал хисобот'!$B$9:$B$259,0),1),"")</f>
        <v/>
      </c>
      <c r="F274" s="152" t="str">
        <f>IFERROR(INDEX('Материал хисобот'!$D$9:$D$259,MATCH(D274,'Материал хисобот'!$B$9:$B$259,0),1),"")</f>
        <v/>
      </c>
      <c r="G274" s="155"/>
      <c r="H274" s="153">
        <f>IFERROR((((SUMIFS('Регистрация приход товаров'!$H$4:$H$2000,'Регистрация приход товаров'!$A$4:$A$2000,"&gt;="&amp;DATE(YEAR($A274),MONTH($A274),1),'Регистрация приход товаров'!$D$4:$D$2000,$D274)-SUMIFS('Регистрация приход товаров'!$H$4:$H$2000,'Регистрация приход товаров'!$A$4:$A$2000,"&gt;="&amp;DATE(YEAR($A274),MONTH($A274)+1,1),'Регистрация приход товаров'!$D$4:$D$2000,$D274))+(IFERROR((SUMIF('Остаток на начало год'!$B$5:$B$302,$D274,'Остаток на начало год'!$F$5:$F$302)+SUMIFS('Регистрация приход товаров'!$H$4:$H$2000,'Регистрация приход товаров'!$D$4:$D$2000,$D274,'Регистрация приход товаров'!$A$4:$A$2000,"&lt;"&amp;DATE(YEAR($A274),MONTH($A274),1)))-SUMIFS('Регистрация расход товаров'!$H$4:$H$2000,'Регистрация расход товаров'!$A$4:$A$2000,"&lt;"&amp;DATE(YEAR($A274),MONTH($A274),1),'Регистрация расход товаров'!$D$4:$D$2000,$D274),0)))/((SUMIFS('Регистрация приход товаров'!$G$4:$G$2000,'Регистрация приход товаров'!$A$4:$A$2000,"&gt;="&amp;DATE(YEAR($A274),MONTH($A274),1),'Регистрация приход товаров'!$D$4:$D$2000,$D274)-SUMIFS('Регистрация приход товаров'!$G$4:$G$2000,'Регистрация приход товаров'!$A$4:$A$2000,"&gt;="&amp;DATE(YEAR($A274),MONTH($A274)+1,1),'Регистрация приход товаров'!$D$4:$D$2000,$D274))+(IFERROR((SUMIF('Остаток на начало год'!$B$5:$B$302,$D274,'Остаток на начало год'!$E$5:$E$302)+SUMIFS('Регистрация приход товаров'!$G$4:$G$2000,'Регистрация приход товаров'!$D$4:$D$2000,$D274,'Регистрация приход товаров'!$A$4:$A$2000,"&lt;"&amp;DATE(YEAR($A274),MONTH($A274),1)))-SUMIFS('Регистрация расход товаров'!$G$4:$G$2000,'Регистрация расход товаров'!$A$4:$A$2000,"&lt;"&amp;DATE(YEAR($A274),MONTH($A274),1),'Регистрация расход товаров'!$D$4:$D$2000,$D274),0))))*G274,0)</f>
        <v>0</v>
      </c>
      <c r="I274" s="154"/>
      <c r="J274" s="153">
        <f t="shared" si="8"/>
        <v>0</v>
      </c>
      <c r="K274" s="153">
        <f t="shared" si="9"/>
        <v>0</v>
      </c>
      <c r="L274" s="43" t="e">
        <f>IF(B274=#REF!,MAX($L$3:L273)+1,0)</f>
        <v>#REF!</v>
      </c>
    </row>
    <row r="275" spans="1:12">
      <c r="A275" s="158"/>
      <c r="B275" s="94"/>
      <c r="C275" s="159"/>
      <c r="D275" s="128"/>
      <c r="E275" s="151" t="str">
        <f>IFERROR(INDEX('Материал хисобот'!$C$9:$C$259,MATCH(D275,'Материал хисобот'!$B$9:$B$259,0),1),"")</f>
        <v/>
      </c>
      <c r="F275" s="152" t="str">
        <f>IFERROR(INDEX('Материал хисобот'!$D$9:$D$259,MATCH(D275,'Материал хисобот'!$B$9:$B$259,0),1),"")</f>
        <v/>
      </c>
      <c r="G275" s="155"/>
      <c r="H275" s="153">
        <f>IFERROR((((SUMIFS('Регистрация приход товаров'!$H$4:$H$2000,'Регистрация приход товаров'!$A$4:$A$2000,"&gt;="&amp;DATE(YEAR($A275),MONTH($A275),1),'Регистрация приход товаров'!$D$4:$D$2000,$D275)-SUMIFS('Регистрация приход товаров'!$H$4:$H$2000,'Регистрация приход товаров'!$A$4:$A$2000,"&gt;="&amp;DATE(YEAR($A275),MONTH($A275)+1,1),'Регистрация приход товаров'!$D$4:$D$2000,$D275))+(IFERROR((SUMIF('Остаток на начало год'!$B$5:$B$302,$D275,'Остаток на начало год'!$F$5:$F$302)+SUMIFS('Регистрация приход товаров'!$H$4:$H$2000,'Регистрация приход товаров'!$D$4:$D$2000,$D275,'Регистрация приход товаров'!$A$4:$A$2000,"&lt;"&amp;DATE(YEAR($A275),MONTH($A275),1)))-SUMIFS('Регистрация расход товаров'!$H$4:$H$2000,'Регистрация расход товаров'!$A$4:$A$2000,"&lt;"&amp;DATE(YEAR($A275),MONTH($A275),1),'Регистрация расход товаров'!$D$4:$D$2000,$D275),0)))/((SUMIFS('Регистрация приход товаров'!$G$4:$G$2000,'Регистрация приход товаров'!$A$4:$A$2000,"&gt;="&amp;DATE(YEAR($A275),MONTH($A275),1),'Регистрация приход товаров'!$D$4:$D$2000,$D275)-SUMIFS('Регистрация приход товаров'!$G$4:$G$2000,'Регистрация приход товаров'!$A$4:$A$2000,"&gt;="&amp;DATE(YEAR($A275),MONTH($A275)+1,1),'Регистрация приход товаров'!$D$4:$D$2000,$D275))+(IFERROR((SUMIF('Остаток на начало год'!$B$5:$B$302,$D275,'Остаток на начало год'!$E$5:$E$302)+SUMIFS('Регистрация приход товаров'!$G$4:$G$2000,'Регистрация приход товаров'!$D$4:$D$2000,$D275,'Регистрация приход товаров'!$A$4:$A$2000,"&lt;"&amp;DATE(YEAR($A275),MONTH($A275),1)))-SUMIFS('Регистрация расход товаров'!$G$4:$G$2000,'Регистрация расход товаров'!$A$4:$A$2000,"&lt;"&amp;DATE(YEAR($A275),MONTH($A275),1),'Регистрация расход товаров'!$D$4:$D$2000,$D275),0))))*G275,0)</f>
        <v>0</v>
      </c>
      <c r="I275" s="154"/>
      <c r="J275" s="153">
        <f t="shared" si="8"/>
        <v>0</v>
      </c>
      <c r="K275" s="153">
        <f t="shared" si="9"/>
        <v>0</v>
      </c>
      <c r="L275" s="43" t="e">
        <f>IF(B275=#REF!,MAX($L$3:L274)+1,0)</f>
        <v>#REF!</v>
      </c>
    </row>
    <row r="276" spans="1:12">
      <c r="A276" s="158"/>
      <c r="B276" s="94"/>
      <c r="C276" s="159"/>
      <c r="D276" s="128"/>
      <c r="E276" s="151" t="str">
        <f>IFERROR(INDEX('Материал хисобот'!$C$9:$C$259,MATCH(D276,'Материал хисобот'!$B$9:$B$259,0),1),"")</f>
        <v/>
      </c>
      <c r="F276" s="152" t="str">
        <f>IFERROR(INDEX('Материал хисобот'!$D$9:$D$259,MATCH(D276,'Материал хисобот'!$B$9:$B$259,0),1),"")</f>
        <v/>
      </c>
      <c r="G276" s="155"/>
      <c r="H276" s="153">
        <f>IFERROR((((SUMIFS('Регистрация приход товаров'!$H$4:$H$2000,'Регистрация приход товаров'!$A$4:$A$2000,"&gt;="&amp;DATE(YEAR($A276),MONTH($A276),1),'Регистрация приход товаров'!$D$4:$D$2000,$D276)-SUMIFS('Регистрация приход товаров'!$H$4:$H$2000,'Регистрация приход товаров'!$A$4:$A$2000,"&gt;="&amp;DATE(YEAR($A276),MONTH($A276)+1,1),'Регистрация приход товаров'!$D$4:$D$2000,$D276))+(IFERROR((SUMIF('Остаток на начало год'!$B$5:$B$302,$D276,'Остаток на начало год'!$F$5:$F$302)+SUMIFS('Регистрация приход товаров'!$H$4:$H$2000,'Регистрация приход товаров'!$D$4:$D$2000,$D276,'Регистрация приход товаров'!$A$4:$A$2000,"&lt;"&amp;DATE(YEAR($A276),MONTH($A276),1)))-SUMIFS('Регистрация расход товаров'!$H$4:$H$2000,'Регистрация расход товаров'!$A$4:$A$2000,"&lt;"&amp;DATE(YEAR($A276),MONTH($A276),1),'Регистрация расход товаров'!$D$4:$D$2000,$D276),0)))/((SUMIFS('Регистрация приход товаров'!$G$4:$G$2000,'Регистрация приход товаров'!$A$4:$A$2000,"&gt;="&amp;DATE(YEAR($A276),MONTH($A276),1),'Регистрация приход товаров'!$D$4:$D$2000,$D276)-SUMIFS('Регистрация приход товаров'!$G$4:$G$2000,'Регистрация приход товаров'!$A$4:$A$2000,"&gt;="&amp;DATE(YEAR($A276),MONTH($A276)+1,1),'Регистрация приход товаров'!$D$4:$D$2000,$D276))+(IFERROR((SUMIF('Остаток на начало год'!$B$5:$B$302,$D276,'Остаток на начало год'!$E$5:$E$302)+SUMIFS('Регистрация приход товаров'!$G$4:$G$2000,'Регистрация приход товаров'!$D$4:$D$2000,$D276,'Регистрация приход товаров'!$A$4:$A$2000,"&lt;"&amp;DATE(YEAR($A276),MONTH($A276),1)))-SUMIFS('Регистрация расход товаров'!$G$4:$G$2000,'Регистрация расход товаров'!$A$4:$A$2000,"&lt;"&amp;DATE(YEAR($A276),MONTH($A276),1),'Регистрация расход товаров'!$D$4:$D$2000,$D276),0))))*G276,0)</f>
        <v>0</v>
      </c>
      <c r="I276" s="154"/>
      <c r="J276" s="153">
        <f t="shared" si="8"/>
        <v>0</v>
      </c>
      <c r="K276" s="153">
        <f t="shared" si="9"/>
        <v>0</v>
      </c>
      <c r="L276" s="43" t="e">
        <f>IF(B276=#REF!,MAX($L$3:L275)+1,0)</f>
        <v>#REF!</v>
      </c>
    </row>
    <row r="277" spans="1:12">
      <c r="A277" s="158"/>
      <c r="B277" s="94"/>
      <c r="C277" s="159"/>
      <c r="D277" s="128"/>
      <c r="E277" s="151" t="str">
        <f>IFERROR(INDEX('Материал хисобот'!$C$9:$C$259,MATCH(D277,'Материал хисобот'!$B$9:$B$259,0),1),"")</f>
        <v/>
      </c>
      <c r="F277" s="152" t="str">
        <f>IFERROR(INDEX('Материал хисобот'!$D$9:$D$259,MATCH(D277,'Материал хисобот'!$B$9:$B$259,0),1),"")</f>
        <v/>
      </c>
      <c r="G277" s="155"/>
      <c r="H277" s="153">
        <f>IFERROR((((SUMIFS('Регистрация приход товаров'!$H$4:$H$2000,'Регистрация приход товаров'!$A$4:$A$2000,"&gt;="&amp;DATE(YEAR($A277),MONTH($A277),1),'Регистрация приход товаров'!$D$4:$D$2000,$D277)-SUMIFS('Регистрация приход товаров'!$H$4:$H$2000,'Регистрация приход товаров'!$A$4:$A$2000,"&gt;="&amp;DATE(YEAR($A277),MONTH($A277)+1,1),'Регистрация приход товаров'!$D$4:$D$2000,$D277))+(IFERROR((SUMIF('Остаток на начало год'!$B$5:$B$302,$D277,'Остаток на начало год'!$F$5:$F$302)+SUMIFS('Регистрация приход товаров'!$H$4:$H$2000,'Регистрация приход товаров'!$D$4:$D$2000,$D277,'Регистрация приход товаров'!$A$4:$A$2000,"&lt;"&amp;DATE(YEAR($A277),MONTH($A277),1)))-SUMIFS('Регистрация расход товаров'!$H$4:$H$2000,'Регистрация расход товаров'!$A$4:$A$2000,"&lt;"&amp;DATE(YEAR($A277),MONTH($A277),1),'Регистрация расход товаров'!$D$4:$D$2000,$D277),0)))/((SUMIFS('Регистрация приход товаров'!$G$4:$G$2000,'Регистрация приход товаров'!$A$4:$A$2000,"&gt;="&amp;DATE(YEAR($A277),MONTH($A277),1),'Регистрация приход товаров'!$D$4:$D$2000,$D277)-SUMIFS('Регистрация приход товаров'!$G$4:$G$2000,'Регистрация приход товаров'!$A$4:$A$2000,"&gt;="&amp;DATE(YEAR($A277),MONTH($A277)+1,1),'Регистрация приход товаров'!$D$4:$D$2000,$D277))+(IFERROR((SUMIF('Остаток на начало год'!$B$5:$B$302,$D277,'Остаток на начало год'!$E$5:$E$302)+SUMIFS('Регистрация приход товаров'!$G$4:$G$2000,'Регистрация приход товаров'!$D$4:$D$2000,$D277,'Регистрация приход товаров'!$A$4:$A$2000,"&lt;"&amp;DATE(YEAR($A277),MONTH($A277),1)))-SUMIFS('Регистрация расход товаров'!$G$4:$G$2000,'Регистрация расход товаров'!$A$4:$A$2000,"&lt;"&amp;DATE(YEAR($A277),MONTH($A277),1),'Регистрация расход товаров'!$D$4:$D$2000,$D277),0))))*G277,0)</f>
        <v>0</v>
      </c>
      <c r="I277" s="154"/>
      <c r="J277" s="153">
        <f t="shared" si="8"/>
        <v>0</v>
      </c>
      <c r="K277" s="153">
        <f t="shared" si="9"/>
        <v>0</v>
      </c>
      <c r="L277" s="43" t="e">
        <f>IF(B277=#REF!,MAX($L$3:L276)+1,0)</f>
        <v>#REF!</v>
      </c>
    </row>
    <row r="278" spans="1:12">
      <c r="A278" s="158"/>
      <c r="B278" s="94"/>
      <c r="C278" s="159"/>
      <c r="D278" s="128"/>
      <c r="E278" s="151" t="str">
        <f>IFERROR(INDEX('Материал хисобот'!$C$9:$C$259,MATCH(D278,'Материал хисобот'!$B$9:$B$259,0),1),"")</f>
        <v/>
      </c>
      <c r="F278" s="152" t="str">
        <f>IFERROR(INDEX('Материал хисобот'!$D$9:$D$259,MATCH(D278,'Материал хисобот'!$B$9:$B$259,0),1),"")</f>
        <v/>
      </c>
      <c r="G278" s="155"/>
      <c r="H278" s="153">
        <f>IFERROR((((SUMIFS('Регистрация приход товаров'!$H$4:$H$2000,'Регистрация приход товаров'!$A$4:$A$2000,"&gt;="&amp;DATE(YEAR($A278),MONTH($A278),1),'Регистрация приход товаров'!$D$4:$D$2000,$D278)-SUMIFS('Регистрация приход товаров'!$H$4:$H$2000,'Регистрация приход товаров'!$A$4:$A$2000,"&gt;="&amp;DATE(YEAR($A278),MONTH($A278)+1,1),'Регистрация приход товаров'!$D$4:$D$2000,$D278))+(IFERROR((SUMIF('Остаток на начало год'!$B$5:$B$302,$D278,'Остаток на начало год'!$F$5:$F$302)+SUMIFS('Регистрация приход товаров'!$H$4:$H$2000,'Регистрация приход товаров'!$D$4:$D$2000,$D278,'Регистрация приход товаров'!$A$4:$A$2000,"&lt;"&amp;DATE(YEAR($A278),MONTH($A278),1)))-SUMIFS('Регистрация расход товаров'!$H$4:$H$2000,'Регистрация расход товаров'!$A$4:$A$2000,"&lt;"&amp;DATE(YEAR($A278),MONTH($A278),1),'Регистрация расход товаров'!$D$4:$D$2000,$D278),0)))/((SUMIFS('Регистрация приход товаров'!$G$4:$G$2000,'Регистрация приход товаров'!$A$4:$A$2000,"&gt;="&amp;DATE(YEAR($A278),MONTH($A278),1),'Регистрация приход товаров'!$D$4:$D$2000,$D278)-SUMIFS('Регистрация приход товаров'!$G$4:$G$2000,'Регистрация приход товаров'!$A$4:$A$2000,"&gt;="&amp;DATE(YEAR($A278),MONTH($A278)+1,1),'Регистрация приход товаров'!$D$4:$D$2000,$D278))+(IFERROR((SUMIF('Остаток на начало год'!$B$5:$B$302,$D278,'Остаток на начало год'!$E$5:$E$302)+SUMIFS('Регистрация приход товаров'!$G$4:$G$2000,'Регистрация приход товаров'!$D$4:$D$2000,$D278,'Регистрация приход товаров'!$A$4:$A$2000,"&lt;"&amp;DATE(YEAR($A278),MONTH($A278),1)))-SUMIFS('Регистрация расход товаров'!$G$4:$G$2000,'Регистрация расход товаров'!$A$4:$A$2000,"&lt;"&amp;DATE(YEAR($A278),MONTH($A278),1),'Регистрация расход товаров'!$D$4:$D$2000,$D278),0))))*G278,0)</f>
        <v>0</v>
      </c>
      <c r="I278" s="154"/>
      <c r="J278" s="153">
        <f t="shared" si="8"/>
        <v>0</v>
      </c>
      <c r="K278" s="153">
        <f t="shared" si="9"/>
        <v>0</v>
      </c>
      <c r="L278" s="43" t="e">
        <f>IF(B278=#REF!,MAX($L$3:L277)+1,0)</f>
        <v>#REF!</v>
      </c>
    </row>
    <row r="279" spans="1:12">
      <c r="A279" s="158"/>
      <c r="B279" s="94"/>
      <c r="C279" s="159"/>
      <c r="D279" s="128"/>
      <c r="E279" s="151" t="str">
        <f>IFERROR(INDEX('Материал хисобот'!$C$9:$C$259,MATCH(D279,'Материал хисобот'!$B$9:$B$259,0),1),"")</f>
        <v/>
      </c>
      <c r="F279" s="152" t="str">
        <f>IFERROR(INDEX('Материал хисобот'!$D$9:$D$259,MATCH(D279,'Материал хисобот'!$B$9:$B$259,0),1),"")</f>
        <v/>
      </c>
      <c r="G279" s="155"/>
      <c r="H279" s="153">
        <f>IFERROR((((SUMIFS('Регистрация приход товаров'!$H$4:$H$2000,'Регистрация приход товаров'!$A$4:$A$2000,"&gt;="&amp;DATE(YEAR($A279),MONTH($A279),1),'Регистрация приход товаров'!$D$4:$D$2000,$D279)-SUMIFS('Регистрация приход товаров'!$H$4:$H$2000,'Регистрация приход товаров'!$A$4:$A$2000,"&gt;="&amp;DATE(YEAR($A279),MONTH($A279)+1,1),'Регистрация приход товаров'!$D$4:$D$2000,$D279))+(IFERROR((SUMIF('Остаток на начало год'!$B$5:$B$302,$D279,'Остаток на начало год'!$F$5:$F$302)+SUMIFS('Регистрация приход товаров'!$H$4:$H$2000,'Регистрация приход товаров'!$D$4:$D$2000,$D279,'Регистрация приход товаров'!$A$4:$A$2000,"&lt;"&amp;DATE(YEAR($A279),MONTH($A279),1)))-SUMIFS('Регистрация расход товаров'!$H$4:$H$2000,'Регистрация расход товаров'!$A$4:$A$2000,"&lt;"&amp;DATE(YEAR($A279),MONTH($A279),1),'Регистрация расход товаров'!$D$4:$D$2000,$D279),0)))/((SUMIFS('Регистрация приход товаров'!$G$4:$G$2000,'Регистрация приход товаров'!$A$4:$A$2000,"&gt;="&amp;DATE(YEAR($A279),MONTH($A279),1),'Регистрация приход товаров'!$D$4:$D$2000,$D279)-SUMIFS('Регистрация приход товаров'!$G$4:$G$2000,'Регистрация приход товаров'!$A$4:$A$2000,"&gt;="&amp;DATE(YEAR($A279),MONTH($A279)+1,1),'Регистрация приход товаров'!$D$4:$D$2000,$D279))+(IFERROR((SUMIF('Остаток на начало год'!$B$5:$B$302,$D279,'Остаток на начало год'!$E$5:$E$302)+SUMIFS('Регистрация приход товаров'!$G$4:$G$2000,'Регистрация приход товаров'!$D$4:$D$2000,$D279,'Регистрация приход товаров'!$A$4:$A$2000,"&lt;"&amp;DATE(YEAR($A279),MONTH($A279),1)))-SUMIFS('Регистрация расход товаров'!$G$4:$G$2000,'Регистрация расход товаров'!$A$4:$A$2000,"&lt;"&amp;DATE(YEAR($A279),MONTH($A279),1),'Регистрация расход товаров'!$D$4:$D$2000,$D279),0))))*G279,0)</f>
        <v>0</v>
      </c>
      <c r="I279" s="154"/>
      <c r="J279" s="153">
        <f t="shared" si="8"/>
        <v>0</v>
      </c>
      <c r="K279" s="153">
        <f t="shared" si="9"/>
        <v>0</v>
      </c>
      <c r="L279" s="43" t="e">
        <f>IF(B279=#REF!,MAX($L$3:L278)+1,0)</f>
        <v>#REF!</v>
      </c>
    </row>
    <row r="280" spans="1:12">
      <c r="A280" s="158"/>
      <c r="B280" s="94"/>
      <c r="C280" s="159"/>
      <c r="D280" s="128"/>
      <c r="E280" s="151" t="str">
        <f>IFERROR(INDEX('Материал хисобот'!$C$9:$C$259,MATCH(D280,'Материал хисобот'!$B$9:$B$259,0),1),"")</f>
        <v/>
      </c>
      <c r="F280" s="152" t="str">
        <f>IFERROR(INDEX('Материал хисобот'!$D$9:$D$259,MATCH(D280,'Материал хисобот'!$B$9:$B$259,0),1),"")</f>
        <v/>
      </c>
      <c r="G280" s="155"/>
      <c r="H280" s="153">
        <f>IFERROR((((SUMIFS('Регистрация приход товаров'!$H$4:$H$2000,'Регистрация приход товаров'!$A$4:$A$2000,"&gt;="&amp;DATE(YEAR($A280),MONTH($A280),1),'Регистрация приход товаров'!$D$4:$D$2000,$D280)-SUMIFS('Регистрация приход товаров'!$H$4:$H$2000,'Регистрация приход товаров'!$A$4:$A$2000,"&gt;="&amp;DATE(YEAR($A280),MONTH($A280)+1,1),'Регистрация приход товаров'!$D$4:$D$2000,$D280))+(IFERROR((SUMIF('Остаток на начало год'!$B$5:$B$302,$D280,'Остаток на начало год'!$F$5:$F$302)+SUMIFS('Регистрация приход товаров'!$H$4:$H$2000,'Регистрация приход товаров'!$D$4:$D$2000,$D280,'Регистрация приход товаров'!$A$4:$A$2000,"&lt;"&amp;DATE(YEAR($A280),MONTH($A280),1)))-SUMIFS('Регистрация расход товаров'!$H$4:$H$2000,'Регистрация расход товаров'!$A$4:$A$2000,"&lt;"&amp;DATE(YEAR($A280),MONTH($A280),1),'Регистрация расход товаров'!$D$4:$D$2000,$D280),0)))/((SUMIFS('Регистрация приход товаров'!$G$4:$G$2000,'Регистрация приход товаров'!$A$4:$A$2000,"&gt;="&amp;DATE(YEAR($A280),MONTH($A280),1),'Регистрация приход товаров'!$D$4:$D$2000,$D280)-SUMIFS('Регистрация приход товаров'!$G$4:$G$2000,'Регистрация приход товаров'!$A$4:$A$2000,"&gt;="&amp;DATE(YEAR($A280),MONTH($A280)+1,1),'Регистрация приход товаров'!$D$4:$D$2000,$D280))+(IFERROR((SUMIF('Остаток на начало год'!$B$5:$B$302,$D280,'Остаток на начало год'!$E$5:$E$302)+SUMIFS('Регистрация приход товаров'!$G$4:$G$2000,'Регистрация приход товаров'!$D$4:$D$2000,$D280,'Регистрация приход товаров'!$A$4:$A$2000,"&lt;"&amp;DATE(YEAR($A280),MONTH($A280),1)))-SUMIFS('Регистрация расход товаров'!$G$4:$G$2000,'Регистрация расход товаров'!$A$4:$A$2000,"&lt;"&amp;DATE(YEAR($A280),MONTH($A280),1),'Регистрация расход товаров'!$D$4:$D$2000,$D280),0))))*G280,0)</f>
        <v>0</v>
      </c>
      <c r="I280" s="154"/>
      <c r="J280" s="153">
        <f t="shared" si="8"/>
        <v>0</v>
      </c>
      <c r="K280" s="153">
        <f t="shared" si="9"/>
        <v>0</v>
      </c>
      <c r="L280" s="43" t="e">
        <f>IF(B280=#REF!,MAX($L$3:L279)+1,0)</f>
        <v>#REF!</v>
      </c>
    </row>
    <row r="281" spans="1:12">
      <c r="A281" s="158"/>
      <c r="B281" s="94"/>
      <c r="C281" s="159"/>
      <c r="D281" s="128"/>
      <c r="E281" s="151" t="str">
        <f>IFERROR(INDEX('Материал хисобот'!$C$9:$C$259,MATCH(D281,'Материал хисобот'!$B$9:$B$259,0),1),"")</f>
        <v/>
      </c>
      <c r="F281" s="152" t="str">
        <f>IFERROR(INDEX('Материал хисобот'!$D$9:$D$259,MATCH(D281,'Материал хисобот'!$B$9:$B$259,0),1),"")</f>
        <v/>
      </c>
      <c r="G281" s="155"/>
      <c r="H281" s="153">
        <f>IFERROR((((SUMIFS('Регистрация приход товаров'!$H$4:$H$2000,'Регистрация приход товаров'!$A$4:$A$2000,"&gt;="&amp;DATE(YEAR($A281),MONTH($A281),1),'Регистрация приход товаров'!$D$4:$D$2000,$D281)-SUMIFS('Регистрация приход товаров'!$H$4:$H$2000,'Регистрация приход товаров'!$A$4:$A$2000,"&gt;="&amp;DATE(YEAR($A281),MONTH($A281)+1,1),'Регистрация приход товаров'!$D$4:$D$2000,$D281))+(IFERROR((SUMIF('Остаток на начало год'!$B$5:$B$302,$D281,'Остаток на начало год'!$F$5:$F$302)+SUMIFS('Регистрация приход товаров'!$H$4:$H$2000,'Регистрация приход товаров'!$D$4:$D$2000,$D281,'Регистрация приход товаров'!$A$4:$A$2000,"&lt;"&amp;DATE(YEAR($A281),MONTH($A281),1)))-SUMIFS('Регистрация расход товаров'!$H$4:$H$2000,'Регистрация расход товаров'!$A$4:$A$2000,"&lt;"&amp;DATE(YEAR($A281),MONTH($A281),1),'Регистрация расход товаров'!$D$4:$D$2000,$D281),0)))/((SUMIFS('Регистрация приход товаров'!$G$4:$G$2000,'Регистрация приход товаров'!$A$4:$A$2000,"&gt;="&amp;DATE(YEAR($A281),MONTH($A281),1),'Регистрация приход товаров'!$D$4:$D$2000,$D281)-SUMIFS('Регистрация приход товаров'!$G$4:$G$2000,'Регистрация приход товаров'!$A$4:$A$2000,"&gt;="&amp;DATE(YEAR($A281),MONTH($A281)+1,1),'Регистрация приход товаров'!$D$4:$D$2000,$D281))+(IFERROR((SUMIF('Остаток на начало год'!$B$5:$B$302,$D281,'Остаток на начало год'!$E$5:$E$302)+SUMIFS('Регистрация приход товаров'!$G$4:$G$2000,'Регистрация приход товаров'!$D$4:$D$2000,$D281,'Регистрация приход товаров'!$A$4:$A$2000,"&lt;"&amp;DATE(YEAR($A281),MONTH($A281),1)))-SUMIFS('Регистрация расход товаров'!$G$4:$G$2000,'Регистрация расход товаров'!$A$4:$A$2000,"&lt;"&amp;DATE(YEAR($A281),MONTH($A281),1),'Регистрация расход товаров'!$D$4:$D$2000,$D281),0))))*G281,0)</f>
        <v>0</v>
      </c>
      <c r="I281" s="154"/>
      <c r="J281" s="153">
        <f t="shared" si="8"/>
        <v>0</v>
      </c>
      <c r="K281" s="153">
        <f t="shared" si="9"/>
        <v>0</v>
      </c>
      <c r="L281" s="43" t="e">
        <f>IF(B281=#REF!,MAX($L$3:L280)+1,0)</f>
        <v>#REF!</v>
      </c>
    </row>
    <row r="282" spans="1:12">
      <c r="A282" s="158"/>
      <c r="B282" s="94"/>
      <c r="C282" s="159"/>
      <c r="D282" s="128"/>
      <c r="E282" s="151" t="str">
        <f>IFERROR(INDEX('Материал хисобот'!$C$9:$C$259,MATCH(D282,'Материал хисобот'!$B$9:$B$259,0),1),"")</f>
        <v/>
      </c>
      <c r="F282" s="152" t="str">
        <f>IFERROR(INDEX('Материал хисобот'!$D$9:$D$259,MATCH(D282,'Материал хисобот'!$B$9:$B$259,0),1),"")</f>
        <v/>
      </c>
      <c r="G282" s="155"/>
      <c r="H282" s="153">
        <f>IFERROR((((SUMIFS('Регистрация приход товаров'!$H$4:$H$2000,'Регистрация приход товаров'!$A$4:$A$2000,"&gt;="&amp;DATE(YEAR($A282),MONTH($A282),1),'Регистрация приход товаров'!$D$4:$D$2000,$D282)-SUMIFS('Регистрация приход товаров'!$H$4:$H$2000,'Регистрация приход товаров'!$A$4:$A$2000,"&gt;="&amp;DATE(YEAR($A282),MONTH($A282)+1,1),'Регистрация приход товаров'!$D$4:$D$2000,$D282))+(IFERROR((SUMIF('Остаток на начало год'!$B$5:$B$302,$D282,'Остаток на начало год'!$F$5:$F$302)+SUMIFS('Регистрация приход товаров'!$H$4:$H$2000,'Регистрация приход товаров'!$D$4:$D$2000,$D282,'Регистрация приход товаров'!$A$4:$A$2000,"&lt;"&amp;DATE(YEAR($A282),MONTH($A282),1)))-SUMIFS('Регистрация расход товаров'!$H$4:$H$2000,'Регистрация расход товаров'!$A$4:$A$2000,"&lt;"&amp;DATE(YEAR($A282),MONTH($A282),1),'Регистрация расход товаров'!$D$4:$D$2000,$D282),0)))/((SUMIFS('Регистрация приход товаров'!$G$4:$G$2000,'Регистрация приход товаров'!$A$4:$A$2000,"&gt;="&amp;DATE(YEAR($A282),MONTH($A282),1),'Регистрация приход товаров'!$D$4:$D$2000,$D282)-SUMIFS('Регистрация приход товаров'!$G$4:$G$2000,'Регистрация приход товаров'!$A$4:$A$2000,"&gt;="&amp;DATE(YEAR($A282),MONTH($A282)+1,1),'Регистрация приход товаров'!$D$4:$D$2000,$D282))+(IFERROR((SUMIF('Остаток на начало год'!$B$5:$B$302,$D282,'Остаток на начало год'!$E$5:$E$302)+SUMIFS('Регистрация приход товаров'!$G$4:$G$2000,'Регистрация приход товаров'!$D$4:$D$2000,$D282,'Регистрация приход товаров'!$A$4:$A$2000,"&lt;"&amp;DATE(YEAR($A282),MONTH($A282),1)))-SUMIFS('Регистрация расход товаров'!$G$4:$G$2000,'Регистрация расход товаров'!$A$4:$A$2000,"&lt;"&amp;DATE(YEAR($A282),MONTH($A282),1),'Регистрация расход товаров'!$D$4:$D$2000,$D282),0))))*G282,0)</f>
        <v>0</v>
      </c>
      <c r="I282" s="154"/>
      <c r="J282" s="153">
        <f t="shared" si="8"/>
        <v>0</v>
      </c>
      <c r="K282" s="153">
        <f t="shared" si="9"/>
        <v>0</v>
      </c>
      <c r="L282" s="43" t="e">
        <f>IF(B282=#REF!,MAX($L$3:L281)+1,0)</f>
        <v>#REF!</v>
      </c>
    </row>
    <row r="283" spans="1:12">
      <c r="A283" s="158"/>
      <c r="B283" s="94"/>
      <c r="C283" s="159"/>
      <c r="D283" s="128"/>
      <c r="E283" s="151" t="str">
        <f>IFERROR(INDEX('Материал хисобот'!$C$9:$C$259,MATCH(D283,'Материал хисобот'!$B$9:$B$259,0),1),"")</f>
        <v/>
      </c>
      <c r="F283" s="152" t="str">
        <f>IFERROR(INDEX('Материал хисобот'!$D$9:$D$259,MATCH(D283,'Материал хисобот'!$B$9:$B$259,0),1),"")</f>
        <v/>
      </c>
      <c r="G283" s="155"/>
      <c r="H283" s="153">
        <f>IFERROR((((SUMIFS('Регистрация приход товаров'!$H$4:$H$2000,'Регистрация приход товаров'!$A$4:$A$2000,"&gt;="&amp;DATE(YEAR($A283),MONTH($A283),1),'Регистрация приход товаров'!$D$4:$D$2000,$D283)-SUMIFS('Регистрация приход товаров'!$H$4:$H$2000,'Регистрация приход товаров'!$A$4:$A$2000,"&gt;="&amp;DATE(YEAR($A283),MONTH($A283)+1,1),'Регистрация приход товаров'!$D$4:$D$2000,$D283))+(IFERROR((SUMIF('Остаток на начало год'!$B$5:$B$302,$D283,'Остаток на начало год'!$F$5:$F$302)+SUMIFS('Регистрация приход товаров'!$H$4:$H$2000,'Регистрация приход товаров'!$D$4:$D$2000,$D283,'Регистрация приход товаров'!$A$4:$A$2000,"&lt;"&amp;DATE(YEAR($A283),MONTH($A283),1)))-SUMIFS('Регистрация расход товаров'!$H$4:$H$2000,'Регистрация расход товаров'!$A$4:$A$2000,"&lt;"&amp;DATE(YEAR($A283),MONTH($A283),1),'Регистрация расход товаров'!$D$4:$D$2000,$D283),0)))/((SUMIFS('Регистрация приход товаров'!$G$4:$G$2000,'Регистрация приход товаров'!$A$4:$A$2000,"&gt;="&amp;DATE(YEAR($A283),MONTH($A283),1),'Регистрация приход товаров'!$D$4:$D$2000,$D283)-SUMIFS('Регистрация приход товаров'!$G$4:$G$2000,'Регистрация приход товаров'!$A$4:$A$2000,"&gt;="&amp;DATE(YEAR($A283),MONTH($A283)+1,1),'Регистрация приход товаров'!$D$4:$D$2000,$D283))+(IFERROR((SUMIF('Остаток на начало год'!$B$5:$B$302,$D283,'Остаток на начало год'!$E$5:$E$302)+SUMIFS('Регистрация приход товаров'!$G$4:$G$2000,'Регистрация приход товаров'!$D$4:$D$2000,$D283,'Регистрация приход товаров'!$A$4:$A$2000,"&lt;"&amp;DATE(YEAR($A283),MONTH($A283),1)))-SUMIFS('Регистрация расход товаров'!$G$4:$G$2000,'Регистрация расход товаров'!$A$4:$A$2000,"&lt;"&amp;DATE(YEAR($A283),MONTH($A283),1),'Регистрация расход товаров'!$D$4:$D$2000,$D283),0))))*G283,0)</f>
        <v>0</v>
      </c>
      <c r="I283" s="154"/>
      <c r="J283" s="153">
        <f t="shared" si="8"/>
        <v>0</v>
      </c>
      <c r="K283" s="153">
        <f t="shared" si="9"/>
        <v>0</v>
      </c>
      <c r="L283" s="43" t="e">
        <f>IF(B283=#REF!,MAX($L$3:L282)+1,0)</f>
        <v>#REF!</v>
      </c>
    </row>
    <row r="284" spans="1:12">
      <c r="A284" s="158"/>
      <c r="B284" s="94"/>
      <c r="C284" s="159"/>
      <c r="D284" s="128"/>
      <c r="E284" s="151" t="str">
        <f>IFERROR(INDEX('Материал хисобот'!$C$9:$C$259,MATCH(D284,'Материал хисобот'!$B$9:$B$259,0),1),"")</f>
        <v/>
      </c>
      <c r="F284" s="152" t="str">
        <f>IFERROR(INDEX('Материал хисобот'!$D$9:$D$259,MATCH(D284,'Материал хисобот'!$B$9:$B$259,0),1),"")</f>
        <v/>
      </c>
      <c r="G284" s="155"/>
      <c r="H284" s="153">
        <f>IFERROR((((SUMIFS('Регистрация приход товаров'!$H$4:$H$2000,'Регистрация приход товаров'!$A$4:$A$2000,"&gt;="&amp;DATE(YEAR($A284),MONTH($A284),1),'Регистрация приход товаров'!$D$4:$D$2000,$D284)-SUMIFS('Регистрация приход товаров'!$H$4:$H$2000,'Регистрация приход товаров'!$A$4:$A$2000,"&gt;="&amp;DATE(YEAR($A284),MONTH($A284)+1,1),'Регистрация приход товаров'!$D$4:$D$2000,$D284))+(IFERROR((SUMIF('Остаток на начало год'!$B$5:$B$302,$D284,'Остаток на начало год'!$F$5:$F$302)+SUMIFS('Регистрация приход товаров'!$H$4:$H$2000,'Регистрация приход товаров'!$D$4:$D$2000,$D284,'Регистрация приход товаров'!$A$4:$A$2000,"&lt;"&amp;DATE(YEAR($A284),MONTH($A284),1)))-SUMIFS('Регистрация расход товаров'!$H$4:$H$2000,'Регистрация расход товаров'!$A$4:$A$2000,"&lt;"&amp;DATE(YEAR($A284),MONTH($A284),1),'Регистрация расход товаров'!$D$4:$D$2000,$D284),0)))/((SUMIFS('Регистрация приход товаров'!$G$4:$G$2000,'Регистрация приход товаров'!$A$4:$A$2000,"&gt;="&amp;DATE(YEAR($A284),MONTH($A284),1),'Регистрация приход товаров'!$D$4:$D$2000,$D284)-SUMIFS('Регистрация приход товаров'!$G$4:$G$2000,'Регистрация приход товаров'!$A$4:$A$2000,"&gt;="&amp;DATE(YEAR($A284),MONTH($A284)+1,1),'Регистрация приход товаров'!$D$4:$D$2000,$D284))+(IFERROR((SUMIF('Остаток на начало год'!$B$5:$B$302,$D284,'Остаток на начало год'!$E$5:$E$302)+SUMIFS('Регистрация приход товаров'!$G$4:$G$2000,'Регистрация приход товаров'!$D$4:$D$2000,$D284,'Регистрация приход товаров'!$A$4:$A$2000,"&lt;"&amp;DATE(YEAR($A284),MONTH($A284),1)))-SUMIFS('Регистрация расход товаров'!$G$4:$G$2000,'Регистрация расход товаров'!$A$4:$A$2000,"&lt;"&amp;DATE(YEAR($A284),MONTH($A284),1),'Регистрация расход товаров'!$D$4:$D$2000,$D284),0))))*G284,0)</f>
        <v>0</v>
      </c>
      <c r="I284" s="154"/>
      <c r="J284" s="153">
        <f t="shared" si="8"/>
        <v>0</v>
      </c>
      <c r="K284" s="153">
        <f t="shared" si="9"/>
        <v>0</v>
      </c>
      <c r="L284" s="43" t="e">
        <f>IF(B284=#REF!,MAX($L$3:L283)+1,0)</f>
        <v>#REF!</v>
      </c>
    </row>
    <row r="285" spans="1:12">
      <c r="A285" s="158"/>
      <c r="B285" s="94"/>
      <c r="C285" s="159"/>
      <c r="D285" s="128"/>
      <c r="E285" s="151" t="str">
        <f>IFERROR(INDEX('Материал хисобот'!$C$9:$C$259,MATCH(D285,'Материал хисобот'!$B$9:$B$259,0),1),"")</f>
        <v/>
      </c>
      <c r="F285" s="152" t="str">
        <f>IFERROR(INDEX('Материал хисобот'!$D$9:$D$259,MATCH(D285,'Материал хисобот'!$B$9:$B$259,0),1),"")</f>
        <v/>
      </c>
      <c r="G285" s="155"/>
      <c r="H285" s="153">
        <f>IFERROR((((SUMIFS('Регистрация приход товаров'!$H$4:$H$2000,'Регистрация приход товаров'!$A$4:$A$2000,"&gt;="&amp;DATE(YEAR($A285),MONTH($A285),1),'Регистрация приход товаров'!$D$4:$D$2000,$D285)-SUMIFS('Регистрация приход товаров'!$H$4:$H$2000,'Регистрация приход товаров'!$A$4:$A$2000,"&gt;="&amp;DATE(YEAR($A285),MONTH($A285)+1,1),'Регистрация приход товаров'!$D$4:$D$2000,$D285))+(IFERROR((SUMIF('Остаток на начало год'!$B$5:$B$302,$D285,'Остаток на начало год'!$F$5:$F$302)+SUMIFS('Регистрация приход товаров'!$H$4:$H$2000,'Регистрация приход товаров'!$D$4:$D$2000,$D285,'Регистрация приход товаров'!$A$4:$A$2000,"&lt;"&amp;DATE(YEAR($A285),MONTH($A285),1)))-SUMIFS('Регистрация расход товаров'!$H$4:$H$2000,'Регистрация расход товаров'!$A$4:$A$2000,"&lt;"&amp;DATE(YEAR($A285),MONTH($A285),1),'Регистрация расход товаров'!$D$4:$D$2000,$D285),0)))/((SUMIFS('Регистрация приход товаров'!$G$4:$G$2000,'Регистрация приход товаров'!$A$4:$A$2000,"&gt;="&amp;DATE(YEAR($A285),MONTH($A285),1),'Регистрация приход товаров'!$D$4:$D$2000,$D285)-SUMIFS('Регистрация приход товаров'!$G$4:$G$2000,'Регистрация приход товаров'!$A$4:$A$2000,"&gt;="&amp;DATE(YEAR($A285),MONTH($A285)+1,1),'Регистрация приход товаров'!$D$4:$D$2000,$D285))+(IFERROR((SUMIF('Остаток на начало год'!$B$5:$B$302,$D285,'Остаток на начало год'!$E$5:$E$302)+SUMIFS('Регистрация приход товаров'!$G$4:$G$2000,'Регистрация приход товаров'!$D$4:$D$2000,$D285,'Регистрация приход товаров'!$A$4:$A$2000,"&lt;"&amp;DATE(YEAR($A285),MONTH($A285),1)))-SUMIFS('Регистрация расход товаров'!$G$4:$G$2000,'Регистрация расход товаров'!$A$4:$A$2000,"&lt;"&amp;DATE(YEAR($A285),MONTH($A285),1),'Регистрация расход товаров'!$D$4:$D$2000,$D285),0))))*G285,0)</f>
        <v>0</v>
      </c>
      <c r="I285" s="154"/>
      <c r="J285" s="153">
        <f t="shared" si="8"/>
        <v>0</v>
      </c>
      <c r="K285" s="153">
        <f t="shared" si="9"/>
        <v>0</v>
      </c>
      <c r="L285" s="43" t="e">
        <f>IF(B285=#REF!,MAX($L$3:L284)+1,0)</f>
        <v>#REF!</v>
      </c>
    </row>
    <row r="286" spans="1:12">
      <c r="A286" s="158"/>
      <c r="B286" s="94"/>
      <c r="C286" s="159"/>
      <c r="D286" s="128"/>
      <c r="E286" s="151" t="str">
        <f>IFERROR(INDEX('Материал хисобот'!$C$9:$C$259,MATCH(D286,'Материал хисобот'!$B$9:$B$259,0),1),"")</f>
        <v/>
      </c>
      <c r="F286" s="152" t="str">
        <f>IFERROR(INDEX('Материал хисобот'!$D$9:$D$259,MATCH(D286,'Материал хисобот'!$B$9:$B$259,0),1),"")</f>
        <v/>
      </c>
      <c r="G286" s="155"/>
      <c r="H286" s="153">
        <f>IFERROR((((SUMIFS('Регистрация приход товаров'!$H$4:$H$2000,'Регистрация приход товаров'!$A$4:$A$2000,"&gt;="&amp;DATE(YEAR($A286),MONTH($A286),1),'Регистрация приход товаров'!$D$4:$D$2000,$D286)-SUMIFS('Регистрация приход товаров'!$H$4:$H$2000,'Регистрация приход товаров'!$A$4:$A$2000,"&gt;="&amp;DATE(YEAR($A286),MONTH($A286)+1,1),'Регистрация приход товаров'!$D$4:$D$2000,$D286))+(IFERROR((SUMIF('Остаток на начало год'!$B$5:$B$302,$D286,'Остаток на начало год'!$F$5:$F$302)+SUMIFS('Регистрация приход товаров'!$H$4:$H$2000,'Регистрация приход товаров'!$D$4:$D$2000,$D286,'Регистрация приход товаров'!$A$4:$A$2000,"&lt;"&amp;DATE(YEAR($A286),MONTH($A286),1)))-SUMIFS('Регистрация расход товаров'!$H$4:$H$2000,'Регистрация расход товаров'!$A$4:$A$2000,"&lt;"&amp;DATE(YEAR($A286),MONTH($A286),1),'Регистрация расход товаров'!$D$4:$D$2000,$D286),0)))/((SUMIFS('Регистрация приход товаров'!$G$4:$G$2000,'Регистрация приход товаров'!$A$4:$A$2000,"&gt;="&amp;DATE(YEAR($A286),MONTH($A286),1),'Регистрация приход товаров'!$D$4:$D$2000,$D286)-SUMIFS('Регистрация приход товаров'!$G$4:$G$2000,'Регистрация приход товаров'!$A$4:$A$2000,"&gt;="&amp;DATE(YEAR($A286),MONTH($A286)+1,1),'Регистрация приход товаров'!$D$4:$D$2000,$D286))+(IFERROR((SUMIF('Остаток на начало год'!$B$5:$B$302,$D286,'Остаток на начало год'!$E$5:$E$302)+SUMIFS('Регистрация приход товаров'!$G$4:$G$2000,'Регистрация приход товаров'!$D$4:$D$2000,$D286,'Регистрация приход товаров'!$A$4:$A$2000,"&lt;"&amp;DATE(YEAR($A286),MONTH($A286),1)))-SUMIFS('Регистрация расход товаров'!$G$4:$G$2000,'Регистрация расход товаров'!$A$4:$A$2000,"&lt;"&amp;DATE(YEAR($A286),MONTH($A286),1),'Регистрация расход товаров'!$D$4:$D$2000,$D286),0))))*G286,0)</f>
        <v>0</v>
      </c>
      <c r="I286" s="154"/>
      <c r="J286" s="153">
        <f t="shared" si="8"/>
        <v>0</v>
      </c>
      <c r="K286" s="153">
        <f t="shared" si="9"/>
        <v>0</v>
      </c>
      <c r="L286" s="43" t="e">
        <f>IF(B286=#REF!,MAX($L$3:L285)+1,0)</f>
        <v>#REF!</v>
      </c>
    </row>
    <row r="287" spans="1:12">
      <c r="A287" s="158"/>
      <c r="B287" s="94"/>
      <c r="C287" s="159"/>
      <c r="D287" s="128"/>
      <c r="E287" s="151" t="str">
        <f>IFERROR(INDEX('Материал хисобот'!$C$9:$C$259,MATCH(D287,'Материал хисобот'!$B$9:$B$259,0),1),"")</f>
        <v/>
      </c>
      <c r="F287" s="152" t="str">
        <f>IFERROR(INDEX('Материал хисобот'!$D$9:$D$259,MATCH(D287,'Материал хисобот'!$B$9:$B$259,0),1),"")</f>
        <v/>
      </c>
      <c r="G287" s="155"/>
      <c r="H287" s="153">
        <f>IFERROR((((SUMIFS('Регистрация приход товаров'!$H$4:$H$2000,'Регистрация приход товаров'!$A$4:$A$2000,"&gt;="&amp;DATE(YEAR($A287),MONTH($A287),1),'Регистрация приход товаров'!$D$4:$D$2000,$D287)-SUMIFS('Регистрация приход товаров'!$H$4:$H$2000,'Регистрация приход товаров'!$A$4:$A$2000,"&gt;="&amp;DATE(YEAR($A287),MONTH($A287)+1,1),'Регистрация приход товаров'!$D$4:$D$2000,$D287))+(IFERROR((SUMIF('Остаток на начало год'!$B$5:$B$302,$D287,'Остаток на начало год'!$F$5:$F$302)+SUMIFS('Регистрация приход товаров'!$H$4:$H$2000,'Регистрация приход товаров'!$D$4:$D$2000,$D287,'Регистрация приход товаров'!$A$4:$A$2000,"&lt;"&amp;DATE(YEAR($A287),MONTH($A287),1)))-SUMIFS('Регистрация расход товаров'!$H$4:$H$2000,'Регистрация расход товаров'!$A$4:$A$2000,"&lt;"&amp;DATE(YEAR($A287),MONTH($A287),1),'Регистрация расход товаров'!$D$4:$D$2000,$D287),0)))/((SUMIFS('Регистрация приход товаров'!$G$4:$G$2000,'Регистрация приход товаров'!$A$4:$A$2000,"&gt;="&amp;DATE(YEAR($A287),MONTH($A287),1),'Регистрация приход товаров'!$D$4:$D$2000,$D287)-SUMIFS('Регистрация приход товаров'!$G$4:$G$2000,'Регистрация приход товаров'!$A$4:$A$2000,"&gt;="&amp;DATE(YEAR($A287),MONTH($A287)+1,1),'Регистрация приход товаров'!$D$4:$D$2000,$D287))+(IFERROR((SUMIF('Остаток на начало год'!$B$5:$B$302,$D287,'Остаток на начало год'!$E$5:$E$302)+SUMIFS('Регистрация приход товаров'!$G$4:$G$2000,'Регистрация приход товаров'!$D$4:$D$2000,$D287,'Регистрация приход товаров'!$A$4:$A$2000,"&lt;"&amp;DATE(YEAR($A287),MONTH($A287),1)))-SUMIFS('Регистрация расход товаров'!$G$4:$G$2000,'Регистрация расход товаров'!$A$4:$A$2000,"&lt;"&amp;DATE(YEAR($A287),MONTH($A287),1),'Регистрация расход товаров'!$D$4:$D$2000,$D287),0))))*G287,0)</f>
        <v>0</v>
      </c>
      <c r="I287" s="154"/>
      <c r="J287" s="153">
        <f t="shared" si="8"/>
        <v>0</v>
      </c>
      <c r="K287" s="153">
        <f t="shared" si="9"/>
        <v>0</v>
      </c>
      <c r="L287" s="43" t="e">
        <f>IF(B287=#REF!,MAX($L$3:L286)+1,0)</f>
        <v>#REF!</v>
      </c>
    </row>
    <row r="288" spans="1:12">
      <c r="A288" s="158"/>
      <c r="B288" s="94"/>
      <c r="C288" s="159"/>
      <c r="D288" s="128"/>
      <c r="E288" s="151" t="str">
        <f>IFERROR(INDEX('Материал хисобот'!$C$9:$C$259,MATCH(D288,'Материал хисобот'!$B$9:$B$259,0),1),"")</f>
        <v/>
      </c>
      <c r="F288" s="152" t="str">
        <f>IFERROR(INDEX('Материал хисобот'!$D$9:$D$259,MATCH(D288,'Материал хисобот'!$B$9:$B$259,0),1),"")</f>
        <v/>
      </c>
      <c r="G288" s="155"/>
      <c r="H288" s="153">
        <f>IFERROR((((SUMIFS('Регистрация приход товаров'!$H$4:$H$2000,'Регистрация приход товаров'!$A$4:$A$2000,"&gt;="&amp;DATE(YEAR($A288),MONTH($A288),1),'Регистрация приход товаров'!$D$4:$D$2000,$D288)-SUMIFS('Регистрация приход товаров'!$H$4:$H$2000,'Регистрация приход товаров'!$A$4:$A$2000,"&gt;="&amp;DATE(YEAR($A288),MONTH($A288)+1,1),'Регистрация приход товаров'!$D$4:$D$2000,$D288))+(IFERROR((SUMIF('Остаток на начало год'!$B$5:$B$302,$D288,'Остаток на начало год'!$F$5:$F$302)+SUMIFS('Регистрация приход товаров'!$H$4:$H$2000,'Регистрация приход товаров'!$D$4:$D$2000,$D288,'Регистрация приход товаров'!$A$4:$A$2000,"&lt;"&amp;DATE(YEAR($A288),MONTH($A288),1)))-SUMIFS('Регистрация расход товаров'!$H$4:$H$2000,'Регистрация расход товаров'!$A$4:$A$2000,"&lt;"&amp;DATE(YEAR($A288),MONTH($A288),1),'Регистрация расход товаров'!$D$4:$D$2000,$D288),0)))/((SUMIFS('Регистрация приход товаров'!$G$4:$G$2000,'Регистрация приход товаров'!$A$4:$A$2000,"&gt;="&amp;DATE(YEAR($A288),MONTH($A288),1),'Регистрация приход товаров'!$D$4:$D$2000,$D288)-SUMIFS('Регистрация приход товаров'!$G$4:$G$2000,'Регистрация приход товаров'!$A$4:$A$2000,"&gt;="&amp;DATE(YEAR($A288),MONTH($A288)+1,1),'Регистрация приход товаров'!$D$4:$D$2000,$D288))+(IFERROR((SUMIF('Остаток на начало год'!$B$5:$B$302,$D288,'Остаток на начало год'!$E$5:$E$302)+SUMIFS('Регистрация приход товаров'!$G$4:$G$2000,'Регистрация приход товаров'!$D$4:$D$2000,$D288,'Регистрация приход товаров'!$A$4:$A$2000,"&lt;"&amp;DATE(YEAR($A288),MONTH($A288),1)))-SUMIFS('Регистрация расход товаров'!$G$4:$G$2000,'Регистрация расход товаров'!$A$4:$A$2000,"&lt;"&amp;DATE(YEAR($A288),MONTH($A288),1),'Регистрация расход товаров'!$D$4:$D$2000,$D288),0))))*G288,0)</f>
        <v>0</v>
      </c>
      <c r="I288" s="154"/>
      <c r="J288" s="153">
        <f t="shared" si="8"/>
        <v>0</v>
      </c>
      <c r="K288" s="153">
        <f t="shared" si="9"/>
        <v>0</v>
      </c>
      <c r="L288" s="43" t="e">
        <f>IF(B288=#REF!,MAX($L$3:L287)+1,0)</f>
        <v>#REF!</v>
      </c>
    </row>
    <row r="289" spans="1:12">
      <c r="A289" s="158"/>
      <c r="B289" s="94"/>
      <c r="C289" s="159"/>
      <c r="D289" s="128"/>
      <c r="E289" s="151" t="str">
        <f>IFERROR(INDEX('Материал хисобот'!$C$9:$C$259,MATCH(D289,'Материал хисобот'!$B$9:$B$259,0),1),"")</f>
        <v/>
      </c>
      <c r="F289" s="152" t="str">
        <f>IFERROR(INDEX('Материал хисобот'!$D$9:$D$259,MATCH(D289,'Материал хисобот'!$B$9:$B$259,0),1),"")</f>
        <v/>
      </c>
      <c r="G289" s="155"/>
      <c r="H289" s="153">
        <f>IFERROR((((SUMIFS('Регистрация приход товаров'!$H$4:$H$2000,'Регистрация приход товаров'!$A$4:$A$2000,"&gt;="&amp;DATE(YEAR($A289),MONTH($A289),1),'Регистрация приход товаров'!$D$4:$D$2000,$D289)-SUMIFS('Регистрация приход товаров'!$H$4:$H$2000,'Регистрация приход товаров'!$A$4:$A$2000,"&gt;="&amp;DATE(YEAR($A289),MONTH($A289)+1,1),'Регистрация приход товаров'!$D$4:$D$2000,$D289))+(IFERROR((SUMIF('Остаток на начало год'!$B$5:$B$302,$D289,'Остаток на начало год'!$F$5:$F$302)+SUMIFS('Регистрация приход товаров'!$H$4:$H$2000,'Регистрация приход товаров'!$D$4:$D$2000,$D289,'Регистрация приход товаров'!$A$4:$A$2000,"&lt;"&amp;DATE(YEAR($A289),MONTH($A289),1)))-SUMIFS('Регистрация расход товаров'!$H$4:$H$2000,'Регистрация расход товаров'!$A$4:$A$2000,"&lt;"&amp;DATE(YEAR($A289),MONTH($A289),1),'Регистрация расход товаров'!$D$4:$D$2000,$D289),0)))/((SUMIFS('Регистрация приход товаров'!$G$4:$G$2000,'Регистрация приход товаров'!$A$4:$A$2000,"&gt;="&amp;DATE(YEAR($A289),MONTH($A289),1),'Регистрация приход товаров'!$D$4:$D$2000,$D289)-SUMIFS('Регистрация приход товаров'!$G$4:$G$2000,'Регистрация приход товаров'!$A$4:$A$2000,"&gt;="&amp;DATE(YEAR($A289),MONTH($A289)+1,1),'Регистрация приход товаров'!$D$4:$D$2000,$D289))+(IFERROR((SUMIF('Остаток на начало год'!$B$5:$B$302,$D289,'Остаток на начало год'!$E$5:$E$302)+SUMIFS('Регистрация приход товаров'!$G$4:$G$2000,'Регистрация приход товаров'!$D$4:$D$2000,$D289,'Регистрация приход товаров'!$A$4:$A$2000,"&lt;"&amp;DATE(YEAR($A289),MONTH($A289),1)))-SUMIFS('Регистрация расход товаров'!$G$4:$G$2000,'Регистрация расход товаров'!$A$4:$A$2000,"&lt;"&amp;DATE(YEAR($A289),MONTH($A289),1),'Регистрация расход товаров'!$D$4:$D$2000,$D289),0))))*G289,0)</f>
        <v>0</v>
      </c>
      <c r="I289" s="154"/>
      <c r="J289" s="153">
        <f t="shared" si="8"/>
        <v>0</v>
      </c>
      <c r="K289" s="153">
        <f t="shared" si="9"/>
        <v>0</v>
      </c>
      <c r="L289" s="43" t="e">
        <f>IF(B289=#REF!,MAX($L$3:L288)+1,0)</f>
        <v>#REF!</v>
      </c>
    </row>
    <row r="290" spans="1:12">
      <c r="A290" s="158"/>
      <c r="B290" s="94"/>
      <c r="C290" s="159"/>
      <c r="D290" s="128"/>
      <c r="E290" s="151" t="str">
        <f>IFERROR(INDEX('Материал хисобот'!$C$9:$C$259,MATCH(D290,'Материал хисобот'!$B$9:$B$259,0),1),"")</f>
        <v/>
      </c>
      <c r="F290" s="152" t="str">
        <f>IFERROR(INDEX('Материал хисобот'!$D$9:$D$259,MATCH(D290,'Материал хисобот'!$B$9:$B$259,0),1),"")</f>
        <v/>
      </c>
      <c r="G290" s="155"/>
      <c r="H290" s="153">
        <f>IFERROR((((SUMIFS('Регистрация приход товаров'!$H$4:$H$2000,'Регистрация приход товаров'!$A$4:$A$2000,"&gt;="&amp;DATE(YEAR($A290),MONTH($A290),1),'Регистрация приход товаров'!$D$4:$D$2000,$D290)-SUMIFS('Регистрация приход товаров'!$H$4:$H$2000,'Регистрация приход товаров'!$A$4:$A$2000,"&gt;="&amp;DATE(YEAR($A290),MONTH($A290)+1,1),'Регистрация приход товаров'!$D$4:$D$2000,$D290))+(IFERROR((SUMIF('Остаток на начало год'!$B$5:$B$302,$D290,'Остаток на начало год'!$F$5:$F$302)+SUMIFS('Регистрация приход товаров'!$H$4:$H$2000,'Регистрация приход товаров'!$D$4:$D$2000,$D290,'Регистрация приход товаров'!$A$4:$A$2000,"&lt;"&amp;DATE(YEAR($A290),MONTH($A290),1)))-SUMIFS('Регистрация расход товаров'!$H$4:$H$2000,'Регистрация расход товаров'!$A$4:$A$2000,"&lt;"&amp;DATE(YEAR($A290),MONTH($A290),1),'Регистрация расход товаров'!$D$4:$D$2000,$D290),0)))/((SUMIFS('Регистрация приход товаров'!$G$4:$G$2000,'Регистрация приход товаров'!$A$4:$A$2000,"&gt;="&amp;DATE(YEAR($A290),MONTH($A290),1),'Регистрация приход товаров'!$D$4:$D$2000,$D290)-SUMIFS('Регистрация приход товаров'!$G$4:$G$2000,'Регистрация приход товаров'!$A$4:$A$2000,"&gt;="&amp;DATE(YEAR($A290),MONTH($A290)+1,1),'Регистрация приход товаров'!$D$4:$D$2000,$D290))+(IFERROR((SUMIF('Остаток на начало год'!$B$5:$B$302,$D290,'Остаток на начало год'!$E$5:$E$302)+SUMIFS('Регистрация приход товаров'!$G$4:$G$2000,'Регистрация приход товаров'!$D$4:$D$2000,$D290,'Регистрация приход товаров'!$A$4:$A$2000,"&lt;"&amp;DATE(YEAR($A290),MONTH($A290),1)))-SUMIFS('Регистрация расход товаров'!$G$4:$G$2000,'Регистрация расход товаров'!$A$4:$A$2000,"&lt;"&amp;DATE(YEAR($A290),MONTH($A290),1),'Регистрация расход товаров'!$D$4:$D$2000,$D290),0))))*G290,0)</f>
        <v>0</v>
      </c>
      <c r="I290" s="154"/>
      <c r="J290" s="153">
        <f t="shared" si="8"/>
        <v>0</v>
      </c>
      <c r="K290" s="153">
        <f t="shared" si="9"/>
        <v>0</v>
      </c>
      <c r="L290" s="43" t="e">
        <f>IF(B290=#REF!,MAX($L$3:L289)+1,0)</f>
        <v>#REF!</v>
      </c>
    </row>
    <row r="291" spans="1:12">
      <c r="A291" s="158"/>
      <c r="B291" s="94"/>
      <c r="C291" s="159"/>
      <c r="D291" s="128"/>
      <c r="E291" s="151" t="str">
        <f>IFERROR(INDEX('Материал хисобот'!$C$9:$C$259,MATCH(D291,'Материал хисобот'!$B$9:$B$259,0),1),"")</f>
        <v/>
      </c>
      <c r="F291" s="152" t="str">
        <f>IFERROR(INDEX('Материал хисобот'!$D$9:$D$259,MATCH(D291,'Материал хисобот'!$B$9:$B$259,0),1),"")</f>
        <v/>
      </c>
      <c r="G291" s="155"/>
      <c r="H291" s="153">
        <f>IFERROR((((SUMIFS('Регистрация приход товаров'!$H$4:$H$2000,'Регистрация приход товаров'!$A$4:$A$2000,"&gt;="&amp;DATE(YEAR($A291),MONTH($A291),1),'Регистрация приход товаров'!$D$4:$D$2000,$D291)-SUMIFS('Регистрация приход товаров'!$H$4:$H$2000,'Регистрация приход товаров'!$A$4:$A$2000,"&gt;="&amp;DATE(YEAR($A291),MONTH($A291)+1,1),'Регистрация приход товаров'!$D$4:$D$2000,$D291))+(IFERROR((SUMIF('Остаток на начало год'!$B$5:$B$302,$D291,'Остаток на начало год'!$F$5:$F$302)+SUMIFS('Регистрация приход товаров'!$H$4:$H$2000,'Регистрация приход товаров'!$D$4:$D$2000,$D291,'Регистрация приход товаров'!$A$4:$A$2000,"&lt;"&amp;DATE(YEAR($A291),MONTH($A291),1)))-SUMIFS('Регистрация расход товаров'!$H$4:$H$2000,'Регистрация расход товаров'!$A$4:$A$2000,"&lt;"&amp;DATE(YEAR($A291),MONTH($A291),1),'Регистрация расход товаров'!$D$4:$D$2000,$D291),0)))/((SUMIFS('Регистрация приход товаров'!$G$4:$G$2000,'Регистрация приход товаров'!$A$4:$A$2000,"&gt;="&amp;DATE(YEAR($A291),MONTH($A291),1),'Регистрация приход товаров'!$D$4:$D$2000,$D291)-SUMIFS('Регистрация приход товаров'!$G$4:$G$2000,'Регистрация приход товаров'!$A$4:$A$2000,"&gt;="&amp;DATE(YEAR($A291),MONTH($A291)+1,1),'Регистрация приход товаров'!$D$4:$D$2000,$D291))+(IFERROR((SUMIF('Остаток на начало год'!$B$5:$B$302,$D291,'Остаток на начало год'!$E$5:$E$302)+SUMIFS('Регистрация приход товаров'!$G$4:$G$2000,'Регистрация приход товаров'!$D$4:$D$2000,$D291,'Регистрация приход товаров'!$A$4:$A$2000,"&lt;"&amp;DATE(YEAR($A291),MONTH($A291),1)))-SUMIFS('Регистрация расход товаров'!$G$4:$G$2000,'Регистрация расход товаров'!$A$4:$A$2000,"&lt;"&amp;DATE(YEAR($A291),MONTH($A291),1),'Регистрация расход товаров'!$D$4:$D$2000,$D291),0))))*G291,0)</f>
        <v>0</v>
      </c>
      <c r="I291" s="154"/>
      <c r="J291" s="153">
        <f t="shared" si="8"/>
        <v>0</v>
      </c>
      <c r="K291" s="153">
        <f t="shared" si="9"/>
        <v>0</v>
      </c>
      <c r="L291" s="43" t="e">
        <f>IF(B291=#REF!,MAX($L$3:L290)+1,0)</f>
        <v>#REF!</v>
      </c>
    </row>
    <row r="292" spans="1:12">
      <c r="A292" s="158"/>
      <c r="B292" s="94"/>
      <c r="C292" s="159"/>
      <c r="D292" s="128"/>
      <c r="E292" s="151" t="str">
        <f>IFERROR(INDEX('Материал хисобот'!$C$9:$C$259,MATCH(D292,'Материал хисобот'!$B$9:$B$259,0),1),"")</f>
        <v/>
      </c>
      <c r="F292" s="152" t="str">
        <f>IFERROR(INDEX('Материал хисобот'!$D$9:$D$259,MATCH(D292,'Материал хисобот'!$B$9:$B$259,0),1),"")</f>
        <v/>
      </c>
      <c r="G292" s="155"/>
      <c r="H292" s="153">
        <f>IFERROR((((SUMIFS('Регистрация приход товаров'!$H$4:$H$2000,'Регистрация приход товаров'!$A$4:$A$2000,"&gt;="&amp;DATE(YEAR($A292),MONTH($A292),1),'Регистрация приход товаров'!$D$4:$D$2000,$D292)-SUMIFS('Регистрация приход товаров'!$H$4:$H$2000,'Регистрация приход товаров'!$A$4:$A$2000,"&gt;="&amp;DATE(YEAR($A292),MONTH($A292)+1,1),'Регистрация приход товаров'!$D$4:$D$2000,$D292))+(IFERROR((SUMIF('Остаток на начало год'!$B$5:$B$302,$D292,'Остаток на начало год'!$F$5:$F$302)+SUMIFS('Регистрация приход товаров'!$H$4:$H$2000,'Регистрация приход товаров'!$D$4:$D$2000,$D292,'Регистрация приход товаров'!$A$4:$A$2000,"&lt;"&amp;DATE(YEAR($A292),MONTH($A292),1)))-SUMIFS('Регистрация расход товаров'!$H$4:$H$2000,'Регистрация расход товаров'!$A$4:$A$2000,"&lt;"&amp;DATE(YEAR($A292),MONTH($A292),1),'Регистрация расход товаров'!$D$4:$D$2000,$D292),0)))/((SUMIFS('Регистрация приход товаров'!$G$4:$G$2000,'Регистрация приход товаров'!$A$4:$A$2000,"&gt;="&amp;DATE(YEAR($A292),MONTH($A292),1),'Регистрация приход товаров'!$D$4:$D$2000,$D292)-SUMIFS('Регистрация приход товаров'!$G$4:$G$2000,'Регистрация приход товаров'!$A$4:$A$2000,"&gt;="&amp;DATE(YEAR($A292),MONTH($A292)+1,1),'Регистрация приход товаров'!$D$4:$D$2000,$D292))+(IFERROR((SUMIF('Остаток на начало год'!$B$5:$B$302,$D292,'Остаток на начало год'!$E$5:$E$302)+SUMIFS('Регистрация приход товаров'!$G$4:$G$2000,'Регистрация приход товаров'!$D$4:$D$2000,$D292,'Регистрация приход товаров'!$A$4:$A$2000,"&lt;"&amp;DATE(YEAR($A292),MONTH($A292),1)))-SUMIFS('Регистрация расход товаров'!$G$4:$G$2000,'Регистрация расход товаров'!$A$4:$A$2000,"&lt;"&amp;DATE(YEAR($A292),MONTH($A292),1),'Регистрация расход товаров'!$D$4:$D$2000,$D292),0))))*G292,0)</f>
        <v>0</v>
      </c>
      <c r="I292" s="154"/>
      <c r="J292" s="153">
        <f t="shared" si="8"/>
        <v>0</v>
      </c>
      <c r="K292" s="153">
        <f t="shared" si="9"/>
        <v>0</v>
      </c>
      <c r="L292" s="43" t="e">
        <f>IF(B292=#REF!,MAX($L$3:L291)+1,0)</f>
        <v>#REF!</v>
      </c>
    </row>
    <row r="293" spans="1:12">
      <c r="A293" s="158"/>
      <c r="B293" s="94"/>
      <c r="C293" s="159"/>
      <c r="D293" s="128"/>
      <c r="E293" s="151" t="str">
        <f>IFERROR(INDEX('Материал хисобот'!$C$9:$C$259,MATCH(D293,'Материал хисобот'!$B$9:$B$259,0),1),"")</f>
        <v/>
      </c>
      <c r="F293" s="152" t="str">
        <f>IFERROR(INDEX('Материал хисобот'!$D$9:$D$259,MATCH(D293,'Материал хисобот'!$B$9:$B$259,0),1),"")</f>
        <v/>
      </c>
      <c r="G293" s="155"/>
      <c r="H293" s="153">
        <f>IFERROR((((SUMIFS('Регистрация приход товаров'!$H$4:$H$2000,'Регистрация приход товаров'!$A$4:$A$2000,"&gt;="&amp;DATE(YEAR($A293),MONTH($A293),1),'Регистрация приход товаров'!$D$4:$D$2000,$D293)-SUMIFS('Регистрация приход товаров'!$H$4:$H$2000,'Регистрация приход товаров'!$A$4:$A$2000,"&gt;="&amp;DATE(YEAR($A293),MONTH($A293)+1,1),'Регистрация приход товаров'!$D$4:$D$2000,$D293))+(IFERROR((SUMIF('Остаток на начало год'!$B$5:$B$302,$D293,'Остаток на начало год'!$F$5:$F$302)+SUMIFS('Регистрация приход товаров'!$H$4:$H$2000,'Регистрация приход товаров'!$D$4:$D$2000,$D293,'Регистрация приход товаров'!$A$4:$A$2000,"&lt;"&amp;DATE(YEAR($A293),MONTH($A293),1)))-SUMIFS('Регистрация расход товаров'!$H$4:$H$2000,'Регистрация расход товаров'!$A$4:$A$2000,"&lt;"&amp;DATE(YEAR($A293),MONTH($A293),1),'Регистрация расход товаров'!$D$4:$D$2000,$D293),0)))/((SUMIFS('Регистрация приход товаров'!$G$4:$G$2000,'Регистрация приход товаров'!$A$4:$A$2000,"&gt;="&amp;DATE(YEAR($A293),MONTH($A293),1),'Регистрация приход товаров'!$D$4:$D$2000,$D293)-SUMIFS('Регистрация приход товаров'!$G$4:$G$2000,'Регистрация приход товаров'!$A$4:$A$2000,"&gt;="&amp;DATE(YEAR($A293),MONTH($A293)+1,1),'Регистрация приход товаров'!$D$4:$D$2000,$D293))+(IFERROR((SUMIF('Остаток на начало год'!$B$5:$B$302,$D293,'Остаток на начало год'!$E$5:$E$302)+SUMIFS('Регистрация приход товаров'!$G$4:$G$2000,'Регистрация приход товаров'!$D$4:$D$2000,$D293,'Регистрация приход товаров'!$A$4:$A$2000,"&lt;"&amp;DATE(YEAR($A293),MONTH($A293),1)))-SUMIFS('Регистрация расход товаров'!$G$4:$G$2000,'Регистрация расход товаров'!$A$4:$A$2000,"&lt;"&amp;DATE(YEAR($A293),MONTH($A293),1),'Регистрация расход товаров'!$D$4:$D$2000,$D293),0))))*G293,0)</f>
        <v>0</v>
      </c>
      <c r="I293" s="154"/>
      <c r="J293" s="153">
        <f t="shared" si="8"/>
        <v>0</v>
      </c>
      <c r="K293" s="153">
        <f t="shared" si="9"/>
        <v>0</v>
      </c>
      <c r="L293" s="43" t="e">
        <f>IF(B293=#REF!,MAX($L$3:L292)+1,0)</f>
        <v>#REF!</v>
      </c>
    </row>
    <row r="294" spans="1:12">
      <c r="A294" s="158"/>
      <c r="B294" s="94"/>
      <c r="C294" s="159"/>
      <c r="D294" s="128"/>
      <c r="E294" s="151" t="str">
        <f>IFERROR(INDEX('Материал хисобот'!$C$9:$C$259,MATCH(D294,'Материал хисобот'!$B$9:$B$259,0),1),"")</f>
        <v/>
      </c>
      <c r="F294" s="152" t="str">
        <f>IFERROR(INDEX('Материал хисобот'!$D$9:$D$259,MATCH(D294,'Материал хисобот'!$B$9:$B$259,0),1),"")</f>
        <v/>
      </c>
      <c r="G294" s="155"/>
      <c r="H294" s="153">
        <f>IFERROR((((SUMIFS('Регистрация приход товаров'!$H$4:$H$2000,'Регистрация приход товаров'!$A$4:$A$2000,"&gt;="&amp;DATE(YEAR($A294),MONTH($A294),1),'Регистрация приход товаров'!$D$4:$D$2000,$D294)-SUMIFS('Регистрация приход товаров'!$H$4:$H$2000,'Регистрация приход товаров'!$A$4:$A$2000,"&gt;="&amp;DATE(YEAR($A294),MONTH($A294)+1,1),'Регистрация приход товаров'!$D$4:$D$2000,$D294))+(IFERROR((SUMIF('Остаток на начало год'!$B$5:$B$302,$D294,'Остаток на начало год'!$F$5:$F$302)+SUMIFS('Регистрация приход товаров'!$H$4:$H$2000,'Регистрация приход товаров'!$D$4:$D$2000,$D294,'Регистрация приход товаров'!$A$4:$A$2000,"&lt;"&amp;DATE(YEAR($A294),MONTH($A294),1)))-SUMIFS('Регистрация расход товаров'!$H$4:$H$2000,'Регистрация расход товаров'!$A$4:$A$2000,"&lt;"&amp;DATE(YEAR($A294),MONTH($A294),1),'Регистрация расход товаров'!$D$4:$D$2000,$D294),0)))/((SUMIFS('Регистрация приход товаров'!$G$4:$G$2000,'Регистрация приход товаров'!$A$4:$A$2000,"&gt;="&amp;DATE(YEAR($A294),MONTH($A294),1),'Регистрация приход товаров'!$D$4:$D$2000,$D294)-SUMIFS('Регистрация приход товаров'!$G$4:$G$2000,'Регистрация приход товаров'!$A$4:$A$2000,"&gt;="&amp;DATE(YEAR($A294),MONTH($A294)+1,1),'Регистрация приход товаров'!$D$4:$D$2000,$D294))+(IFERROR((SUMIF('Остаток на начало год'!$B$5:$B$302,$D294,'Остаток на начало год'!$E$5:$E$302)+SUMIFS('Регистрация приход товаров'!$G$4:$G$2000,'Регистрация приход товаров'!$D$4:$D$2000,$D294,'Регистрация приход товаров'!$A$4:$A$2000,"&lt;"&amp;DATE(YEAR($A294),MONTH($A294),1)))-SUMIFS('Регистрация расход товаров'!$G$4:$G$2000,'Регистрация расход товаров'!$A$4:$A$2000,"&lt;"&amp;DATE(YEAR($A294),MONTH($A294),1),'Регистрация расход товаров'!$D$4:$D$2000,$D294),0))))*G294,0)</f>
        <v>0</v>
      </c>
      <c r="I294" s="154"/>
      <c r="J294" s="153">
        <f t="shared" si="8"/>
        <v>0</v>
      </c>
      <c r="K294" s="153">
        <f t="shared" si="9"/>
        <v>0</v>
      </c>
      <c r="L294" s="43" t="e">
        <f>IF(B294=#REF!,MAX($L$3:L293)+1,0)</f>
        <v>#REF!</v>
      </c>
    </row>
    <row r="295" spans="1:12">
      <c r="A295" s="158"/>
      <c r="B295" s="94"/>
      <c r="C295" s="159"/>
      <c r="D295" s="128"/>
      <c r="E295" s="151" t="str">
        <f>IFERROR(INDEX('Материал хисобот'!$C$9:$C$259,MATCH(D295,'Материал хисобот'!$B$9:$B$259,0),1),"")</f>
        <v/>
      </c>
      <c r="F295" s="152" t="str">
        <f>IFERROR(INDEX('Материал хисобот'!$D$9:$D$259,MATCH(D295,'Материал хисобот'!$B$9:$B$259,0),1),"")</f>
        <v/>
      </c>
      <c r="G295" s="155"/>
      <c r="H295" s="153">
        <f>IFERROR((((SUMIFS('Регистрация приход товаров'!$H$4:$H$2000,'Регистрация приход товаров'!$A$4:$A$2000,"&gt;="&amp;DATE(YEAR($A295),MONTH($A295),1),'Регистрация приход товаров'!$D$4:$D$2000,$D295)-SUMIFS('Регистрация приход товаров'!$H$4:$H$2000,'Регистрация приход товаров'!$A$4:$A$2000,"&gt;="&amp;DATE(YEAR($A295),MONTH($A295)+1,1),'Регистрация приход товаров'!$D$4:$D$2000,$D295))+(IFERROR((SUMIF('Остаток на начало год'!$B$5:$B$302,$D295,'Остаток на начало год'!$F$5:$F$302)+SUMIFS('Регистрация приход товаров'!$H$4:$H$2000,'Регистрация приход товаров'!$D$4:$D$2000,$D295,'Регистрация приход товаров'!$A$4:$A$2000,"&lt;"&amp;DATE(YEAR($A295),MONTH($A295),1)))-SUMIFS('Регистрация расход товаров'!$H$4:$H$2000,'Регистрация расход товаров'!$A$4:$A$2000,"&lt;"&amp;DATE(YEAR($A295),MONTH($A295),1),'Регистрация расход товаров'!$D$4:$D$2000,$D295),0)))/((SUMIFS('Регистрация приход товаров'!$G$4:$G$2000,'Регистрация приход товаров'!$A$4:$A$2000,"&gt;="&amp;DATE(YEAR($A295),MONTH($A295),1),'Регистрация приход товаров'!$D$4:$D$2000,$D295)-SUMIFS('Регистрация приход товаров'!$G$4:$G$2000,'Регистрация приход товаров'!$A$4:$A$2000,"&gt;="&amp;DATE(YEAR($A295),MONTH($A295)+1,1),'Регистрация приход товаров'!$D$4:$D$2000,$D295))+(IFERROR((SUMIF('Остаток на начало год'!$B$5:$B$302,$D295,'Остаток на начало год'!$E$5:$E$302)+SUMIFS('Регистрация приход товаров'!$G$4:$G$2000,'Регистрация приход товаров'!$D$4:$D$2000,$D295,'Регистрация приход товаров'!$A$4:$A$2000,"&lt;"&amp;DATE(YEAR($A295),MONTH($A295),1)))-SUMIFS('Регистрация расход товаров'!$G$4:$G$2000,'Регистрация расход товаров'!$A$4:$A$2000,"&lt;"&amp;DATE(YEAR($A295),MONTH($A295),1),'Регистрация расход товаров'!$D$4:$D$2000,$D295),0))))*G295,0)</f>
        <v>0</v>
      </c>
      <c r="I295" s="154"/>
      <c r="J295" s="153">
        <f t="shared" si="8"/>
        <v>0</v>
      </c>
      <c r="K295" s="153">
        <f t="shared" si="9"/>
        <v>0</v>
      </c>
      <c r="L295" s="43" t="e">
        <f>IF(B295=#REF!,MAX($L$3:L294)+1,0)</f>
        <v>#REF!</v>
      </c>
    </row>
    <row r="296" spans="1:12">
      <c r="A296" s="158"/>
      <c r="B296" s="94"/>
      <c r="C296" s="159"/>
      <c r="D296" s="128"/>
      <c r="E296" s="151" t="str">
        <f>IFERROR(INDEX('Материал хисобот'!$C$9:$C$259,MATCH(D296,'Материал хисобот'!$B$9:$B$259,0),1),"")</f>
        <v/>
      </c>
      <c r="F296" s="152" t="str">
        <f>IFERROR(INDEX('Материал хисобот'!$D$9:$D$259,MATCH(D296,'Материал хисобот'!$B$9:$B$259,0),1),"")</f>
        <v/>
      </c>
      <c r="G296" s="155"/>
      <c r="H296" s="153">
        <f>IFERROR((((SUMIFS('Регистрация приход товаров'!$H$4:$H$2000,'Регистрация приход товаров'!$A$4:$A$2000,"&gt;="&amp;DATE(YEAR($A296),MONTH($A296),1),'Регистрация приход товаров'!$D$4:$D$2000,$D296)-SUMIFS('Регистрация приход товаров'!$H$4:$H$2000,'Регистрация приход товаров'!$A$4:$A$2000,"&gt;="&amp;DATE(YEAR($A296),MONTH($A296)+1,1),'Регистрация приход товаров'!$D$4:$D$2000,$D296))+(IFERROR((SUMIF('Остаток на начало год'!$B$5:$B$302,$D296,'Остаток на начало год'!$F$5:$F$302)+SUMIFS('Регистрация приход товаров'!$H$4:$H$2000,'Регистрация приход товаров'!$D$4:$D$2000,$D296,'Регистрация приход товаров'!$A$4:$A$2000,"&lt;"&amp;DATE(YEAR($A296),MONTH($A296),1)))-SUMIFS('Регистрация расход товаров'!$H$4:$H$2000,'Регистрация расход товаров'!$A$4:$A$2000,"&lt;"&amp;DATE(YEAR($A296),MONTH($A296),1),'Регистрация расход товаров'!$D$4:$D$2000,$D296),0)))/((SUMIFS('Регистрация приход товаров'!$G$4:$G$2000,'Регистрация приход товаров'!$A$4:$A$2000,"&gt;="&amp;DATE(YEAR($A296),MONTH($A296),1),'Регистрация приход товаров'!$D$4:$D$2000,$D296)-SUMIFS('Регистрация приход товаров'!$G$4:$G$2000,'Регистрация приход товаров'!$A$4:$A$2000,"&gt;="&amp;DATE(YEAR($A296),MONTH($A296)+1,1),'Регистрация приход товаров'!$D$4:$D$2000,$D296))+(IFERROR((SUMIF('Остаток на начало год'!$B$5:$B$302,$D296,'Остаток на начало год'!$E$5:$E$302)+SUMIFS('Регистрация приход товаров'!$G$4:$G$2000,'Регистрация приход товаров'!$D$4:$D$2000,$D296,'Регистрация приход товаров'!$A$4:$A$2000,"&lt;"&amp;DATE(YEAR($A296),MONTH($A296),1)))-SUMIFS('Регистрация расход товаров'!$G$4:$G$2000,'Регистрация расход товаров'!$A$4:$A$2000,"&lt;"&amp;DATE(YEAR($A296),MONTH($A296),1),'Регистрация расход товаров'!$D$4:$D$2000,$D296),0))))*G296,0)</f>
        <v>0</v>
      </c>
      <c r="I296" s="154"/>
      <c r="J296" s="153">
        <f t="shared" si="8"/>
        <v>0</v>
      </c>
      <c r="K296" s="153">
        <f t="shared" si="9"/>
        <v>0</v>
      </c>
      <c r="L296" s="43" t="e">
        <f>IF(B296=#REF!,MAX($L$3:L295)+1,0)</f>
        <v>#REF!</v>
      </c>
    </row>
    <row r="297" spans="1:12">
      <c r="A297" s="158"/>
      <c r="B297" s="94"/>
      <c r="C297" s="159"/>
      <c r="D297" s="128"/>
      <c r="E297" s="151" t="str">
        <f>IFERROR(INDEX('Материал хисобот'!$C$9:$C$259,MATCH(D297,'Материал хисобот'!$B$9:$B$259,0),1),"")</f>
        <v/>
      </c>
      <c r="F297" s="152" t="str">
        <f>IFERROR(INDEX('Материал хисобот'!$D$9:$D$259,MATCH(D297,'Материал хисобот'!$B$9:$B$259,0),1),"")</f>
        <v/>
      </c>
      <c r="G297" s="155"/>
      <c r="H297" s="153">
        <f>IFERROR((((SUMIFS('Регистрация приход товаров'!$H$4:$H$2000,'Регистрация приход товаров'!$A$4:$A$2000,"&gt;="&amp;DATE(YEAR($A297),MONTH($A297),1),'Регистрация приход товаров'!$D$4:$D$2000,$D297)-SUMIFS('Регистрация приход товаров'!$H$4:$H$2000,'Регистрация приход товаров'!$A$4:$A$2000,"&gt;="&amp;DATE(YEAR($A297),MONTH($A297)+1,1),'Регистрация приход товаров'!$D$4:$D$2000,$D297))+(IFERROR((SUMIF('Остаток на начало год'!$B$5:$B$302,$D297,'Остаток на начало год'!$F$5:$F$302)+SUMIFS('Регистрация приход товаров'!$H$4:$H$2000,'Регистрация приход товаров'!$D$4:$D$2000,$D297,'Регистрация приход товаров'!$A$4:$A$2000,"&lt;"&amp;DATE(YEAR($A297),MONTH($A297),1)))-SUMIFS('Регистрация расход товаров'!$H$4:$H$2000,'Регистрация расход товаров'!$A$4:$A$2000,"&lt;"&amp;DATE(YEAR($A297),MONTH($A297),1),'Регистрация расход товаров'!$D$4:$D$2000,$D297),0)))/((SUMIFS('Регистрация приход товаров'!$G$4:$G$2000,'Регистрация приход товаров'!$A$4:$A$2000,"&gt;="&amp;DATE(YEAR($A297),MONTH($A297),1),'Регистрация приход товаров'!$D$4:$D$2000,$D297)-SUMIFS('Регистрация приход товаров'!$G$4:$G$2000,'Регистрация приход товаров'!$A$4:$A$2000,"&gt;="&amp;DATE(YEAR($A297),MONTH($A297)+1,1),'Регистрация приход товаров'!$D$4:$D$2000,$D297))+(IFERROR((SUMIF('Остаток на начало год'!$B$5:$B$302,$D297,'Остаток на начало год'!$E$5:$E$302)+SUMIFS('Регистрация приход товаров'!$G$4:$G$2000,'Регистрация приход товаров'!$D$4:$D$2000,$D297,'Регистрация приход товаров'!$A$4:$A$2000,"&lt;"&amp;DATE(YEAR($A297),MONTH($A297),1)))-SUMIFS('Регистрация расход товаров'!$G$4:$G$2000,'Регистрация расход товаров'!$A$4:$A$2000,"&lt;"&amp;DATE(YEAR($A297),MONTH($A297),1),'Регистрация расход товаров'!$D$4:$D$2000,$D297),0))))*G297,0)</f>
        <v>0</v>
      </c>
      <c r="I297" s="154"/>
      <c r="J297" s="153">
        <f t="shared" si="8"/>
        <v>0</v>
      </c>
      <c r="K297" s="153">
        <f t="shared" si="9"/>
        <v>0</v>
      </c>
      <c r="L297" s="43" t="e">
        <f>IF(B297=#REF!,MAX($L$3:L296)+1,0)</f>
        <v>#REF!</v>
      </c>
    </row>
    <row r="298" spans="1:12">
      <c r="A298" s="158"/>
      <c r="B298" s="94"/>
      <c r="C298" s="159"/>
      <c r="D298" s="128"/>
      <c r="E298" s="151" t="str">
        <f>IFERROR(INDEX('Материал хисобот'!$C$9:$C$259,MATCH(D298,'Материал хисобот'!$B$9:$B$259,0),1),"")</f>
        <v/>
      </c>
      <c r="F298" s="152" t="str">
        <f>IFERROR(INDEX('Материал хисобот'!$D$9:$D$259,MATCH(D298,'Материал хисобот'!$B$9:$B$259,0),1),"")</f>
        <v/>
      </c>
      <c r="G298" s="155"/>
      <c r="H298" s="153">
        <f>IFERROR((((SUMIFS('Регистрация приход товаров'!$H$4:$H$2000,'Регистрация приход товаров'!$A$4:$A$2000,"&gt;="&amp;DATE(YEAR($A298),MONTH($A298),1),'Регистрация приход товаров'!$D$4:$D$2000,$D298)-SUMIFS('Регистрация приход товаров'!$H$4:$H$2000,'Регистрация приход товаров'!$A$4:$A$2000,"&gt;="&amp;DATE(YEAR($A298),MONTH($A298)+1,1),'Регистрация приход товаров'!$D$4:$D$2000,$D298))+(IFERROR((SUMIF('Остаток на начало год'!$B$5:$B$302,$D298,'Остаток на начало год'!$F$5:$F$302)+SUMIFS('Регистрация приход товаров'!$H$4:$H$2000,'Регистрация приход товаров'!$D$4:$D$2000,$D298,'Регистрация приход товаров'!$A$4:$A$2000,"&lt;"&amp;DATE(YEAR($A298),MONTH($A298),1)))-SUMIFS('Регистрация расход товаров'!$H$4:$H$2000,'Регистрация расход товаров'!$A$4:$A$2000,"&lt;"&amp;DATE(YEAR($A298),MONTH($A298),1),'Регистрация расход товаров'!$D$4:$D$2000,$D298),0)))/((SUMIFS('Регистрация приход товаров'!$G$4:$G$2000,'Регистрация приход товаров'!$A$4:$A$2000,"&gt;="&amp;DATE(YEAR($A298),MONTH($A298),1),'Регистрация приход товаров'!$D$4:$D$2000,$D298)-SUMIFS('Регистрация приход товаров'!$G$4:$G$2000,'Регистрация приход товаров'!$A$4:$A$2000,"&gt;="&amp;DATE(YEAR($A298),MONTH($A298)+1,1),'Регистрация приход товаров'!$D$4:$D$2000,$D298))+(IFERROR((SUMIF('Остаток на начало год'!$B$5:$B$302,$D298,'Остаток на начало год'!$E$5:$E$302)+SUMIFS('Регистрация приход товаров'!$G$4:$G$2000,'Регистрация приход товаров'!$D$4:$D$2000,$D298,'Регистрация приход товаров'!$A$4:$A$2000,"&lt;"&amp;DATE(YEAR($A298),MONTH($A298),1)))-SUMIFS('Регистрация расход товаров'!$G$4:$G$2000,'Регистрация расход товаров'!$A$4:$A$2000,"&lt;"&amp;DATE(YEAR($A298),MONTH($A298),1),'Регистрация расход товаров'!$D$4:$D$2000,$D298),0))))*G298,0)</f>
        <v>0</v>
      </c>
      <c r="I298" s="154"/>
      <c r="J298" s="153">
        <f t="shared" si="8"/>
        <v>0</v>
      </c>
      <c r="K298" s="153">
        <f t="shared" si="9"/>
        <v>0</v>
      </c>
      <c r="L298" s="43" t="e">
        <f>IF(B298=#REF!,MAX($L$3:L297)+1,0)</f>
        <v>#REF!</v>
      </c>
    </row>
    <row r="299" spans="1:12">
      <c r="A299" s="158"/>
      <c r="B299" s="94"/>
      <c r="C299" s="159"/>
      <c r="D299" s="128"/>
      <c r="E299" s="151" t="str">
        <f>IFERROR(INDEX('Материал хисобот'!$C$9:$C$259,MATCH(D299,'Материал хисобот'!$B$9:$B$259,0),1),"")</f>
        <v/>
      </c>
      <c r="F299" s="152" t="str">
        <f>IFERROR(INDEX('Материал хисобот'!$D$9:$D$259,MATCH(D299,'Материал хисобот'!$B$9:$B$259,0),1),"")</f>
        <v/>
      </c>
      <c r="G299" s="155"/>
      <c r="H299" s="153">
        <f>IFERROR((((SUMIFS('Регистрация приход товаров'!$H$4:$H$2000,'Регистрация приход товаров'!$A$4:$A$2000,"&gt;="&amp;DATE(YEAR($A299),MONTH($A299),1),'Регистрация приход товаров'!$D$4:$D$2000,$D299)-SUMIFS('Регистрация приход товаров'!$H$4:$H$2000,'Регистрация приход товаров'!$A$4:$A$2000,"&gt;="&amp;DATE(YEAR($A299),MONTH($A299)+1,1),'Регистрация приход товаров'!$D$4:$D$2000,$D299))+(IFERROR((SUMIF('Остаток на начало год'!$B$5:$B$302,$D299,'Остаток на начало год'!$F$5:$F$302)+SUMIFS('Регистрация приход товаров'!$H$4:$H$2000,'Регистрация приход товаров'!$D$4:$D$2000,$D299,'Регистрация приход товаров'!$A$4:$A$2000,"&lt;"&amp;DATE(YEAR($A299),MONTH($A299),1)))-SUMIFS('Регистрация расход товаров'!$H$4:$H$2000,'Регистрация расход товаров'!$A$4:$A$2000,"&lt;"&amp;DATE(YEAR($A299),MONTH($A299),1),'Регистрация расход товаров'!$D$4:$D$2000,$D299),0)))/((SUMIFS('Регистрация приход товаров'!$G$4:$G$2000,'Регистрация приход товаров'!$A$4:$A$2000,"&gt;="&amp;DATE(YEAR($A299),MONTH($A299),1),'Регистрация приход товаров'!$D$4:$D$2000,$D299)-SUMIFS('Регистрация приход товаров'!$G$4:$G$2000,'Регистрация приход товаров'!$A$4:$A$2000,"&gt;="&amp;DATE(YEAR($A299),MONTH($A299)+1,1),'Регистрация приход товаров'!$D$4:$D$2000,$D299))+(IFERROR((SUMIF('Остаток на начало год'!$B$5:$B$302,$D299,'Остаток на начало год'!$E$5:$E$302)+SUMIFS('Регистрация приход товаров'!$G$4:$G$2000,'Регистрация приход товаров'!$D$4:$D$2000,$D299,'Регистрация приход товаров'!$A$4:$A$2000,"&lt;"&amp;DATE(YEAR($A299),MONTH($A299),1)))-SUMIFS('Регистрация расход товаров'!$G$4:$G$2000,'Регистрация расход товаров'!$A$4:$A$2000,"&lt;"&amp;DATE(YEAR($A299),MONTH($A299),1),'Регистрация расход товаров'!$D$4:$D$2000,$D299),0))))*G299,0)</f>
        <v>0</v>
      </c>
      <c r="I299" s="154"/>
      <c r="J299" s="153">
        <f t="shared" si="8"/>
        <v>0</v>
      </c>
      <c r="K299" s="153">
        <f t="shared" si="9"/>
        <v>0</v>
      </c>
      <c r="L299" s="43" t="e">
        <f>IF(B299=#REF!,MAX($L$3:L298)+1,0)</f>
        <v>#REF!</v>
      </c>
    </row>
    <row r="300" spans="1:12">
      <c r="A300" s="158"/>
      <c r="B300" s="94"/>
      <c r="C300" s="159"/>
      <c r="D300" s="128"/>
      <c r="E300" s="151" t="str">
        <f>IFERROR(INDEX('Материал хисобот'!$C$9:$C$259,MATCH(D300,'Материал хисобот'!$B$9:$B$259,0),1),"")</f>
        <v/>
      </c>
      <c r="F300" s="152" t="str">
        <f>IFERROR(INDEX('Материал хисобот'!$D$9:$D$259,MATCH(D300,'Материал хисобот'!$B$9:$B$259,0),1),"")</f>
        <v/>
      </c>
      <c r="G300" s="155"/>
      <c r="H300" s="153">
        <f>IFERROR((((SUMIFS('Регистрация приход товаров'!$H$4:$H$2000,'Регистрация приход товаров'!$A$4:$A$2000,"&gt;="&amp;DATE(YEAR($A300),MONTH($A300),1),'Регистрация приход товаров'!$D$4:$D$2000,$D300)-SUMIFS('Регистрация приход товаров'!$H$4:$H$2000,'Регистрация приход товаров'!$A$4:$A$2000,"&gt;="&amp;DATE(YEAR($A300),MONTH($A300)+1,1),'Регистрация приход товаров'!$D$4:$D$2000,$D300))+(IFERROR((SUMIF('Остаток на начало год'!$B$5:$B$302,$D300,'Остаток на начало год'!$F$5:$F$302)+SUMIFS('Регистрация приход товаров'!$H$4:$H$2000,'Регистрация приход товаров'!$D$4:$D$2000,$D300,'Регистрация приход товаров'!$A$4:$A$2000,"&lt;"&amp;DATE(YEAR($A300),MONTH($A300),1)))-SUMIFS('Регистрация расход товаров'!$H$4:$H$2000,'Регистрация расход товаров'!$A$4:$A$2000,"&lt;"&amp;DATE(YEAR($A300),MONTH($A300),1),'Регистрация расход товаров'!$D$4:$D$2000,$D300),0)))/((SUMIFS('Регистрация приход товаров'!$G$4:$G$2000,'Регистрация приход товаров'!$A$4:$A$2000,"&gt;="&amp;DATE(YEAR($A300),MONTH($A300),1),'Регистрация приход товаров'!$D$4:$D$2000,$D300)-SUMIFS('Регистрация приход товаров'!$G$4:$G$2000,'Регистрация приход товаров'!$A$4:$A$2000,"&gt;="&amp;DATE(YEAR($A300),MONTH($A300)+1,1),'Регистрация приход товаров'!$D$4:$D$2000,$D300))+(IFERROR((SUMIF('Остаток на начало год'!$B$5:$B$302,$D300,'Остаток на начало год'!$E$5:$E$302)+SUMIFS('Регистрация приход товаров'!$G$4:$G$2000,'Регистрация приход товаров'!$D$4:$D$2000,$D300,'Регистрация приход товаров'!$A$4:$A$2000,"&lt;"&amp;DATE(YEAR($A300),MONTH($A300),1)))-SUMIFS('Регистрация расход товаров'!$G$4:$G$2000,'Регистрация расход товаров'!$A$4:$A$2000,"&lt;"&amp;DATE(YEAR($A300),MONTH($A300),1),'Регистрация расход товаров'!$D$4:$D$2000,$D300),0))))*G300,0)</f>
        <v>0</v>
      </c>
      <c r="I300" s="154"/>
      <c r="J300" s="153">
        <f t="shared" si="8"/>
        <v>0</v>
      </c>
      <c r="K300" s="153">
        <f t="shared" si="9"/>
        <v>0</v>
      </c>
      <c r="L300" s="43" t="e">
        <f>IF(B300=#REF!,MAX($L$3:L299)+1,0)</f>
        <v>#REF!</v>
      </c>
    </row>
    <row r="301" spans="1:12">
      <c r="A301" s="158"/>
      <c r="B301" s="94"/>
      <c r="C301" s="159"/>
      <c r="D301" s="128"/>
      <c r="E301" s="151" t="str">
        <f>IFERROR(INDEX('Материал хисобот'!$C$9:$C$259,MATCH(D301,'Материал хисобот'!$B$9:$B$259,0),1),"")</f>
        <v/>
      </c>
      <c r="F301" s="152" t="str">
        <f>IFERROR(INDEX('Материал хисобот'!$D$9:$D$259,MATCH(D301,'Материал хисобот'!$B$9:$B$259,0),1),"")</f>
        <v/>
      </c>
      <c r="G301" s="155"/>
      <c r="H301" s="153">
        <f>IFERROR((((SUMIFS('Регистрация приход товаров'!$H$4:$H$2000,'Регистрация приход товаров'!$A$4:$A$2000,"&gt;="&amp;DATE(YEAR($A301),MONTH($A301),1),'Регистрация приход товаров'!$D$4:$D$2000,$D301)-SUMIFS('Регистрация приход товаров'!$H$4:$H$2000,'Регистрация приход товаров'!$A$4:$A$2000,"&gt;="&amp;DATE(YEAR($A301),MONTH($A301)+1,1),'Регистрация приход товаров'!$D$4:$D$2000,$D301))+(IFERROR((SUMIF('Остаток на начало год'!$B$5:$B$302,$D301,'Остаток на начало год'!$F$5:$F$302)+SUMIFS('Регистрация приход товаров'!$H$4:$H$2000,'Регистрация приход товаров'!$D$4:$D$2000,$D301,'Регистрация приход товаров'!$A$4:$A$2000,"&lt;"&amp;DATE(YEAR($A301),MONTH($A301),1)))-SUMIFS('Регистрация расход товаров'!$H$4:$H$2000,'Регистрация расход товаров'!$A$4:$A$2000,"&lt;"&amp;DATE(YEAR($A301),MONTH($A301),1),'Регистрация расход товаров'!$D$4:$D$2000,$D301),0)))/((SUMIFS('Регистрация приход товаров'!$G$4:$G$2000,'Регистрация приход товаров'!$A$4:$A$2000,"&gt;="&amp;DATE(YEAR($A301),MONTH($A301),1),'Регистрация приход товаров'!$D$4:$D$2000,$D301)-SUMIFS('Регистрация приход товаров'!$G$4:$G$2000,'Регистрация приход товаров'!$A$4:$A$2000,"&gt;="&amp;DATE(YEAR($A301),MONTH($A301)+1,1),'Регистрация приход товаров'!$D$4:$D$2000,$D301))+(IFERROR((SUMIF('Остаток на начало год'!$B$5:$B$302,$D301,'Остаток на начало год'!$E$5:$E$302)+SUMIFS('Регистрация приход товаров'!$G$4:$G$2000,'Регистрация приход товаров'!$D$4:$D$2000,$D301,'Регистрация приход товаров'!$A$4:$A$2000,"&lt;"&amp;DATE(YEAR($A301),MONTH($A301),1)))-SUMIFS('Регистрация расход товаров'!$G$4:$G$2000,'Регистрация расход товаров'!$A$4:$A$2000,"&lt;"&amp;DATE(YEAR($A301),MONTH($A301),1),'Регистрация расход товаров'!$D$4:$D$2000,$D301),0))))*G301,0)</f>
        <v>0</v>
      </c>
      <c r="I301" s="154"/>
      <c r="J301" s="153">
        <f t="shared" si="8"/>
        <v>0</v>
      </c>
      <c r="K301" s="153">
        <f t="shared" si="9"/>
        <v>0</v>
      </c>
      <c r="L301" s="43" t="e">
        <f>IF(B301=#REF!,MAX($L$3:L300)+1,0)</f>
        <v>#REF!</v>
      </c>
    </row>
    <row r="302" spans="1:12">
      <c r="A302" s="158"/>
      <c r="B302" s="94"/>
      <c r="C302" s="159"/>
      <c r="D302" s="128"/>
      <c r="E302" s="151" t="str">
        <f>IFERROR(INDEX('Материал хисобот'!$C$9:$C$259,MATCH(D302,'Материал хисобот'!$B$9:$B$259,0),1),"")</f>
        <v/>
      </c>
      <c r="F302" s="152" t="str">
        <f>IFERROR(INDEX('Материал хисобот'!$D$9:$D$259,MATCH(D302,'Материал хисобот'!$B$9:$B$259,0),1),"")</f>
        <v/>
      </c>
      <c r="G302" s="155"/>
      <c r="H302" s="153">
        <f>IFERROR((((SUMIFS('Регистрация приход товаров'!$H$4:$H$2000,'Регистрация приход товаров'!$A$4:$A$2000,"&gt;="&amp;DATE(YEAR($A302),MONTH($A302),1),'Регистрация приход товаров'!$D$4:$D$2000,$D302)-SUMIFS('Регистрация приход товаров'!$H$4:$H$2000,'Регистрация приход товаров'!$A$4:$A$2000,"&gt;="&amp;DATE(YEAR($A302),MONTH($A302)+1,1),'Регистрация приход товаров'!$D$4:$D$2000,$D302))+(IFERROR((SUMIF('Остаток на начало год'!$B$5:$B$302,$D302,'Остаток на начало год'!$F$5:$F$302)+SUMIFS('Регистрация приход товаров'!$H$4:$H$2000,'Регистрация приход товаров'!$D$4:$D$2000,$D302,'Регистрация приход товаров'!$A$4:$A$2000,"&lt;"&amp;DATE(YEAR($A302),MONTH($A302),1)))-SUMIFS('Регистрация расход товаров'!$H$4:$H$2000,'Регистрация расход товаров'!$A$4:$A$2000,"&lt;"&amp;DATE(YEAR($A302),MONTH($A302),1),'Регистрация расход товаров'!$D$4:$D$2000,$D302),0)))/((SUMIFS('Регистрация приход товаров'!$G$4:$G$2000,'Регистрация приход товаров'!$A$4:$A$2000,"&gt;="&amp;DATE(YEAR($A302),MONTH($A302),1),'Регистрация приход товаров'!$D$4:$D$2000,$D302)-SUMIFS('Регистрация приход товаров'!$G$4:$G$2000,'Регистрация приход товаров'!$A$4:$A$2000,"&gt;="&amp;DATE(YEAR($A302),MONTH($A302)+1,1),'Регистрация приход товаров'!$D$4:$D$2000,$D302))+(IFERROR((SUMIF('Остаток на начало год'!$B$5:$B$302,$D302,'Остаток на начало год'!$E$5:$E$302)+SUMIFS('Регистрация приход товаров'!$G$4:$G$2000,'Регистрация приход товаров'!$D$4:$D$2000,$D302,'Регистрация приход товаров'!$A$4:$A$2000,"&lt;"&amp;DATE(YEAR($A302),MONTH($A302),1)))-SUMIFS('Регистрация расход товаров'!$G$4:$G$2000,'Регистрация расход товаров'!$A$4:$A$2000,"&lt;"&amp;DATE(YEAR($A302),MONTH($A302),1),'Регистрация расход товаров'!$D$4:$D$2000,$D302),0))))*G302,0)</f>
        <v>0</v>
      </c>
      <c r="I302" s="154"/>
      <c r="J302" s="153">
        <f t="shared" si="8"/>
        <v>0</v>
      </c>
      <c r="K302" s="153">
        <f t="shared" si="9"/>
        <v>0</v>
      </c>
      <c r="L302" s="43" t="e">
        <f>IF(B302=#REF!,MAX($L$3:L301)+1,0)</f>
        <v>#REF!</v>
      </c>
    </row>
    <row r="303" spans="1:12">
      <c r="A303" s="158"/>
      <c r="B303" s="94"/>
      <c r="C303" s="159"/>
      <c r="D303" s="128"/>
      <c r="E303" s="151" t="str">
        <f>IFERROR(INDEX('Материал хисобот'!$C$9:$C$259,MATCH(D303,'Материал хисобот'!$B$9:$B$259,0),1),"")</f>
        <v/>
      </c>
      <c r="F303" s="152" t="str">
        <f>IFERROR(INDEX('Материал хисобот'!$D$9:$D$259,MATCH(D303,'Материал хисобот'!$B$9:$B$259,0),1),"")</f>
        <v/>
      </c>
      <c r="G303" s="155"/>
      <c r="H303" s="153">
        <f>IFERROR((((SUMIFS('Регистрация приход товаров'!$H$4:$H$2000,'Регистрация приход товаров'!$A$4:$A$2000,"&gt;="&amp;DATE(YEAR($A303),MONTH($A303),1),'Регистрация приход товаров'!$D$4:$D$2000,$D303)-SUMIFS('Регистрация приход товаров'!$H$4:$H$2000,'Регистрация приход товаров'!$A$4:$A$2000,"&gt;="&amp;DATE(YEAR($A303),MONTH($A303)+1,1),'Регистрация приход товаров'!$D$4:$D$2000,$D303))+(IFERROR((SUMIF('Остаток на начало год'!$B$5:$B$302,$D303,'Остаток на начало год'!$F$5:$F$302)+SUMIFS('Регистрация приход товаров'!$H$4:$H$2000,'Регистрация приход товаров'!$D$4:$D$2000,$D303,'Регистрация приход товаров'!$A$4:$A$2000,"&lt;"&amp;DATE(YEAR($A303),MONTH($A303),1)))-SUMIFS('Регистрация расход товаров'!$H$4:$H$2000,'Регистрация расход товаров'!$A$4:$A$2000,"&lt;"&amp;DATE(YEAR($A303),MONTH($A303),1),'Регистрация расход товаров'!$D$4:$D$2000,$D303),0)))/((SUMIFS('Регистрация приход товаров'!$G$4:$G$2000,'Регистрация приход товаров'!$A$4:$A$2000,"&gt;="&amp;DATE(YEAR($A303),MONTH($A303),1),'Регистрация приход товаров'!$D$4:$D$2000,$D303)-SUMIFS('Регистрация приход товаров'!$G$4:$G$2000,'Регистрация приход товаров'!$A$4:$A$2000,"&gt;="&amp;DATE(YEAR($A303),MONTH($A303)+1,1),'Регистрация приход товаров'!$D$4:$D$2000,$D303))+(IFERROR((SUMIF('Остаток на начало год'!$B$5:$B$302,$D303,'Остаток на начало год'!$E$5:$E$302)+SUMIFS('Регистрация приход товаров'!$G$4:$G$2000,'Регистрация приход товаров'!$D$4:$D$2000,$D303,'Регистрация приход товаров'!$A$4:$A$2000,"&lt;"&amp;DATE(YEAR($A303),MONTH($A303),1)))-SUMIFS('Регистрация расход товаров'!$G$4:$G$2000,'Регистрация расход товаров'!$A$4:$A$2000,"&lt;"&amp;DATE(YEAR($A303),MONTH($A303),1),'Регистрация расход товаров'!$D$4:$D$2000,$D303),0))))*G303,0)</f>
        <v>0</v>
      </c>
      <c r="I303" s="154"/>
      <c r="J303" s="153">
        <f t="shared" si="8"/>
        <v>0</v>
      </c>
      <c r="K303" s="153">
        <f t="shared" si="9"/>
        <v>0</v>
      </c>
      <c r="L303" s="43" t="e">
        <f>IF(B303=#REF!,MAX($L$3:L302)+1,0)</f>
        <v>#REF!</v>
      </c>
    </row>
    <row r="304" spans="1:12">
      <c r="A304" s="158"/>
      <c r="B304" s="94"/>
      <c r="C304" s="159"/>
      <c r="D304" s="128"/>
      <c r="E304" s="151" t="str">
        <f>IFERROR(INDEX('Материал хисобот'!$C$9:$C$259,MATCH(D304,'Материал хисобот'!$B$9:$B$259,0),1),"")</f>
        <v/>
      </c>
      <c r="F304" s="152" t="str">
        <f>IFERROR(INDEX('Материал хисобот'!$D$9:$D$259,MATCH(D304,'Материал хисобот'!$B$9:$B$259,0),1),"")</f>
        <v/>
      </c>
      <c r="G304" s="155"/>
      <c r="H304" s="153">
        <f>IFERROR((((SUMIFS('Регистрация приход товаров'!$H$4:$H$2000,'Регистрация приход товаров'!$A$4:$A$2000,"&gt;="&amp;DATE(YEAR($A304),MONTH($A304),1),'Регистрация приход товаров'!$D$4:$D$2000,$D304)-SUMIFS('Регистрация приход товаров'!$H$4:$H$2000,'Регистрация приход товаров'!$A$4:$A$2000,"&gt;="&amp;DATE(YEAR($A304),MONTH($A304)+1,1),'Регистрация приход товаров'!$D$4:$D$2000,$D304))+(IFERROR((SUMIF('Остаток на начало год'!$B$5:$B$302,$D304,'Остаток на начало год'!$F$5:$F$302)+SUMIFS('Регистрация приход товаров'!$H$4:$H$2000,'Регистрация приход товаров'!$D$4:$D$2000,$D304,'Регистрация приход товаров'!$A$4:$A$2000,"&lt;"&amp;DATE(YEAR($A304),MONTH($A304),1)))-SUMIFS('Регистрация расход товаров'!$H$4:$H$2000,'Регистрация расход товаров'!$A$4:$A$2000,"&lt;"&amp;DATE(YEAR($A304),MONTH($A304),1),'Регистрация расход товаров'!$D$4:$D$2000,$D304),0)))/((SUMIFS('Регистрация приход товаров'!$G$4:$G$2000,'Регистрация приход товаров'!$A$4:$A$2000,"&gt;="&amp;DATE(YEAR($A304),MONTH($A304),1),'Регистрация приход товаров'!$D$4:$D$2000,$D304)-SUMIFS('Регистрация приход товаров'!$G$4:$G$2000,'Регистрация приход товаров'!$A$4:$A$2000,"&gt;="&amp;DATE(YEAR($A304),MONTH($A304)+1,1),'Регистрация приход товаров'!$D$4:$D$2000,$D304))+(IFERROR((SUMIF('Остаток на начало год'!$B$5:$B$302,$D304,'Остаток на начало год'!$E$5:$E$302)+SUMIFS('Регистрация приход товаров'!$G$4:$G$2000,'Регистрация приход товаров'!$D$4:$D$2000,$D304,'Регистрация приход товаров'!$A$4:$A$2000,"&lt;"&amp;DATE(YEAR($A304),MONTH($A304),1)))-SUMIFS('Регистрация расход товаров'!$G$4:$G$2000,'Регистрация расход товаров'!$A$4:$A$2000,"&lt;"&amp;DATE(YEAR($A304),MONTH($A304),1),'Регистрация расход товаров'!$D$4:$D$2000,$D304),0))))*G304,0)</f>
        <v>0</v>
      </c>
      <c r="I304" s="154"/>
      <c r="J304" s="153">
        <f t="shared" si="8"/>
        <v>0</v>
      </c>
      <c r="K304" s="153">
        <f t="shared" si="9"/>
        <v>0</v>
      </c>
      <c r="L304" s="43" t="e">
        <f>IF(B304=#REF!,MAX($L$3:L303)+1,0)</f>
        <v>#REF!</v>
      </c>
    </row>
    <row r="305" spans="1:12">
      <c r="A305" s="158"/>
      <c r="B305" s="94"/>
      <c r="C305" s="159"/>
      <c r="D305" s="128"/>
      <c r="E305" s="151" t="str">
        <f>IFERROR(INDEX('Материал хисобот'!$C$9:$C$259,MATCH(D305,'Материал хисобот'!$B$9:$B$259,0),1),"")</f>
        <v/>
      </c>
      <c r="F305" s="152" t="str">
        <f>IFERROR(INDEX('Материал хисобот'!$D$9:$D$259,MATCH(D305,'Материал хисобот'!$B$9:$B$259,0),1),"")</f>
        <v/>
      </c>
      <c r="G305" s="155"/>
      <c r="H305" s="153">
        <f>IFERROR((((SUMIFS('Регистрация приход товаров'!$H$4:$H$2000,'Регистрация приход товаров'!$A$4:$A$2000,"&gt;="&amp;DATE(YEAR($A305),MONTH($A305),1),'Регистрация приход товаров'!$D$4:$D$2000,$D305)-SUMIFS('Регистрация приход товаров'!$H$4:$H$2000,'Регистрация приход товаров'!$A$4:$A$2000,"&gt;="&amp;DATE(YEAR($A305),MONTH($A305)+1,1),'Регистрация приход товаров'!$D$4:$D$2000,$D305))+(IFERROR((SUMIF('Остаток на начало год'!$B$5:$B$302,$D305,'Остаток на начало год'!$F$5:$F$302)+SUMIFS('Регистрация приход товаров'!$H$4:$H$2000,'Регистрация приход товаров'!$D$4:$D$2000,$D305,'Регистрация приход товаров'!$A$4:$A$2000,"&lt;"&amp;DATE(YEAR($A305),MONTH($A305),1)))-SUMIFS('Регистрация расход товаров'!$H$4:$H$2000,'Регистрация расход товаров'!$A$4:$A$2000,"&lt;"&amp;DATE(YEAR($A305),MONTH($A305),1),'Регистрация расход товаров'!$D$4:$D$2000,$D305),0)))/((SUMIFS('Регистрация приход товаров'!$G$4:$G$2000,'Регистрация приход товаров'!$A$4:$A$2000,"&gt;="&amp;DATE(YEAR($A305),MONTH($A305),1),'Регистрация приход товаров'!$D$4:$D$2000,$D305)-SUMIFS('Регистрация приход товаров'!$G$4:$G$2000,'Регистрация приход товаров'!$A$4:$A$2000,"&gt;="&amp;DATE(YEAR($A305),MONTH($A305)+1,1),'Регистрация приход товаров'!$D$4:$D$2000,$D305))+(IFERROR((SUMIF('Остаток на начало год'!$B$5:$B$302,$D305,'Остаток на начало год'!$E$5:$E$302)+SUMIFS('Регистрация приход товаров'!$G$4:$G$2000,'Регистрация приход товаров'!$D$4:$D$2000,$D305,'Регистрация приход товаров'!$A$4:$A$2000,"&lt;"&amp;DATE(YEAR($A305),MONTH($A305),1)))-SUMIFS('Регистрация расход товаров'!$G$4:$G$2000,'Регистрация расход товаров'!$A$4:$A$2000,"&lt;"&amp;DATE(YEAR($A305),MONTH($A305),1),'Регистрация расход товаров'!$D$4:$D$2000,$D305),0))))*G305,0)</f>
        <v>0</v>
      </c>
      <c r="I305" s="154"/>
      <c r="J305" s="153">
        <f t="shared" si="8"/>
        <v>0</v>
      </c>
      <c r="K305" s="153">
        <f t="shared" si="9"/>
        <v>0</v>
      </c>
      <c r="L305" s="43" t="e">
        <f>IF(B305=#REF!,MAX($L$3:L304)+1,0)</f>
        <v>#REF!</v>
      </c>
    </row>
    <row r="306" spans="1:12">
      <c r="A306" s="158"/>
      <c r="B306" s="94"/>
      <c r="C306" s="159"/>
      <c r="D306" s="128"/>
      <c r="E306" s="151" t="str">
        <f>IFERROR(INDEX('Материал хисобот'!$C$9:$C$259,MATCH(D306,'Материал хисобот'!$B$9:$B$259,0),1),"")</f>
        <v/>
      </c>
      <c r="F306" s="152" t="str">
        <f>IFERROR(INDEX('Материал хисобот'!$D$9:$D$259,MATCH(D306,'Материал хисобот'!$B$9:$B$259,0),1),"")</f>
        <v/>
      </c>
      <c r="G306" s="155"/>
      <c r="H306" s="153">
        <f>IFERROR((((SUMIFS('Регистрация приход товаров'!$H$4:$H$2000,'Регистрация приход товаров'!$A$4:$A$2000,"&gt;="&amp;DATE(YEAR($A306),MONTH($A306),1),'Регистрация приход товаров'!$D$4:$D$2000,$D306)-SUMIFS('Регистрация приход товаров'!$H$4:$H$2000,'Регистрация приход товаров'!$A$4:$A$2000,"&gt;="&amp;DATE(YEAR($A306),MONTH($A306)+1,1),'Регистрация приход товаров'!$D$4:$D$2000,$D306))+(IFERROR((SUMIF('Остаток на начало год'!$B$5:$B$302,$D306,'Остаток на начало год'!$F$5:$F$302)+SUMIFS('Регистрация приход товаров'!$H$4:$H$2000,'Регистрация приход товаров'!$D$4:$D$2000,$D306,'Регистрация приход товаров'!$A$4:$A$2000,"&lt;"&amp;DATE(YEAR($A306),MONTH($A306),1)))-SUMIFS('Регистрация расход товаров'!$H$4:$H$2000,'Регистрация расход товаров'!$A$4:$A$2000,"&lt;"&amp;DATE(YEAR($A306),MONTH($A306),1),'Регистрация расход товаров'!$D$4:$D$2000,$D306),0)))/((SUMIFS('Регистрация приход товаров'!$G$4:$G$2000,'Регистрация приход товаров'!$A$4:$A$2000,"&gt;="&amp;DATE(YEAR($A306),MONTH($A306),1),'Регистрация приход товаров'!$D$4:$D$2000,$D306)-SUMIFS('Регистрация приход товаров'!$G$4:$G$2000,'Регистрация приход товаров'!$A$4:$A$2000,"&gt;="&amp;DATE(YEAR($A306),MONTH($A306)+1,1),'Регистрация приход товаров'!$D$4:$D$2000,$D306))+(IFERROR((SUMIF('Остаток на начало год'!$B$5:$B$302,$D306,'Остаток на начало год'!$E$5:$E$302)+SUMIFS('Регистрация приход товаров'!$G$4:$G$2000,'Регистрация приход товаров'!$D$4:$D$2000,$D306,'Регистрация приход товаров'!$A$4:$A$2000,"&lt;"&amp;DATE(YEAR($A306),MONTH($A306),1)))-SUMIFS('Регистрация расход товаров'!$G$4:$G$2000,'Регистрация расход товаров'!$A$4:$A$2000,"&lt;"&amp;DATE(YEAR($A306),MONTH($A306),1),'Регистрация расход товаров'!$D$4:$D$2000,$D306),0))))*G306,0)</f>
        <v>0</v>
      </c>
      <c r="I306" s="154"/>
      <c r="J306" s="153">
        <f t="shared" si="8"/>
        <v>0</v>
      </c>
      <c r="K306" s="153">
        <f t="shared" si="9"/>
        <v>0</v>
      </c>
      <c r="L306" s="43" t="e">
        <f>IF(B306=#REF!,MAX($L$3:L305)+1,0)</f>
        <v>#REF!</v>
      </c>
    </row>
    <row r="307" spans="1:12">
      <c r="A307" s="158"/>
      <c r="B307" s="94"/>
      <c r="C307" s="159"/>
      <c r="D307" s="128"/>
      <c r="E307" s="151" t="str">
        <f>IFERROR(INDEX('Материал хисобот'!$C$9:$C$259,MATCH(D307,'Материал хисобот'!$B$9:$B$259,0),1),"")</f>
        <v/>
      </c>
      <c r="F307" s="152" t="str">
        <f>IFERROR(INDEX('Материал хисобот'!$D$9:$D$259,MATCH(D307,'Материал хисобот'!$B$9:$B$259,0),1),"")</f>
        <v/>
      </c>
      <c r="G307" s="155"/>
      <c r="H307" s="153">
        <f>IFERROR((((SUMIFS('Регистрация приход товаров'!$H$4:$H$2000,'Регистрация приход товаров'!$A$4:$A$2000,"&gt;="&amp;DATE(YEAR($A307),MONTH($A307),1),'Регистрация приход товаров'!$D$4:$D$2000,$D307)-SUMIFS('Регистрация приход товаров'!$H$4:$H$2000,'Регистрация приход товаров'!$A$4:$A$2000,"&gt;="&amp;DATE(YEAR($A307),MONTH($A307)+1,1),'Регистрация приход товаров'!$D$4:$D$2000,$D307))+(IFERROR((SUMIF('Остаток на начало год'!$B$5:$B$302,$D307,'Остаток на начало год'!$F$5:$F$302)+SUMIFS('Регистрация приход товаров'!$H$4:$H$2000,'Регистрация приход товаров'!$D$4:$D$2000,$D307,'Регистрация приход товаров'!$A$4:$A$2000,"&lt;"&amp;DATE(YEAR($A307),MONTH($A307),1)))-SUMIFS('Регистрация расход товаров'!$H$4:$H$2000,'Регистрация расход товаров'!$A$4:$A$2000,"&lt;"&amp;DATE(YEAR($A307),MONTH($A307),1),'Регистрация расход товаров'!$D$4:$D$2000,$D307),0)))/((SUMIFS('Регистрация приход товаров'!$G$4:$G$2000,'Регистрация приход товаров'!$A$4:$A$2000,"&gt;="&amp;DATE(YEAR($A307),MONTH($A307),1),'Регистрация приход товаров'!$D$4:$D$2000,$D307)-SUMIFS('Регистрация приход товаров'!$G$4:$G$2000,'Регистрация приход товаров'!$A$4:$A$2000,"&gt;="&amp;DATE(YEAR($A307),MONTH($A307)+1,1),'Регистрация приход товаров'!$D$4:$D$2000,$D307))+(IFERROR((SUMIF('Остаток на начало год'!$B$5:$B$302,$D307,'Остаток на начало год'!$E$5:$E$302)+SUMIFS('Регистрация приход товаров'!$G$4:$G$2000,'Регистрация приход товаров'!$D$4:$D$2000,$D307,'Регистрация приход товаров'!$A$4:$A$2000,"&lt;"&amp;DATE(YEAR($A307),MONTH($A307),1)))-SUMIFS('Регистрация расход товаров'!$G$4:$G$2000,'Регистрация расход товаров'!$A$4:$A$2000,"&lt;"&amp;DATE(YEAR($A307),MONTH($A307),1),'Регистрация расход товаров'!$D$4:$D$2000,$D307),0))))*G307,0)</f>
        <v>0</v>
      </c>
      <c r="I307" s="154"/>
      <c r="J307" s="153">
        <f t="shared" si="8"/>
        <v>0</v>
      </c>
      <c r="K307" s="153">
        <f t="shared" si="9"/>
        <v>0</v>
      </c>
      <c r="L307" s="43" t="e">
        <f>IF(B307=#REF!,MAX($L$3:L306)+1,0)</f>
        <v>#REF!</v>
      </c>
    </row>
    <row r="308" spans="1:12">
      <c r="A308" s="158"/>
      <c r="B308" s="94"/>
      <c r="C308" s="159"/>
      <c r="D308" s="128"/>
      <c r="E308" s="151" t="str">
        <f>IFERROR(INDEX('Материал хисобот'!$C$9:$C$259,MATCH(D308,'Материал хисобот'!$B$9:$B$259,0),1),"")</f>
        <v/>
      </c>
      <c r="F308" s="152" t="str">
        <f>IFERROR(INDEX('Материал хисобот'!$D$9:$D$259,MATCH(D308,'Материал хисобот'!$B$9:$B$259,0),1),"")</f>
        <v/>
      </c>
      <c r="G308" s="155"/>
      <c r="H308" s="153">
        <f>IFERROR((((SUMIFS('Регистрация приход товаров'!$H$4:$H$2000,'Регистрация приход товаров'!$A$4:$A$2000,"&gt;="&amp;DATE(YEAR($A308),MONTH($A308),1),'Регистрация приход товаров'!$D$4:$D$2000,$D308)-SUMIFS('Регистрация приход товаров'!$H$4:$H$2000,'Регистрация приход товаров'!$A$4:$A$2000,"&gt;="&amp;DATE(YEAR($A308),MONTH($A308)+1,1),'Регистрация приход товаров'!$D$4:$D$2000,$D308))+(IFERROR((SUMIF('Остаток на начало год'!$B$5:$B$302,$D308,'Остаток на начало год'!$F$5:$F$302)+SUMIFS('Регистрация приход товаров'!$H$4:$H$2000,'Регистрация приход товаров'!$D$4:$D$2000,$D308,'Регистрация приход товаров'!$A$4:$A$2000,"&lt;"&amp;DATE(YEAR($A308),MONTH($A308),1)))-SUMIFS('Регистрация расход товаров'!$H$4:$H$2000,'Регистрация расход товаров'!$A$4:$A$2000,"&lt;"&amp;DATE(YEAR($A308),MONTH($A308),1),'Регистрация расход товаров'!$D$4:$D$2000,$D308),0)))/((SUMIFS('Регистрация приход товаров'!$G$4:$G$2000,'Регистрация приход товаров'!$A$4:$A$2000,"&gt;="&amp;DATE(YEAR($A308),MONTH($A308),1),'Регистрация приход товаров'!$D$4:$D$2000,$D308)-SUMIFS('Регистрация приход товаров'!$G$4:$G$2000,'Регистрация приход товаров'!$A$4:$A$2000,"&gt;="&amp;DATE(YEAR($A308),MONTH($A308)+1,1),'Регистрация приход товаров'!$D$4:$D$2000,$D308))+(IFERROR((SUMIF('Остаток на начало год'!$B$5:$B$302,$D308,'Остаток на начало год'!$E$5:$E$302)+SUMIFS('Регистрация приход товаров'!$G$4:$G$2000,'Регистрация приход товаров'!$D$4:$D$2000,$D308,'Регистрация приход товаров'!$A$4:$A$2000,"&lt;"&amp;DATE(YEAR($A308),MONTH($A308),1)))-SUMIFS('Регистрация расход товаров'!$G$4:$G$2000,'Регистрация расход товаров'!$A$4:$A$2000,"&lt;"&amp;DATE(YEAR($A308),MONTH($A308),1),'Регистрация расход товаров'!$D$4:$D$2000,$D308),0))))*G308,0)</f>
        <v>0</v>
      </c>
      <c r="I308" s="154"/>
      <c r="J308" s="153">
        <f t="shared" si="8"/>
        <v>0</v>
      </c>
      <c r="K308" s="153">
        <f t="shared" si="9"/>
        <v>0</v>
      </c>
      <c r="L308" s="43" t="e">
        <f>IF(B308=#REF!,MAX($L$3:L307)+1,0)</f>
        <v>#REF!</v>
      </c>
    </row>
    <row r="309" spans="1:12">
      <c r="A309" s="158"/>
      <c r="B309" s="94"/>
      <c r="C309" s="159"/>
      <c r="D309" s="128"/>
      <c r="E309" s="151" t="str">
        <f>IFERROR(INDEX('Материал хисобот'!$C$9:$C$259,MATCH(D309,'Материал хисобот'!$B$9:$B$259,0),1),"")</f>
        <v/>
      </c>
      <c r="F309" s="152" t="str">
        <f>IFERROR(INDEX('Материал хисобот'!$D$9:$D$259,MATCH(D309,'Материал хисобот'!$B$9:$B$259,0),1),"")</f>
        <v/>
      </c>
      <c r="G309" s="155"/>
      <c r="H309" s="153">
        <f>IFERROR((((SUMIFS('Регистрация приход товаров'!$H$4:$H$2000,'Регистрация приход товаров'!$A$4:$A$2000,"&gt;="&amp;DATE(YEAR($A309),MONTH($A309),1),'Регистрация приход товаров'!$D$4:$D$2000,$D309)-SUMIFS('Регистрация приход товаров'!$H$4:$H$2000,'Регистрация приход товаров'!$A$4:$A$2000,"&gt;="&amp;DATE(YEAR($A309),MONTH($A309)+1,1),'Регистрация приход товаров'!$D$4:$D$2000,$D309))+(IFERROR((SUMIF('Остаток на начало год'!$B$5:$B$302,$D309,'Остаток на начало год'!$F$5:$F$302)+SUMIFS('Регистрация приход товаров'!$H$4:$H$2000,'Регистрация приход товаров'!$D$4:$D$2000,$D309,'Регистрация приход товаров'!$A$4:$A$2000,"&lt;"&amp;DATE(YEAR($A309),MONTH($A309),1)))-SUMIFS('Регистрация расход товаров'!$H$4:$H$2000,'Регистрация расход товаров'!$A$4:$A$2000,"&lt;"&amp;DATE(YEAR($A309),MONTH($A309),1),'Регистрация расход товаров'!$D$4:$D$2000,$D309),0)))/((SUMIFS('Регистрация приход товаров'!$G$4:$G$2000,'Регистрация приход товаров'!$A$4:$A$2000,"&gt;="&amp;DATE(YEAR($A309),MONTH($A309),1),'Регистрация приход товаров'!$D$4:$D$2000,$D309)-SUMIFS('Регистрация приход товаров'!$G$4:$G$2000,'Регистрация приход товаров'!$A$4:$A$2000,"&gt;="&amp;DATE(YEAR($A309),MONTH($A309)+1,1),'Регистрация приход товаров'!$D$4:$D$2000,$D309))+(IFERROR((SUMIF('Остаток на начало год'!$B$5:$B$302,$D309,'Остаток на начало год'!$E$5:$E$302)+SUMIFS('Регистрация приход товаров'!$G$4:$G$2000,'Регистрация приход товаров'!$D$4:$D$2000,$D309,'Регистрация приход товаров'!$A$4:$A$2000,"&lt;"&amp;DATE(YEAR($A309),MONTH($A309),1)))-SUMIFS('Регистрация расход товаров'!$G$4:$G$2000,'Регистрация расход товаров'!$A$4:$A$2000,"&lt;"&amp;DATE(YEAR($A309),MONTH($A309),1),'Регистрация расход товаров'!$D$4:$D$2000,$D309),0))))*G309,0)</f>
        <v>0</v>
      </c>
      <c r="I309" s="154"/>
      <c r="J309" s="153">
        <f t="shared" si="8"/>
        <v>0</v>
      </c>
      <c r="K309" s="153">
        <f t="shared" si="9"/>
        <v>0</v>
      </c>
      <c r="L309" s="43" t="e">
        <f>IF(B309=#REF!,MAX($L$3:L308)+1,0)</f>
        <v>#REF!</v>
      </c>
    </row>
    <row r="310" spans="1:12">
      <c r="A310" s="158"/>
      <c r="B310" s="94"/>
      <c r="C310" s="159"/>
      <c r="D310" s="128"/>
      <c r="E310" s="151" t="str">
        <f>IFERROR(INDEX('Материал хисобот'!$C$9:$C$259,MATCH(D310,'Материал хисобот'!$B$9:$B$259,0),1),"")</f>
        <v/>
      </c>
      <c r="F310" s="152" t="str">
        <f>IFERROR(INDEX('Материал хисобот'!$D$9:$D$259,MATCH(D310,'Материал хисобот'!$B$9:$B$259,0),1),"")</f>
        <v/>
      </c>
      <c r="G310" s="155"/>
      <c r="H310" s="153">
        <f>IFERROR((((SUMIFS('Регистрация приход товаров'!$H$4:$H$2000,'Регистрация приход товаров'!$A$4:$A$2000,"&gt;="&amp;DATE(YEAR($A310),MONTH($A310),1),'Регистрация приход товаров'!$D$4:$D$2000,$D310)-SUMIFS('Регистрация приход товаров'!$H$4:$H$2000,'Регистрация приход товаров'!$A$4:$A$2000,"&gt;="&amp;DATE(YEAR($A310),MONTH($A310)+1,1),'Регистрация приход товаров'!$D$4:$D$2000,$D310))+(IFERROR((SUMIF('Остаток на начало год'!$B$5:$B$302,$D310,'Остаток на начало год'!$F$5:$F$302)+SUMIFS('Регистрация приход товаров'!$H$4:$H$2000,'Регистрация приход товаров'!$D$4:$D$2000,$D310,'Регистрация приход товаров'!$A$4:$A$2000,"&lt;"&amp;DATE(YEAR($A310),MONTH($A310),1)))-SUMIFS('Регистрация расход товаров'!$H$4:$H$2000,'Регистрация расход товаров'!$A$4:$A$2000,"&lt;"&amp;DATE(YEAR($A310),MONTH($A310),1),'Регистрация расход товаров'!$D$4:$D$2000,$D310),0)))/((SUMIFS('Регистрация приход товаров'!$G$4:$G$2000,'Регистрация приход товаров'!$A$4:$A$2000,"&gt;="&amp;DATE(YEAR($A310),MONTH($A310),1),'Регистрация приход товаров'!$D$4:$D$2000,$D310)-SUMIFS('Регистрация приход товаров'!$G$4:$G$2000,'Регистрация приход товаров'!$A$4:$A$2000,"&gt;="&amp;DATE(YEAR($A310),MONTH($A310)+1,1),'Регистрация приход товаров'!$D$4:$D$2000,$D310))+(IFERROR((SUMIF('Остаток на начало год'!$B$5:$B$302,$D310,'Остаток на начало год'!$E$5:$E$302)+SUMIFS('Регистрация приход товаров'!$G$4:$G$2000,'Регистрация приход товаров'!$D$4:$D$2000,$D310,'Регистрация приход товаров'!$A$4:$A$2000,"&lt;"&amp;DATE(YEAR($A310),MONTH($A310),1)))-SUMIFS('Регистрация расход товаров'!$G$4:$G$2000,'Регистрация расход товаров'!$A$4:$A$2000,"&lt;"&amp;DATE(YEAR($A310),MONTH($A310),1),'Регистрация расход товаров'!$D$4:$D$2000,$D310),0))))*G310,0)</f>
        <v>0</v>
      </c>
      <c r="I310" s="154"/>
      <c r="J310" s="153">
        <f t="shared" si="8"/>
        <v>0</v>
      </c>
      <c r="K310" s="153">
        <f t="shared" si="9"/>
        <v>0</v>
      </c>
      <c r="L310" s="43" t="e">
        <f>IF(B310=#REF!,MAX($L$3:L309)+1,0)</f>
        <v>#REF!</v>
      </c>
    </row>
    <row r="311" spans="1:12">
      <c r="A311" s="158"/>
      <c r="B311" s="94"/>
      <c r="C311" s="159"/>
      <c r="D311" s="128"/>
      <c r="E311" s="151" t="str">
        <f>IFERROR(INDEX('Материал хисобот'!$C$9:$C$259,MATCH(D311,'Материал хисобот'!$B$9:$B$259,0),1),"")</f>
        <v/>
      </c>
      <c r="F311" s="152" t="str">
        <f>IFERROR(INDEX('Материал хисобот'!$D$9:$D$259,MATCH(D311,'Материал хисобот'!$B$9:$B$259,0),1),"")</f>
        <v/>
      </c>
      <c r="G311" s="155"/>
      <c r="H311" s="153">
        <f>IFERROR((((SUMIFS('Регистрация приход товаров'!$H$4:$H$2000,'Регистрация приход товаров'!$A$4:$A$2000,"&gt;="&amp;DATE(YEAR($A311),MONTH($A311),1),'Регистрация приход товаров'!$D$4:$D$2000,$D311)-SUMIFS('Регистрация приход товаров'!$H$4:$H$2000,'Регистрация приход товаров'!$A$4:$A$2000,"&gt;="&amp;DATE(YEAR($A311),MONTH($A311)+1,1),'Регистрация приход товаров'!$D$4:$D$2000,$D311))+(IFERROR((SUMIF('Остаток на начало год'!$B$5:$B$302,$D311,'Остаток на начало год'!$F$5:$F$302)+SUMIFS('Регистрация приход товаров'!$H$4:$H$2000,'Регистрация приход товаров'!$D$4:$D$2000,$D311,'Регистрация приход товаров'!$A$4:$A$2000,"&lt;"&amp;DATE(YEAR($A311),MONTH($A311),1)))-SUMIFS('Регистрация расход товаров'!$H$4:$H$2000,'Регистрация расход товаров'!$A$4:$A$2000,"&lt;"&amp;DATE(YEAR($A311),MONTH($A311),1),'Регистрация расход товаров'!$D$4:$D$2000,$D311),0)))/((SUMIFS('Регистрация приход товаров'!$G$4:$G$2000,'Регистрация приход товаров'!$A$4:$A$2000,"&gt;="&amp;DATE(YEAR($A311),MONTH($A311),1),'Регистрация приход товаров'!$D$4:$D$2000,$D311)-SUMIFS('Регистрация приход товаров'!$G$4:$G$2000,'Регистрация приход товаров'!$A$4:$A$2000,"&gt;="&amp;DATE(YEAR($A311),MONTH($A311)+1,1),'Регистрация приход товаров'!$D$4:$D$2000,$D311))+(IFERROR((SUMIF('Остаток на начало год'!$B$5:$B$302,$D311,'Остаток на начало год'!$E$5:$E$302)+SUMIFS('Регистрация приход товаров'!$G$4:$G$2000,'Регистрация приход товаров'!$D$4:$D$2000,$D311,'Регистрация приход товаров'!$A$4:$A$2000,"&lt;"&amp;DATE(YEAR($A311),MONTH($A311),1)))-SUMIFS('Регистрация расход товаров'!$G$4:$G$2000,'Регистрация расход товаров'!$A$4:$A$2000,"&lt;"&amp;DATE(YEAR($A311),MONTH($A311),1),'Регистрация расход товаров'!$D$4:$D$2000,$D311),0))))*G311,0)</f>
        <v>0</v>
      </c>
      <c r="I311" s="154"/>
      <c r="J311" s="153">
        <f t="shared" si="8"/>
        <v>0</v>
      </c>
      <c r="K311" s="153">
        <f t="shared" si="9"/>
        <v>0</v>
      </c>
      <c r="L311" s="43" t="e">
        <f>IF(B311=#REF!,MAX($L$3:L310)+1,0)</f>
        <v>#REF!</v>
      </c>
    </row>
    <row r="312" spans="1:12">
      <c r="A312" s="158"/>
      <c r="B312" s="94"/>
      <c r="C312" s="159"/>
      <c r="D312" s="128"/>
      <c r="E312" s="151" t="str">
        <f>IFERROR(INDEX('Материал хисобот'!$C$9:$C$259,MATCH(D312,'Материал хисобот'!$B$9:$B$259,0),1),"")</f>
        <v/>
      </c>
      <c r="F312" s="152" t="str">
        <f>IFERROR(INDEX('Материал хисобот'!$D$9:$D$259,MATCH(D312,'Материал хисобот'!$B$9:$B$259,0),1),"")</f>
        <v/>
      </c>
      <c r="G312" s="155"/>
      <c r="H312" s="153">
        <f>IFERROR((((SUMIFS('Регистрация приход товаров'!$H$4:$H$2000,'Регистрация приход товаров'!$A$4:$A$2000,"&gt;="&amp;DATE(YEAR($A312),MONTH($A312),1),'Регистрация приход товаров'!$D$4:$D$2000,$D312)-SUMIFS('Регистрация приход товаров'!$H$4:$H$2000,'Регистрация приход товаров'!$A$4:$A$2000,"&gt;="&amp;DATE(YEAR($A312),MONTH($A312)+1,1),'Регистрация приход товаров'!$D$4:$D$2000,$D312))+(IFERROR((SUMIF('Остаток на начало год'!$B$5:$B$302,$D312,'Остаток на начало год'!$F$5:$F$302)+SUMIFS('Регистрация приход товаров'!$H$4:$H$2000,'Регистрация приход товаров'!$D$4:$D$2000,$D312,'Регистрация приход товаров'!$A$4:$A$2000,"&lt;"&amp;DATE(YEAR($A312),MONTH($A312),1)))-SUMIFS('Регистрация расход товаров'!$H$4:$H$2000,'Регистрация расход товаров'!$A$4:$A$2000,"&lt;"&amp;DATE(YEAR($A312),MONTH($A312),1),'Регистрация расход товаров'!$D$4:$D$2000,$D312),0)))/((SUMIFS('Регистрация приход товаров'!$G$4:$G$2000,'Регистрация приход товаров'!$A$4:$A$2000,"&gt;="&amp;DATE(YEAR($A312),MONTH($A312),1),'Регистрация приход товаров'!$D$4:$D$2000,$D312)-SUMIFS('Регистрация приход товаров'!$G$4:$G$2000,'Регистрация приход товаров'!$A$4:$A$2000,"&gt;="&amp;DATE(YEAR($A312),MONTH($A312)+1,1),'Регистрация приход товаров'!$D$4:$D$2000,$D312))+(IFERROR((SUMIF('Остаток на начало год'!$B$5:$B$302,$D312,'Остаток на начало год'!$E$5:$E$302)+SUMIFS('Регистрация приход товаров'!$G$4:$G$2000,'Регистрация приход товаров'!$D$4:$D$2000,$D312,'Регистрация приход товаров'!$A$4:$A$2000,"&lt;"&amp;DATE(YEAR($A312),MONTH($A312),1)))-SUMIFS('Регистрация расход товаров'!$G$4:$G$2000,'Регистрация расход товаров'!$A$4:$A$2000,"&lt;"&amp;DATE(YEAR($A312),MONTH($A312),1),'Регистрация расход товаров'!$D$4:$D$2000,$D312),0))))*G312,0)</f>
        <v>0</v>
      </c>
      <c r="I312" s="154"/>
      <c r="J312" s="153">
        <f t="shared" si="8"/>
        <v>0</v>
      </c>
      <c r="K312" s="153">
        <f t="shared" si="9"/>
        <v>0</v>
      </c>
      <c r="L312" s="43" t="e">
        <f>IF(B312=#REF!,MAX($L$3:L311)+1,0)</f>
        <v>#REF!</v>
      </c>
    </row>
    <row r="313" spans="1:12">
      <c r="A313" s="158"/>
      <c r="B313" s="94"/>
      <c r="C313" s="159"/>
      <c r="D313" s="128"/>
      <c r="E313" s="151" t="str">
        <f>IFERROR(INDEX('Материал хисобот'!$C$9:$C$259,MATCH(D313,'Материал хисобот'!$B$9:$B$259,0),1),"")</f>
        <v/>
      </c>
      <c r="F313" s="152" t="str">
        <f>IFERROR(INDEX('Материал хисобот'!$D$9:$D$259,MATCH(D313,'Материал хисобот'!$B$9:$B$259,0),1),"")</f>
        <v/>
      </c>
      <c r="G313" s="155"/>
      <c r="H313" s="153">
        <f>IFERROR((((SUMIFS('Регистрация приход товаров'!$H$4:$H$2000,'Регистрация приход товаров'!$A$4:$A$2000,"&gt;="&amp;DATE(YEAR($A313),MONTH($A313),1),'Регистрация приход товаров'!$D$4:$D$2000,$D313)-SUMIFS('Регистрация приход товаров'!$H$4:$H$2000,'Регистрация приход товаров'!$A$4:$A$2000,"&gt;="&amp;DATE(YEAR($A313),MONTH($A313)+1,1),'Регистрация приход товаров'!$D$4:$D$2000,$D313))+(IFERROR((SUMIF('Остаток на начало год'!$B$5:$B$302,$D313,'Остаток на начало год'!$F$5:$F$302)+SUMIFS('Регистрация приход товаров'!$H$4:$H$2000,'Регистрация приход товаров'!$D$4:$D$2000,$D313,'Регистрация приход товаров'!$A$4:$A$2000,"&lt;"&amp;DATE(YEAR($A313),MONTH($A313),1)))-SUMIFS('Регистрация расход товаров'!$H$4:$H$2000,'Регистрация расход товаров'!$A$4:$A$2000,"&lt;"&amp;DATE(YEAR($A313),MONTH($A313),1),'Регистрация расход товаров'!$D$4:$D$2000,$D313),0)))/((SUMIFS('Регистрация приход товаров'!$G$4:$G$2000,'Регистрация приход товаров'!$A$4:$A$2000,"&gt;="&amp;DATE(YEAR($A313),MONTH($A313),1),'Регистрация приход товаров'!$D$4:$D$2000,$D313)-SUMIFS('Регистрация приход товаров'!$G$4:$G$2000,'Регистрация приход товаров'!$A$4:$A$2000,"&gt;="&amp;DATE(YEAR($A313),MONTH($A313)+1,1),'Регистрация приход товаров'!$D$4:$D$2000,$D313))+(IFERROR((SUMIF('Остаток на начало год'!$B$5:$B$302,$D313,'Остаток на начало год'!$E$5:$E$302)+SUMIFS('Регистрация приход товаров'!$G$4:$G$2000,'Регистрация приход товаров'!$D$4:$D$2000,$D313,'Регистрация приход товаров'!$A$4:$A$2000,"&lt;"&amp;DATE(YEAR($A313),MONTH($A313),1)))-SUMIFS('Регистрация расход товаров'!$G$4:$G$2000,'Регистрация расход товаров'!$A$4:$A$2000,"&lt;"&amp;DATE(YEAR($A313),MONTH($A313),1),'Регистрация расход товаров'!$D$4:$D$2000,$D313),0))))*G313,0)</f>
        <v>0</v>
      </c>
      <c r="I313" s="154"/>
      <c r="J313" s="153">
        <f t="shared" si="8"/>
        <v>0</v>
      </c>
      <c r="K313" s="153">
        <f t="shared" si="9"/>
        <v>0</v>
      </c>
      <c r="L313" s="43" t="e">
        <f>IF(B313=#REF!,MAX($L$3:L312)+1,0)</f>
        <v>#REF!</v>
      </c>
    </row>
    <row r="314" spans="1:12">
      <c r="A314" s="158"/>
      <c r="B314" s="94"/>
      <c r="C314" s="159"/>
      <c r="D314" s="128"/>
      <c r="E314" s="151" t="str">
        <f>IFERROR(INDEX('Материал хисобот'!$C$9:$C$259,MATCH(D314,'Материал хисобот'!$B$9:$B$259,0),1),"")</f>
        <v/>
      </c>
      <c r="F314" s="152" t="str">
        <f>IFERROR(INDEX('Материал хисобот'!$D$9:$D$259,MATCH(D314,'Материал хисобот'!$B$9:$B$259,0),1),"")</f>
        <v/>
      </c>
      <c r="G314" s="155"/>
      <c r="H314" s="153">
        <f>IFERROR((((SUMIFS('Регистрация приход товаров'!$H$4:$H$2000,'Регистрация приход товаров'!$A$4:$A$2000,"&gt;="&amp;DATE(YEAR($A314),MONTH($A314),1),'Регистрация приход товаров'!$D$4:$D$2000,$D314)-SUMIFS('Регистрация приход товаров'!$H$4:$H$2000,'Регистрация приход товаров'!$A$4:$A$2000,"&gt;="&amp;DATE(YEAR($A314),MONTH($A314)+1,1),'Регистрация приход товаров'!$D$4:$D$2000,$D314))+(IFERROR((SUMIF('Остаток на начало год'!$B$5:$B$302,$D314,'Остаток на начало год'!$F$5:$F$302)+SUMIFS('Регистрация приход товаров'!$H$4:$H$2000,'Регистрация приход товаров'!$D$4:$D$2000,$D314,'Регистрация приход товаров'!$A$4:$A$2000,"&lt;"&amp;DATE(YEAR($A314),MONTH($A314),1)))-SUMIFS('Регистрация расход товаров'!$H$4:$H$2000,'Регистрация расход товаров'!$A$4:$A$2000,"&lt;"&amp;DATE(YEAR($A314),MONTH($A314),1),'Регистрация расход товаров'!$D$4:$D$2000,$D314),0)))/((SUMIFS('Регистрация приход товаров'!$G$4:$G$2000,'Регистрация приход товаров'!$A$4:$A$2000,"&gt;="&amp;DATE(YEAR($A314),MONTH($A314),1),'Регистрация приход товаров'!$D$4:$D$2000,$D314)-SUMIFS('Регистрация приход товаров'!$G$4:$G$2000,'Регистрация приход товаров'!$A$4:$A$2000,"&gt;="&amp;DATE(YEAR($A314),MONTH($A314)+1,1),'Регистрация приход товаров'!$D$4:$D$2000,$D314))+(IFERROR((SUMIF('Остаток на начало год'!$B$5:$B$302,$D314,'Остаток на начало год'!$E$5:$E$302)+SUMIFS('Регистрация приход товаров'!$G$4:$G$2000,'Регистрация приход товаров'!$D$4:$D$2000,$D314,'Регистрация приход товаров'!$A$4:$A$2000,"&lt;"&amp;DATE(YEAR($A314),MONTH($A314),1)))-SUMIFS('Регистрация расход товаров'!$G$4:$G$2000,'Регистрация расход товаров'!$A$4:$A$2000,"&lt;"&amp;DATE(YEAR($A314),MONTH($A314),1),'Регистрация расход товаров'!$D$4:$D$2000,$D314),0))))*G314,0)</f>
        <v>0</v>
      </c>
      <c r="I314" s="154"/>
      <c r="J314" s="153">
        <f t="shared" si="8"/>
        <v>0</v>
      </c>
      <c r="K314" s="153">
        <f t="shared" si="9"/>
        <v>0</v>
      </c>
      <c r="L314" s="43" t="e">
        <f>IF(B314=#REF!,MAX($L$3:L313)+1,0)</f>
        <v>#REF!</v>
      </c>
    </row>
    <row r="315" spans="1:12">
      <c r="A315" s="158"/>
      <c r="B315" s="94"/>
      <c r="C315" s="159"/>
      <c r="D315" s="128"/>
      <c r="E315" s="151" t="str">
        <f>IFERROR(INDEX('Материал хисобот'!$C$9:$C$259,MATCH(D315,'Материал хисобот'!$B$9:$B$259,0),1),"")</f>
        <v/>
      </c>
      <c r="F315" s="152" t="str">
        <f>IFERROR(INDEX('Материал хисобот'!$D$9:$D$259,MATCH(D315,'Материал хисобот'!$B$9:$B$259,0),1),"")</f>
        <v/>
      </c>
      <c r="G315" s="155"/>
      <c r="H315" s="153">
        <f>IFERROR((((SUMIFS('Регистрация приход товаров'!$H$4:$H$2000,'Регистрация приход товаров'!$A$4:$A$2000,"&gt;="&amp;DATE(YEAR($A315),MONTH($A315),1),'Регистрация приход товаров'!$D$4:$D$2000,$D315)-SUMIFS('Регистрация приход товаров'!$H$4:$H$2000,'Регистрация приход товаров'!$A$4:$A$2000,"&gt;="&amp;DATE(YEAR($A315),MONTH($A315)+1,1),'Регистрация приход товаров'!$D$4:$D$2000,$D315))+(IFERROR((SUMIF('Остаток на начало год'!$B$5:$B$302,$D315,'Остаток на начало год'!$F$5:$F$302)+SUMIFS('Регистрация приход товаров'!$H$4:$H$2000,'Регистрация приход товаров'!$D$4:$D$2000,$D315,'Регистрация приход товаров'!$A$4:$A$2000,"&lt;"&amp;DATE(YEAR($A315),MONTH($A315),1)))-SUMIFS('Регистрация расход товаров'!$H$4:$H$2000,'Регистрация расход товаров'!$A$4:$A$2000,"&lt;"&amp;DATE(YEAR($A315),MONTH($A315),1),'Регистрация расход товаров'!$D$4:$D$2000,$D315),0)))/((SUMIFS('Регистрация приход товаров'!$G$4:$G$2000,'Регистрация приход товаров'!$A$4:$A$2000,"&gt;="&amp;DATE(YEAR($A315),MONTH($A315),1),'Регистрация приход товаров'!$D$4:$D$2000,$D315)-SUMIFS('Регистрация приход товаров'!$G$4:$G$2000,'Регистрация приход товаров'!$A$4:$A$2000,"&gt;="&amp;DATE(YEAR($A315),MONTH($A315)+1,1),'Регистрация приход товаров'!$D$4:$D$2000,$D315))+(IFERROR((SUMIF('Остаток на начало год'!$B$5:$B$302,$D315,'Остаток на начало год'!$E$5:$E$302)+SUMIFS('Регистрация приход товаров'!$G$4:$G$2000,'Регистрация приход товаров'!$D$4:$D$2000,$D315,'Регистрация приход товаров'!$A$4:$A$2000,"&lt;"&amp;DATE(YEAR($A315),MONTH($A315),1)))-SUMIFS('Регистрация расход товаров'!$G$4:$G$2000,'Регистрация расход товаров'!$A$4:$A$2000,"&lt;"&amp;DATE(YEAR($A315),MONTH($A315),1),'Регистрация расход товаров'!$D$4:$D$2000,$D315),0))))*G315,0)</f>
        <v>0</v>
      </c>
      <c r="I315" s="154"/>
      <c r="J315" s="153">
        <f t="shared" si="8"/>
        <v>0</v>
      </c>
      <c r="K315" s="153">
        <f t="shared" si="9"/>
        <v>0</v>
      </c>
      <c r="L315" s="43" t="e">
        <f>IF(B315=#REF!,MAX($L$3:L314)+1,0)</f>
        <v>#REF!</v>
      </c>
    </row>
    <row r="316" spans="1:12">
      <c r="A316" s="158"/>
      <c r="B316" s="94"/>
      <c r="C316" s="159"/>
      <c r="D316" s="128"/>
      <c r="E316" s="151" t="str">
        <f>IFERROR(INDEX('Материал хисобот'!$C$9:$C$259,MATCH(D316,'Материал хисобот'!$B$9:$B$259,0),1),"")</f>
        <v/>
      </c>
      <c r="F316" s="152" t="str">
        <f>IFERROR(INDEX('Материал хисобот'!$D$9:$D$259,MATCH(D316,'Материал хисобот'!$B$9:$B$259,0),1),"")</f>
        <v/>
      </c>
      <c r="G316" s="155"/>
      <c r="H316" s="153">
        <f>IFERROR((((SUMIFS('Регистрация приход товаров'!$H$4:$H$2000,'Регистрация приход товаров'!$A$4:$A$2000,"&gt;="&amp;DATE(YEAR($A316),MONTH($A316),1),'Регистрация приход товаров'!$D$4:$D$2000,$D316)-SUMIFS('Регистрация приход товаров'!$H$4:$H$2000,'Регистрация приход товаров'!$A$4:$A$2000,"&gt;="&amp;DATE(YEAR($A316),MONTH($A316)+1,1),'Регистрация приход товаров'!$D$4:$D$2000,$D316))+(IFERROR((SUMIF('Остаток на начало год'!$B$5:$B$302,$D316,'Остаток на начало год'!$F$5:$F$302)+SUMIFS('Регистрация приход товаров'!$H$4:$H$2000,'Регистрация приход товаров'!$D$4:$D$2000,$D316,'Регистрация приход товаров'!$A$4:$A$2000,"&lt;"&amp;DATE(YEAR($A316),MONTH($A316),1)))-SUMIFS('Регистрация расход товаров'!$H$4:$H$2000,'Регистрация расход товаров'!$A$4:$A$2000,"&lt;"&amp;DATE(YEAR($A316),MONTH($A316),1),'Регистрация расход товаров'!$D$4:$D$2000,$D316),0)))/((SUMIFS('Регистрация приход товаров'!$G$4:$G$2000,'Регистрация приход товаров'!$A$4:$A$2000,"&gt;="&amp;DATE(YEAR($A316),MONTH($A316),1),'Регистрация приход товаров'!$D$4:$D$2000,$D316)-SUMIFS('Регистрация приход товаров'!$G$4:$G$2000,'Регистрация приход товаров'!$A$4:$A$2000,"&gt;="&amp;DATE(YEAR($A316),MONTH($A316)+1,1),'Регистрация приход товаров'!$D$4:$D$2000,$D316))+(IFERROR((SUMIF('Остаток на начало год'!$B$5:$B$302,$D316,'Остаток на начало год'!$E$5:$E$302)+SUMIFS('Регистрация приход товаров'!$G$4:$G$2000,'Регистрация приход товаров'!$D$4:$D$2000,$D316,'Регистрация приход товаров'!$A$4:$A$2000,"&lt;"&amp;DATE(YEAR($A316),MONTH($A316),1)))-SUMIFS('Регистрация расход товаров'!$G$4:$G$2000,'Регистрация расход товаров'!$A$4:$A$2000,"&lt;"&amp;DATE(YEAR($A316),MONTH($A316),1),'Регистрация расход товаров'!$D$4:$D$2000,$D316),0))))*G316,0)</f>
        <v>0</v>
      </c>
      <c r="I316" s="154"/>
      <c r="J316" s="153">
        <f t="shared" si="8"/>
        <v>0</v>
      </c>
      <c r="K316" s="153">
        <f t="shared" si="9"/>
        <v>0</v>
      </c>
      <c r="L316" s="43" t="e">
        <f>IF(B316=#REF!,MAX($L$3:L315)+1,0)</f>
        <v>#REF!</v>
      </c>
    </row>
    <row r="317" spans="1:12">
      <c r="A317" s="158"/>
      <c r="B317" s="94"/>
      <c r="C317" s="159"/>
      <c r="D317" s="128"/>
      <c r="E317" s="151" t="str">
        <f>IFERROR(INDEX('Материал хисобот'!$C$9:$C$259,MATCH(D317,'Материал хисобот'!$B$9:$B$259,0),1),"")</f>
        <v/>
      </c>
      <c r="F317" s="152" t="str">
        <f>IFERROR(INDEX('Материал хисобот'!$D$9:$D$259,MATCH(D317,'Материал хисобот'!$B$9:$B$259,0),1),"")</f>
        <v/>
      </c>
      <c r="G317" s="155"/>
      <c r="H317" s="153">
        <f>IFERROR((((SUMIFS('Регистрация приход товаров'!$H$4:$H$2000,'Регистрация приход товаров'!$A$4:$A$2000,"&gt;="&amp;DATE(YEAR($A317),MONTH($A317),1),'Регистрация приход товаров'!$D$4:$D$2000,$D317)-SUMIFS('Регистрация приход товаров'!$H$4:$H$2000,'Регистрация приход товаров'!$A$4:$A$2000,"&gt;="&amp;DATE(YEAR($A317),MONTH($A317)+1,1),'Регистрация приход товаров'!$D$4:$D$2000,$D317))+(IFERROR((SUMIF('Остаток на начало год'!$B$5:$B$302,$D317,'Остаток на начало год'!$F$5:$F$302)+SUMIFS('Регистрация приход товаров'!$H$4:$H$2000,'Регистрация приход товаров'!$D$4:$D$2000,$D317,'Регистрация приход товаров'!$A$4:$A$2000,"&lt;"&amp;DATE(YEAR($A317),MONTH($A317),1)))-SUMIFS('Регистрация расход товаров'!$H$4:$H$2000,'Регистрация расход товаров'!$A$4:$A$2000,"&lt;"&amp;DATE(YEAR($A317),MONTH($A317),1),'Регистрация расход товаров'!$D$4:$D$2000,$D317),0)))/((SUMIFS('Регистрация приход товаров'!$G$4:$G$2000,'Регистрация приход товаров'!$A$4:$A$2000,"&gt;="&amp;DATE(YEAR($A317),MONTH($A317),1),'Регистрация приход товаров'!$D$4:$D$2000,$D317)-SUMIFS('Регистрация приход товаров'!$G$4:$G$2000,'Регистрация приход товаров'!$A$4:$A$2000,"&gt;="&amp;DATE(YEAR($A317),MONTH($A317)+1,1),'Регистрация приход товаров'!$D$4:$D$2000,$D317))+(IFERROR((SUMIF('Остаток на начало год'!$B$5:$B$302,$D317,'Остаток на начало год'!$E$5:$E$302)+SUMIFS('Регистрация приход товаров'!$G$4:$G$2000,'Регистрация приход товаров'!$D$4:$D$2000,$D317,'Регистрация приход товаров'!$A$4:$A$2000,"&lt;"&amp;DATE(YEAR($A317),MONTH($A317),1)))-SUMIFS('Регистрация расход товаров'!$G$4:$G$2000,'Регистрация расход товаров'!$A$4:$A$2000,"&lt;"&amp;DATE(YEAR($A317),MONTH($A317),1),'Регистрация расход товаров'!$D$4:$D$2000,$D317),0))))*G317,0)</f>
        <v>0</v>
      </c>
      <c r="I317" s="154"/>
      <c r="J317" s="153">
        <f t="shared" si="8"/>
        <v>0</v>
      </c>
      <c r="K317" s="153">
        <f t="shared" si="9"/>
        <v>0</v>
      </c>
      <c r="L317" s="43" t="e">
        <f>IF(B317=#REF!,MAX($L$3:L316)+1,0)</f>
        <v>#REF!</v>
      </c>
    </row>
    <row r="318" spans="1:12">
      <c r="A318" s="158"/>
      <c r="B318" s="94"/>
      <c r="C318" s="159"/>
      <c r="D318" s="128"/>
      <c r="E318" s="151" t="str">
        <f>IFERROR(INDEX('Материал хисобот'!$C$9:$C$259,MATCH(D318,'Материал хисобот'!$B$9:$B$259,0),1),"")</f>
        <v/>
      </c>
      <c r="F318" s="152" t="str">
        <f>IFERROR(INDEX('Материал хисобот'!$D$9:$D$259,MATCH(D318,'Материал хисобот'!$B$9:$B$259,0),1),"")</f>
        <v/>
      </c>
      <c r="G318" s="155"/>
      <c r="H318" s="153">
        <f>IFERROR((((SUMIFS('Регистрация приход товаров'!$H$4:$H$2000,'Регистрация приход товаров'!$A$4:$A$2000,"&gt;="&amp;DATE(YEAR($A318),MONTH($A318),1),'Регистрация приход товаров'!$D$4:$D$2000,$D318)-SUMIFS('Регистрация приход товаров'!$H$4:$H$2000,'Регистрация приход товаров'!$A$4:$A$2000,"&gt;="&amp;DATE(YEAR($A318),MONTH($A318)+1,1),'Регистрация приход товаров'!$D$4:$D$2000,$D318))+(IFERROR((SUMIF('Остаток на начало год'!$B$5:$B$302,$D318,'Остаток на начало год'!$F$5:$F$302)+SUMIFS('Регистрация приход товаров'!$H$4:$H$2000,'Регистрация приход товаров'!$D$4:$D$2000,$D318,'Регистрация приход товаров'!$A$4:$A$2000,"&lt;"&amp;DATE(YEAR($A318),MONTH($A318),1)))-SUMIFS('Регистрация расход товаров'!$H$4:$H$2000,'Регистрация расход товаров'!$A$4:$A$2000,"&lt;"&amp;DATE(YEAR($A318),MONTH($A318),1),'Регистрация расход товаров'!$D$4:$D$2000,$D318),0)))/((SUMIFS('Регистрация приход товаров'!$G$4:$G$2000,'Регистрация приход товаров'!$A$4:$A$2000,"&gt;="&amp;DATE(YEAR($A318),MONTH($A318),1),'Регистрация приход товаров'!$D$4:$D$2000,$D318)-SUMIFS('Регистрация приход товаров'!$G$4:$G$2000,'Регистрация приход товаров'!$A$4:$A$2000,"&gt;="&amp;DATE(YEAR($A318),MONTH($A318)+1,1),'Регистрация приход товаров'!$D$4:$D$2000,$D318))+(IFERROR((SUMIF('Остаток на начало год'!$B$5:$B$302,$D318,'Остаток на начало год'!$E$5:$E$302)+SUMIFS('Регистрация приход товаров'!$G$4:$G$2000,'Регистрация приход товаров'!$D$4:$D$2000,$D318,'Регистрация приход товаров'!$A$4:$A$2000,"&lt;"&amp;DATE(YEAR($A318),MONTH($A318),1)))-SUMIFS('Регистрация расход товаров'!$G$4:$G$2000,'Регистрация расход товаров'!$A$4:$A$2000,"&lt;"&amp;DATE(YEAR($A318),MONTH($A318),1),'Регистрация расход товаров'!$D$4:$D$2000,$D318),0))))*G318,0)</f>
        <v>0</v>
      </c>
      <c r="I318" s="154"/>
      <c r="J318" s="153">
        <f t="shared" si="8"/>
        <v>0</v>
      </c>
      <c r="K318" s="153">
        <f t="shared" si="9"/>
        <v>0</v>
      </c>
      <c r="L318" s="43" t="e">
        <f>IF(B318=#REF!,MAX($L$3:L317)+1,0)</f>
        <v>#REF!</v>
      </c>
    </row>
    <row r="319" spans="1:12">
      <c r="A319" s="158"/>
      <c r="B319" s="94"/>
      <c r="C319" s="159"/>
      <c r="D319" s="128"/>
      <c r="E319" s="151" t="str">
        <f>IFERROR(INDEX('Материал хисобот'!$C$9:$C$259,MATCH(D319,'Материал хисобот'!$B$9:$B$259,0),1),"")</f>
        <v/>
      </c>
      <c r="F319" s="152" t="str">
        <f>IFERROR(INDEX('Материал хисобот'!$D$9:$D$259,MATCH(D319,'Материал хисобот'!$B$9:$B$259,0),1),"")</f>
        <v/>
      </c>
      <c r="G319" s="155"/>
      <c r="H319" s="153">
        <f>IFERROR((((SUMIFS('Регистрация приход товаров'!$H$4:$H$2000,'Регистрация приход товаров'!$A$4:$A$2000,"&gt;="&amp;DATE(YEAR($A319),MONTH($A319),1),'Регистрация приход товаров'!$D$4:$D$2000,$D319)-SUMIFS('Регистрация приход товаров'!$H$4:$H$2000,'Регистрация приход товаров'!$A$4:$A$2000,"&gt;="&amp;DATE(YEAR($A319),MONTH($A319)+1,1),'Регистрация приход товаров'!$D$4:$D$2000,$D319))+(IFERROR((SUMIF('Остаток на начало год'!$B$5:$B$302,$D319,'Остаток на начало год'!$F$5:$F$302)+SUMIFS('Регистрация приход товаров'!$H$4:$H$2000,'Регистрация приход товаров'!$D$4:$D$2000,$D319,'Регистрация приход товаров'!$A$4:$A$2000,"&lt;"&amp;DATE(YEAR($A319),MONTH($A319),1)))-SUMIFS('Регистрация расход товаров'!$H$4:$H$2000,'Регистрация расход товаров'!$A$4:$A$2000,"&lt;"&amp;DATE(YEAR($A319),MONTH($A319),1),'Регистрация расход товаров'!$D$4:$D$2000,$D319),0)))/((SUMIFS('Регистрация приход товаров'!$G$4:$G$2000,'Регистрация приход товаров'!$A$4:$A$2000,"&gt;="&amp;DATE(YEAR($A319),MONTH($A319),1),'Регистрация приход товаров'!$D$4:$D$2000,$D319)-SUMIFS('Регистрация приход товаров'!$G$4:$G$2000,'Регистрация приход товаров'!$A$4:$A$2000,"&gt;="&amp;DATE(YEAR($A319),MONTH($A319)+1,1),'Регистрация приход товаров'!$D$4:$D$2000,$D319))+(IFERROR((SUMIF('Остаток на начало год'!$B$5:$B$302,$D319,'Остаток на начало год'!$E$5:$E$302)+SUMIFS('Регистрация приход товаров'!$G$4:$G$2000,'Регистрация приход товаров'!$D$4:$D$2000,$D319,'Регистрация приход товаров'!$A$4:$A$2000,"&lt;"&amp;DATE(YEAR($A319),MONTH($A319),1)))-SUMIFS('Регистрация расход товаров'!$G$4:$G$2000,'Регистрация расход товаров'!$A$4:$A$2000,"&lt;"&amp;DATE(YEAR($A319),MONTH($A319),1),'Регистрация расход товаров'!$D$4:$D$2000,$D319),0))))*G319,0)</f>
        <v>0</v>
      </c>
      <c r="I319" s="154"/>
      <c r="J319" s="153">
        <f t="shared" si="8"/>
        <v>0</v>
      </c>
      <c r="K319" s="153">
        <f t="shared" si="9"/>
        <v>0</v>
      </c>
      <c r="L319" s="43" t="e">
        <f>IF(B319=#REF!,MAX($L$3:L318)+1,0)</f>
        <v>#REF!</v>
      </c>
    </row>
    <row r="320" spans="1:12">
      <c r="A320" s="158"/>
      <c r="B320" s="94"/>
      <c r="C320" s="159"/>
      <c r="D320" s="128"/>
      <c r="E320" s="151" t="str">
        <f>IFERROR(INDEX('Материал хисобот'!$C$9:$C$259,MATCH(D320,'Материал хисобот'!$B$9:$B$259,0),1),"")</f>
        <v/>
      </c>
      <c r="F320" s="152" t="str">
        <f>IFERROR(INDEX('Материал хисобот'!$D$9:$D$259,MATCH(D320,'Материал хисобот'!$B$9:$B$259,0),1),"")</f>
        <v/>
      </c>
      <c r="G320" s="155"/>
      <c r="H320" s="153">
        <f>IFERROR((((SUMIFS('Регистрация приход товаров'!$H$4:$H$2000,'Регистрация приход товаров'!$A$4:$A$2000,"&gt;="&amp;DATE(YEAR($A320),MONTH($A320),1),'Регистрация приход товаров'!$D$4:$D$2000,$D320)-SUMIFS('Регистрация приход товаров'!$H$4:$H$2000,'Регистрация приход товаров'!$A$4:$A$2000,"&gt;="&amp;DATE(YEAR($A320),MONTH($A320)+1,1),'Регистрация приход товаров'!$D$4:$D$2000,$D320))+(IFERROR((SUMIF('Остаток на начало год'!$B$5:$B$302,$D320,'Остаток на начало год'!$F$5:$F$302)+SUMIFS('Регистрация приход товаров'!$H$4:$H$2000,'Регистрация приход товаров'!$D$4:$D$2000,$D320,'Регистрация приход товаров'!$A$4:$A$2000,"&lt;"&amp;DATE(YEAR($A320),MONTH($A320),1)))-SUMIFS('Регистрация расход товаров'!$H$4:$H$2000,'Регистрация расход товаров'!$A$4:$A$2000,"&lt;"&amp;DATE(YEAR($A320),MONTH($A320),1),'Регистрация расход товаров'!$D$4:$D$2000,$D320),0)))/((SUMIFS('Регистрация приход товаров'!$G$4:$G$2000,'Регистрация приход товаров'!$A$4:$A$2000,"&gt;="&amp;DATE(YEAR($A320),MONTH($A320),1),'Регистрация приход товаров'!$D$4:$D$2000,$D320)-SUMIFS('Регистрация приход товаров'!$G$4:$G$2000,'Регистрация приход товаров'!$A$4:$A$2000,"&gt;="&amp;DATE(YEAR($A320),MONTH($A320)+1,1),'Регистрация приход товаров'!$D$4:$D$2000,$D320))+(IFERROR((SUMIF('Остаток на начало год'!$B$5:$B$302,$D320,'Остаток на начало год'!$E$5:$E$302)+SUMIFS('Регистрация приход товаров'!$G$4:$G$2000,'Регистрация приход товаров'!$D$4:$D$2000,$D320,'Регистрация приход товаров'!$A$4:$A$2000,"&lt;"&amp;DATE(YEAR($A320),MONTH($A320),1)))-SUMIFS('Регистрация расход товаров'!$G$4:$G$2000,'Регистрация расход товаров'!$A$4:$A$2000,"&lt;"&amp;DATE(YEAR($A320),MONTH($A320),1),'Регистрация расход товаров'!$D$4:$D$2000,$D320),0))))*G320,0)</f>
        <v>0</v>
      </c>
      <c r="I320" s="154"/>
      <c r="J320" s="153">
        <f t="shared" si="8"/>
        <v>0</v>
      </c>
      <c r="K320" s="153">
        <f t="shared" si="9"/>
        <v>0</v>
      </c>
      <c r="L320" s="43" t="e">
        <f>IF(B320=#REF!,MAX($L$3:L319)+1,0)</f>
        <v>#REF!</v>
      </c>
    </row>
    <row r="321" spans="1:12">
      <c r="A321" s="158"/>
      <c r="B321" s="94"/>
      <c r="C321" s="159"/>
      <c r="D321" s="128"/>
      <c r="E321" s="151" t="str">
        <f>IFERROR(INDEX('Материал хисобот'!$C$9:$C$259,MATCH(D321,'Материал хисобот'!$B$9:$B$259,0),1),"")</f>
        <v/>
      </c>
      <c r="F321" s="152" t="str">
        <f>IFERROR(INDEX('Материал хисобот'!$D$9:$D$259,MATCH(D321,'Материал хисобот'!$B$9:$B$259,0),1),"")</f>
        <v/>
      </c>
      <c r="G321" s="155"/>
      <c r="H321" s="153">
        <f>IFERROR((((SUMIFS('Регистрация приход товаров'!$H$4:$H$2000,'Регистрация приход товаров'!$A$4:$A$2000,"&gt;="&amp;DATE(YEAR($A321),MONTH($A321),1),'Регистрация приход товаров'!$D$4:$D$2000,$D321)-SUMIFS('Регистрация приход товаров'!$H$4:$H$2000,'Регистрация приход товаров'!$A$4:$A$2000,"&gt;="&amp;DATE(YEAR($A321),MONTH($A321)+1,1),'Регистрация приход товаров'!$D$4:$D$2000,$D321))+(IFERROR((SUMIF('Остаток на начало год'!$B$5:$B$302,$D321,'Остаток на начало год'!$F$5:$F$302)+SUMIFS('Регистрация приход товаров'!$H$4:$H$2000,'Регистрация приход товаров'!$D$4:$D$2000,$D321,'Регистрация приход товаров'!$A$4:$A$2000,"&lt;"&amp;DATE(YEAR($A321),MONTH($A321),1)))-SUMIFS('Регистрация расход товаров'!$H$4:$H$2000,'Регистрация расход товаров'!$A$4:$A$2000,"&lt;"&amp;DATE(YEAR($A321),MONTH($A321),1),'Регистрация расход товаров'!$D$4:$D$2000,$D321),0)))/((SUMIFS('Регистрация приход товаров'!$G$4:$G$2000,'Регистрация приход товаров'!$A$4:$A$2000,"&gt;="&amp;DATE(YEAR($A321),MONTH($A321),1),'Регистрация приход товаров'!$D$4:$D$2000,$D321)-SUMIFS('Регистрация приход товаров'!$G$4:$G$2000,'Регистрация приход товаров'!$A$4:$A$2000,"&gt;="&amp;DATE(YEAR($A321),MONTH($A321)+1,1),'Регистрация приход товаров'!$D$4:$D$2000,$D321))+(IFERROR((SUMIF('Остаток на начало год'!$B$5:$B$302,$D321,'Остаток на начало год'!$E$5:$E$302)+SUMIFS('Регистрация приход товаров'!$G$4:$G$2000,'Регистрация приход товаров'!$D$4:$D$2000,$D321,'Регистрация приход товаров'!$A$4:$A$2000,"&lt;"&amp;DATE(YEAR($A321),MONTH($A321),1)))-SUMIFS('Регистрация расход товаров'!$G$4:$G$2000,'Регистрация расход товаров'!$A$4:$A$2000,"&lt;"&amp;DATE(YEAR($A321),MONTH($A321),1),'Регистрация расход товаров'!$D$4:$D$2000,$D321),0))))*G321,0)</f>
        <v>0</v>
      </c>
      <c r="I321" s="154"/>
      <c r="J321" s="153">
        <f t="shared" si="8"/>
        <v>0</v>
      </c>
      <c r="K321" s="153">
        <f t="shared" si="9"/>
        <v>0</v>
      </c>
      <c r="L321" s="43" t="e">
        <f>IF(B321=#REF!,MAX($L$3:L320)+1,0)</f>
        <v>#REF!</v>
      </c>
    </row>
    <row r="322" spans="1:12">
      <c r="A322" s="158"/>
      <c r="B322" s="94"/>
      <c r="C322" s="159"/>
      <c r="D322" s="128"/>
      <c r="E322" s="151" t="str">
        <f>IFERROR(INDEX('Материал хисобот'!$C$9:$C$259,MATCH(D322,'Материал хисобот'!$B$9:$B$259,0),1),"")</f>
        <v/>
      </c>
      <c r="F322" s="152" t="str">
        <f>IFERROR(INDEX('Материал хисобот'!$D$9:$D$259,MATCH(D322,'Материал хисобот'!$B$9:$B$259,0),1),"")</f>
        <v/>
      </c>
      <c r="G322" s="155"/>
      <c r="H322" s="153">
        <f>IFERROR((((SUMIFS('Регистрация приход товаров'!$H$4:$H$2000,'Регистрация приход товаров'!$A$4:$A$2000,"&gt;="&amp;DATE(YEAR($A322),MONTH($A322),1),'Регистрация приход товаров'!$D$4:$D$2000,$D322)-SUMIFS('Регистрация приход товаров'!$H$4:$H$2000,'Регистрация приход товаров'!$A$4:$A$2000,"&gt;="&amp;DATE(YEAR($A322),MONTH($A322)+1,1),'Регистрация приход товаров'!$D$4:$D$2000,$D322))+(IFERROR((SUMIF('Остаток на начало год'!$B$5:$B$302,$D322,'Остаток на начало год'!$F$5:$F$302)+SUMIFS('Регистрация приход товаров'!$H$4:$H$2000,'Регистрация приход товаров'!$D$4:$D$2000,$D322,'Регистрация приход товаров'!$A$4:$A$2000,"&lt;"&amp;DATE(YEAR($A322),MONTH($A322),1)))-SUMIFS('Регистрация расход товаров'!$H$4:$H$2000,'Регистрация расход товаров'!$A$4:$A$2000,"&lt;"&amp;DATE(YEAR($A322),MONTH($A322),1),'Регистрация расход товаров'!$D$4:$D$2000,$D322),0)))/((SUMIFS('Регистрация приход товаров'!$G$4:$G$2000,'Регистрация приход товаров'!$A$4:$A$2000,"&gt;="&amp;DATE(YEAR($A322),MONTH($A322),1),'Регистрация приход товаров'!$D$4:$D$2000,$D322)-SUMIFS('Регистрация приход товаров'!$G$4:$G$2000,'Регистрация приход товаров'!$A$4:$A$2000,"&gt;="&amp;DATE(YEAR($A322),MONTH($A322)+1,1),'Регистрация приход товаров'!$D$4:$D$2000,$D322))+(IFERROR((SUMIF('Остаток на начало год'!$B$5:$B$302,$D322,'Остаток на начало год'!$E$5:$E$302)+SUMIFS('Регистрация приход товаров'!$G$4:$G$2000,'Регистрация приход товаров'!$D$4:$D$2000,$D322,'Регистрация приход товаров'!$A$4:$A$2000,"&lt;"&amp;DATE(YEAR($A322),MONTH($A322),1)))-SUMIFS('Регистрация расход товаров'!$G$4:$G$2000,'Регистрация расход товаров'!$A$4:$A$2000,"&lt;"&amp;DATE(YEAR($A322),MONTH($A322),1),'Регистрация расход товаров'!$D$4:$D$2000,$D322),0))))*G322,0)</f>
        <v>0</v>
      </c>
      <c r="I322" s="154"/>
      <c r="J322" s="153">
        <f t="shared" si="8"/>
        <v>0</v>
      </c>
      <c r="K322" s="153">
        <f t="shared" si="9"/>
        <v>0</v>
      </c>
      <c r="L322" s="43" t="e">
        <f>IF(B322=#REF!,MAX($L$3:L321)+1,0)</f>
        <v>#REF!</v>
      </c>
    </row>
    <row r="323" spans="1:12">
      <c r="A323" s="158"/>
      <c r="B323" s="94"/>
      <c r="C323" s="159"/>
      <c r="D323" s="128"/>
      <c r="E323" s="151" t="str">
        <f>IFERROR(INDEX('Материал хисобот'!$C$9:$C$259,MATCH(D323,'Материал хисобот'!$B$9:$B$259,0),1),"")</f>
        <v/>
      </c>
      <c r="F323" s="152" t="str">
        <f>IFERROR(INDEX('Материал хисобот'!$D$9:$D$259,MATCH(D323,'Материал хисобот'!$B$9:$B$259,0),1),"")</f>
        <v/>
      </c>
      <c r="G323" s="155"/>
      <c r="H323" s="153">
        <f>IFERROR((((SUMIFS('Регистрация приход товаров'!$H$4:$H$2000,'Регистрация приход товаров'!$A$4:$A$2000,"&gt;="&amp;DATE(YEAR($A323),MONTH($A323),1),'Регистрация приход товаров'!$D$4:$D$2000,$D323)-SUMIFS('Регистрация приход товаров'!$H$4:$H$2000,'Регистрация приход товаров'!$A$4:$A$2000,"&gt;="&amp;DATE(YEAR($A323),MONTH($A323)+1,1),'Регистрация приход товаров'!$D$4:$D$2000,$D323))+(IFERROR((SUMIF('Остаток на начало год'!$B$5:$B$302,$D323,'Остаток на начало год'!$F$5:$F$302)+SUMIFS('Регистрация приход товаров'!$H$4:$H$2000,'Регистрация приход товаров'!$D$4:$D$2000,$D323,'Регистрация приход товаров'!$A$4:$A$2000,"&lt;"&amp;DATE(YEAR($A323),MONTH($A323),1)))-SUMIFS('Регистрация расход товаров'!$H$4:$H$2000,'Регистрация расход товаров'!$A$4:$A$2000,"&lt;"&amp;DATE(YEAR($A323),MONTH($A323),1),'Регистрация расход товаров'!$D$4:$D$2000,$D323),0)))/((SUMIFS('Регистрация приход товаров'!$G$4:$G$2000,'Регистрация приход товаров'!$A$4:$A$2000,"&gt;="&amp;DATE(YEAR($A323),MONTH($A323),1),'Регистрация приход товаров'!$D$4:$D$2000,$D323)-SUMIFS('Регистрация приход товаров'!$G$4:$G$2000,'Регистрация приход товаров'!$A$4:$A$2000,"&gt;="&amp;DATE(YEAR($A323),MONTH($A323)+1,1),'Регистрация приход товаров'!$D$4:$D$2000,$D323))+(IFERROR((SUMIF('Остаток на начало год'!$B$5:$B$302,$D323,'Остаток на начало год'!$E$5:$E$302)+SUMIFS('Регистрация приход товаров'!$G$4:$G$2000,'Регистрация приход товаров'!$D$4:$D$2000,$D323,'Регистрация приход товаров'!$A$4:$A$2000,"&lt;"&amp;DATE(YEAR($A323),MONTH($A323),1)))-SUMIFS('Регистрация расход товаров'!$G$4:$G$2000,'Регистрация расход товаров'!$A$4:$A$2000,"&lt;"&amp;DATE(YEAR($A323),MONTH($A323),1),'Регистрация расход товаров'!$D$4:$D$2000,$D323),0))))*G323,0)</f>
        <v>0</v>
      </c>
      <c r="I323" s="154"/>
      <c r="J323" s="153">
        <f t="shared" si="8"/>
        <v>0</v>
      </c>
      <c r="K323" s="153">
        <f t="shared" si="9"/>
        <v>0</v>
      </c>
      <c r="L323" s="43" t="e">
        <f>IF(B323=#REF!,MAX($L$3:L322)+1,0)</f>
        <v>#REF!</v>
      </c>
    </row>
    <row r="324" spans="1:12">
      <c r="A324" s="158"/>
      <c r="B324" s="94"/>
      <c r="C324" s="159"/>
      <c r="D324" s="128"/>
      <c r="E324" s="151" t="str">
        <f>IFERROR(INDEX('Материал хисобот'!$C$9:$C$259,MATCH(D324,'Материал хисобот'!$B$9:$B$259,0),1),"")</f>
        <v/>
      </c>
      <c r="F324" s="152" t="str">
        <f>IFERROR(INDEX('Материал хисобот'!$D$9:$D$259,MATCH(D324,'Материал хисобот'!$B$9:$B$259,0),1),"")</f>
        <v/>
      </c>
      <c r="G324" s="155"/>
      <c r="H324" s="153">
        <f>IFERROR((((SUMIFS('Регистрация приход товаров'!$H$4:$H$2000,'Регистрация приход товаров'!$A$4:$A$2000,"&gt;="&amp;DATE(YEAR($A324),MONTH($A324),1),'Регистрация приход товаров'!$D$4:$D$2000,$D324)-SUMIFS('Регистрация приход товаров'!$H$4:$H$2000,'Регистрация приход товаров'!$A$4:$A$2000,"&gt;="&amp;DATE(YEAR($A324),MONTH($A324)+1,1),'Регистрация приход товаров'!$D$4:$D$2000,$D324))+(IFERROR((SUMIF('Остаток на начало год'!$B$5:$B$302,$D324,'Остаток на начало год'!$F$5:$F$302)+SUMIFS('Регистрация приход товаров'!$H$4:$H$2000,'Регистрация приход товаров'!$D$4:$D$2000,$D324,'Регистрация приход товаров'!$A$4:$A$2000,"&lt;"&amp;DATE(YEAR($A324),MONTH($A324),1)))-SUMIFS('Регистрация расход товаров'!$H$4:$H$2000,'Регистрация расход товаров'!$A$4:$A$2000,"&lt;"&amp;DATE(YEAR($A324),MONTH($A324),1),'Регистрация расход товаров'!$D$4:$D$2000,$D324),0)))/((SUMIFS('Регистрация приход товаров'!$G$4:$G$2000,'Регистрация приход товаров'!$A$4:$A$2000,"&gt;="&amp;DATE(YEAR($A324),MONTH($A324),1),'Регистрация приход товаров'!$D$4:$D$2000,$D324)-SUMIFS('Регистрация приход товаров'!$G$4:$G$2000,'Регистрация приход товаров'!$A$4:$A$2000,"&gt;="&amp;DATE(YEAR($A324),MONTH($A324)+1,1),'Регистрация приход товаров'!$D$4:$D$2000,$D324))+(IFERROR((SUMIF('Остаток на начало год'!$B$5:$B$302,$D324,'Остаток на начало год'!$E$5:$E$302)+SUMIFS('Регистрация приход товаров'!$G$4:$G$2000,'Регистрация приход товаров'!$D$4:$D$2000,$D324,'Регистрация приход товаров'!$A$4:$A$2000,"&lt;"&amp;DATE(YEAR($A324),MONTH($A324),1)))-SUMIFS('Регистрация расход товаров'!$G$4:$G$2000,'Регистрация расход товаров'!$A$4:$A$2000,"&lt;"&amp;DATE(YEAR($A324),MONTH($A324),1),'Регистрация расход товаров'!$D$4:$D$2000,$D324),0))))*G324,0)</f>
        <v>0</v>
      </c>
      <c r="I324" s="154"/>
      <c r="J324" s="153">
        <f t="shared" si="8"/>
        <v>0</v>
      </c>
      <c r="K324" s="153">
        <f t="shared" si="9"/>
        <v>0</v>
      </c>
      <c r="L324" s="43" t="e">
        <f>IF(B324=#REF!,MAX($L$3:L323)+1,0)</f>
        <v>#REF!</v>
      </c>
    </row>
    <row r="325" spans="1:12">
      <c r="A325" s="158"/>
      <c r="B325" s="94"/>
      <c r="C325" s="159"/>
      <c r="D325" s="128"/>
      <c r="E325" s="151" t="str">
        <f>IFERROR(INDEX('Материал хисобот'!$C$9:$C$259,MATCH(D325,'Материал хисобот'!$B$9:$B$259,0),1),"")</f>
        <v/>
      </c>
      <c r="F325" s="152" t="str">
        <f>IFERROR(INDEX('Материал хисобот'!$D$9:$D$259,MATCH(D325,'Материал хисобот'!$B$9:$B$259,0),1),"")</f>
        <v/>
      </c>
      <c r="G325" s="155"/>
      <c r="H325" s="153">
        <f>IFERROR((((SUMIFS('Регистрация приход товаров'!$H$4:$H$2000,'Регистрация приход товаров'!$A$4:$A$2000,"&gt;="&amp;DATE(YEAR($A325),MONTH($A325),1),'Регистрация приход товаров'!$D$4:$D$2000,$D325)-SUMIFS('Регистрация приход товаров'!$H$4:$H$2000,'Регистрация приход товаров'!$A$4:$A$2000,"&gt;="&amp;DATE(YEAR($A325),MONTH($A325)+1,1),'Регистрация приход товаров'!$D$4:$D$2000,$D325))+(IFERROR((SUMIF('Остаток на начало год'!$B$5:$B$302,$D325,'Остаток на начало год'!$F$5:$F$302)+SUMIFS('Регистрация приход товаров'!$H$4:$H$2000,'Регистрация приход товаров'!$D$4:$D$2000,$D325,'Регистрация приход товаров'!$A$4:$A$2000,"&lt;"&amp;DATE(YEAR($A325),MONTH($A325),1)))-SUMIFS('Регистрация расход товаров'!$H$4:$H$2000,'Регистрация расход товаров'!$A$4:$A$2000,"&lt;"&amp;DATE(YEAR($A325),MONTH($A325),1),'Регистрация расход товаров'!$D$4:$D$2000,$D325),0)))/((SUMIFS('Регистрация приход товаров'!$G$4:$G$2000,'Регистрация приход товаров'!$A$4:$A$2000,"&gt;="&amp;DATE(YEAR($A325),MONTH($A325),1),'Регистрация приход товаров'!$D$4:$D$2000,$D325)-SUMIFS('Регистрация приход товаров'!$G$4:$G$2000,'Регистрация приход товаров'!$A$4:$A$2000,"&gt;="&amp;DATE(YEAR($A325),MONTH($A325)+1,1),'Регистрация приход товаров'!$D$4:$D$2000,$D325))+(IFERROR((SUMIF('Остаток на начало год'!$B$5:$B$302,$D325,'Остаток на начало год'!$E$5:$E$302)+SUMIFS('Регистрация приход товаров'!$G$4:$G$2000,'Регистрация приход товаров'!$D$4:$D$2000,$D325,'Регистрация приход товаров'!$A$4:$A$2000,"&lt;"&amp;DATE(YEAR($A325),MONTH($A325),1)))-SUMIFS('Регистрация расход товаров'!$G$4:$G$2000,'Регистрация расход товаров'!$A$4:$A$2000,"&lt;"&amp;DATE(YEAR($A325),MONTH($A325),1),'Регистрация расход товаров'!$D$4:$D$2000,$D325),0))))*G325,0)</f>
        <v>0</v>
      </c>
      <c r="I325" s="154"/>
      <c r="J325" s="153">
        <f t="shared" ref="J325:J388" si="10">+G325*I325</f>
        <v>0</v>
      </c>
      <c r="K325" s="153">
        <f t="shared" ref="K325:K388" si="11">+J325-H325</f>
        <v>0</v>
      </c>
      <c r="L325" s="43" t="e">
        <f>IF(B325=#REF!,MAX($L$3:L324)+1,0)</f>
        <v>#REF!</v>
      </c>
    </row>
    <row r="326" spans="1:12">
      <c r="A326" s="158"/>
      <c r="B326" s="94"/>
      <c r="C326" s="159"/>
      <c r="D326" s="128"/>
      <c r="E326" s="151" t="str">
        <f>IFERROR(INDEX('Материал хисобот'!$C$9:$C$259,MATCH(D326,'Материал хисобот'!$B$9:$B$259,0),1),"")</f>
        <v/>
      </c>
      <c r="F326" s="152" t="str">
        <f>IFERROR(INDEX('Материал хисобот'!$D$9:$D$259,MATCH(D326,'Материал хисобот'!$B$9:$B$259,0),1),"")</f>
        <v/>
      </c>
      <c r="G326" s="155"/>
      <c r="H326" s="153">
        <f>IFERROR((((SUMIFS('Регистрация приход товаров'!$H$4:$H$2000,'Регистрация приход товаров'!$A$4:$A$2000,"&gt;="&amp;DATE(YEAR($A326),MONTH($A326),1),'Регистрация приход товаров'!$D$4:$D$2000,$D326)-SUMIFS('Регистрация приход товаров'!$H$4:$H$2000,'Регистрация приход товаров'!$A$4:$A$2000,"&gt;="&amp;DATE(YEAR($A326),MONTH($A326)+1,1),'Регистрация приход товаров'!$D$4:$D$2000,$D326))+(IFERROR((SUMIF('Остаток на начало год'!$B$5:$B$302,$D326,'Остаток на начало год'!$F$5:$F$302)+SUMIFS('Регистрация приход товаров'!$H$4:$H$2000,'Регистрация приход товаров'!$D$4:$D$2000,$D326,'Регистрация приход товаров'!$A$4:$A$2000,"&lt;"&amp;DATE(YEAR($A326),MONTH($A326),1)))-SUMIFS('Регистрация расход товаров'!$H$4:$H$2000,'Регистрация расход товаров'!$A$4:$A$2000,"&lt;"&amp;DATE(YEAR($A326),MONTH($A326),1),'Регистрация расход товаров'!$D$4:$D$2000,$D326),0)))/((SUMIFS('Регистрация приход товаров'!$G$4:$G$2000,'Регистрация приход товаров'!$A$4:$A$2000,"&gt;="&amp;DATE(YEAR($A326),MONTH($A326),1),'Регистрация приход товаров'!$D$4:$D$2000,$D326)-SUMIFS('Регистрация приход товаров'!$G$4:$G$2000,'Регистрация приход товаров'!$A$4:$A$2000,"&gt;="&amp;DATE(YEAR($A326),MONTH($A326)+1,1),'Регистрация приход товаров'!$D$4:$D$2000,$D326))+(IFERROR((SUMIF('Остаток на начало год'!$B$5:$B$302,$D326,'Остаток на начало год'!$E$5:$E$302)+SUMIFS('Регистрация приход товаров'!$G$4:$G$2000,'Регистрация приход товаров'!$D$4:$D$2000,$D326,'Регистрация приход товаров'!$A$4:$A$2000,"&lt;"&amp;DATE(YEAR($A326),MONTH($A326),1)))-SUMIFS('Регистрация расход товаров'!$G$4:$G$2000,'Регистрация расход товаров'!$A$4:$A$2000,"&lt;"&amp;DATE(YEAR($A326),MONTH($A326),1),'Регистрация расход товаров'!$D$4:$D$2000,$D326),0))))*G326,0)</f>
        <v>0</v>
      </c>
      <c r="I326" s="154"/>
      <c r="J326" s="153">
        <f t="shared" si="10"/>
        <v>0</v>
      </c>
      <c r="K326" s="153">
        <f t="shared" si="11"/>
        <v>0</v>
      </c>
      <c r="L326" s="43" t="e">
        <f>IF(B326=#REF!,MAX($L$3:L325)+1,0)</f>
        <v>#REF!</v>
      </c>
    </row>
    <row r="327" spans="1:12">
      <c r="A327" s="158"/>
      <c r="B327" s="94"/>
      <c r="C327" s="159"/>
      <c r="D327" s="128"/>
      <c r="E327" s="151" t="str">
        <f>IFERROR(INDEX('Материал хисобот'!$C$9:$C$259,MATCH(D327,'Материал хисобот'!$B$9:$B$259,0),1),"")</f>
        <v/>
      </c>
      <c r="F327" s="152" t="str">
        <f>IFERROR(INDEX('Материал хисобот'!$D$9:$D$259,MATCH(D327,'Материал хисобот'!$B$9:$B$259,0),1),"")</f>
        <v/>
      </c>
      <c r="G327" s="155"/>
      <c r="H327" s="153">
        <f>IFERROR((((SUMIFS('Регистрация приход товаров'!$H$4:$H$2000,'Регистрация приход товаров'!$A$4:$A$2000,"&gt;="&amp;DATE(YEAR($A327),MONTH($A327),1),'Регистрация приход товаров'!$D$4:$D$2000,$D327)-SUMIFS('Регистрация приход товаров'!$H$4:$H$2000,'Регистрация приход товаров'!$A$4:$A$2000,"&gt;="&amp;DATE(YEAR($A327),MONTH($A327)+1,1),'Регистрация приход товаров'!$D$4:$D$2000,$D327))+(IFERROR((SUMIF('Остаток на начало год'!$B$5:$B$302,$D327,'Остаток на начало год'!$F$5:$F$302)+SUMIFS('Регистрация приход товаров'!$H$4:$H$2000,'Регистрация приход товаров'!$D$4:$D$2000,$D327,'Регистрация приход товаров'!$A$4:$A$2000,"&lt;"&amp;DATE(YEAR($A327),MONTH($A327),1)))-SUMIFS('Регистрация расход товаров'!$H$4:$H$2000,'Регистрация расход товаров'!$A$4:$A$2000,"&lt;"&amp;DATE(YEAR($A327),MONTH($A327),1),'Регистрация расход товаров'!$D$4:$D$2000,$D327),0)))/((SUMIFS('Регистрация приход товаров'!$G$4:$G$2000,'Регистрация приход товаров'!$A$4:$A$2000,"&gt;="&amp;DATE(YEAR($A327),MONTH($A327),1),'Регистрация приход товаров'!$D$4:$D$2000,$D327)-SUMIFS('Регистрация приход товаров'!$G$4:$G$2000,'Регистрация приход товаров'!$A$4:$A$2000,"&gt;="&amp;DATE(YEAR($A327),MONTH($A327)+1,1),'Регистрация приход товаров'!$D$4:$D$2000,$D327))+(IFERROR((SUMIF('Остаток на начало год'!$B$5:$B$302,$D327,'Остаток на начало год'!$E$5:$E$302)+SUMIFS('Регистрация приход товаров'!$G$4:$G$2000,'Регистрация приход товаров'!$D$4:$D$2000,$D327,'Регистрация приход товаров'!$A$4:$A$2000,"&lt;"&amp;DATE(YEAR($A327),MONTH($A327),1)))-SUMIFS('Регистрация расход товаров'!$G$4:$G$2000,'Регистрация расход товаров'!$A$4:$A$2000,"&lt;"&amp;DATE(YEAR($A327),MONTH($A327),1),'Регистрация расход товаров'!$D$4:$D$2000,$D327),0))))*G327,0)</f>
        <v>0</v>
      </c>
      <c r="I327" s="154"/>
      <c r="J327" s="153">
        <f t="shared" si="10"/>
        <v>0</v>
      </c>
      <c r="K327" s="153">
        <f t="shared" si="11"/>
        <v>0</v>
      </c>
      <c r="L327" s="43" t="e">
        <f>IF(B327=#REF!,MAX($L$3:L326)+1,0)</f>
        <v>#REF!</v>
      </c>
    </row>
    <row r="328" spans="1:12">
      <c r="A328" s="158"/>
      <c r="B328" s="94"/>
      <c r="C328" s="159"/>
      <c r="D328" s="128"/>
      <c r="E328" s="151" t="str">
        <f>IFERROR(INDEX('Материал хисобот'!$C$9:$C$259,MATCH(D328,'Материал хисобот'!$B$9:$B$259,0),1),"")</f>
        <v/>
      </c>
      <c r="F328" s="152" t="str">
        <f>IFERROR(INDEX('Материал хисобот'!$D$9:$D$259,MATCH(D328,'Материал хисобот'!$B$9:$B$259,0),1),"")</f>
        <v/>
      </c>
      <c r="G328" s="155"/>
      <c r="H328" s="153">
        <f>IFERROR((((SUMIFS('Регистрация приход товаров'!$H$4:$H$2000,'Регистрация приход товаров'!$A$4:$A$2000,"&gt;="&amp;DATE(YEAR($A328),MONTH($A328),1),'Регистрация приход товаров'!$D$4:$D$2000,$D328)-SUMIFS('Регистрация приход товаров'!$H$4:$H$2000,'Регистрация приход товаров'!$A$4:$A$2000,"&gt;="&amp;DATE(YEAR($A328),MONTH($A328)+1,1),'Регистрация приход товаров'!$D$4:$D$2000,$D328))+(IFERROR((SUMIF('Остаток на начало год'!$B$5:$B$302,$D328,'Остаток на начало год'!$F$5:$F$302)+SUMIFS('Регистрация приход товаров'!$H$4:$H$2000,'Регистрация приход товаров'!$D$4:$D$2000,$D328,'Регистрация приход товаров'!$A$4:$A$2000,"&lt;"&amp;DATE(YEAR($A328),MONTH($A328),1)))-SUMIFS('Регистрация расход товаров'!$H$4:$H$2000,'Регистрация расход товаров'!$A$4:$A$2000,"&lt;"&amp;DATE(YEAR($A328),MONTH($A328),1),'Регистрация расход товаров'!$D$4:$D$2000,$D328),0)))/((SUMIFS('Регистрация приход товаров'!$G$4:$G$2000,'Регистрация приход товаров'!$A$4:$A$2000,"&gt;="&amp;DATE(YEAR($A328),MONTH($A328),1),'Регистрация приход товаров'!$D$4:$D$2000,$D328)-SUMIFS('Регистрация приход товаров'!$G$4:$G$2000,'Регистрация приход товаров'!$A$4:$A$2000,"&gt;="&amp;DATE(YEAR($A328),MONTH($A328)+1,1),'Регистрация приход товаров'!$D$4:$D$2000,$D328))+(IFERROR((SUMIF('Остаток на начало год'!$B$5:$B$302,$D328,'Остаток на начало год'!$E$5:$E$302)+SUMIFS('Регистрация приход товаров'!$G$4:$G$2000,'Регистрация приход товаров'!$D$4:$D$2000,$D328,'Регистрация приход товаров'!$A$4:$A$2000,"&lt;"&amp;DATE(YEAR($A328),MONTH($A328),1)))-SUMIFS('Регистрация расход товаров'!$G$4:$G$2000,'Регистрация расход товаров'!$A$4:$A$2000,"&lt;"&amp;DATE(YEAR($A328),MONTH($A328),1),'Регистрация расход товаров'!$D$4:$D$2000,$D328),0))))*G328,0)</f>
        <v>0</v>
      </c>
      <c r="I328" s="154"/>
      <c r="J328" s="153">
        <f t="shared" si="10"/>
        <v>0</v>
      </c>
      <c r="K328" s="153">
        <f t="shared" si="11"/>
        <v>0</v>
      </c>
      <c r="L328" s="43" t="e">
        <f>IF(B328=#REF!,MAX($L$3:L327)+1,0)</f>
        <v>#REF!</v>
      </c>
    </row>
    <row r="329" spans="1:12">
      <c r="A329" s="158"/>
      <c r="B329" s="94"/>
      <c r="C329" s="159"/>
      <c r="D329" s="128"/>
      <c r="E329" s="151" t="str">
        <f>IFERROR(INDEX('Материал хисобот'!$C$9:$C$259,MATCH(D329,'Материал хисобот'!$B$9:$B$259,0),1),"")</f>
        <v/>
      </c>
      <c r="F329" s="152" t="str">
        <f>IFERROR(INDEX('Материал хисобот'!$D$9:$D$259,MATCH(D329,'Материал хисобот'!$B$9:$B$259,0),1),"")</f>
        <v/>
      </c>
      <c r="G329" s="155"/>
      <c r="H329" s="153">
        <f>IFERROR((((SUMIFS('Регистрация приход товаров'!$H$4:$H$2000,'Регистрация приход товаров'!$A$4:$A$2000,"&gt;="&amp;DATE(YEAR($A329),MONTH($A329),1),'Регистрация приход товаров'!$D$4:$D$2000,$D329)-SUMIFS('Регистрация приход товаров'!$H$4:$H$2000,'Регистрация приход товаров'!$A$4:$A$2000,"&gt;="&amp;DATE(YEAR($A329),MONTH($A329)+1,1),'Регистрация приход товаров'!$D$4:$D$2000,$D329))+(IFERROR((SUMIF('Остаток на начало год'!$B$5:$B$302,$D329,'Остаток на начало год'!$F$5:$F$302)+SUMIFS('Регистрация приход товаров'!$H$4:$H$2000,'Регистрация приход товаров'!$D$4:$D$2000,$D329,'Регистрация приход товаров'!$A$4:$A$2000,"&lt;"&amp;DATE(YEAR($A329),MONTH($A329),1)))-SUMIFS('Регистрация расход товаров'!$H$4:$H$2000,'Регистрация расход товаров'!$A$4:$A$2000,"&lt;"&amp;DATE(YEAR($A329),MONTH($A329),1),'Регистрация расход товаров'!$D$4:$D$2000,$D329),0)))/((SUMIFS('Регистрация приход товаров'!$G$4:$G$2000,'Регистрация приход товаров'!$A$4:$A$2000,"&gt;="&amp;DATE(YEAR($A329),MONTH($A329),1),'Регистрация приход товаров'!$D$4:$D$2000,$D329)-SUMIFS('Регистрация приход товаров'!$G$4:$G$2000,'Регистрация приход товаров'!$A$4:$A$2000,"&gt;="&amp;DATE(YEAR($A329),MONTH($A329)+1,1),'Регистрация приход товаров'!$D$4:$D$2000,$D329))+(IFERROR((SUMIF('Остаток на начало год'!$B$5:$B$302,$D329,'Остаток на начало год'!$E$5:$E$302)+SUMIFS('Регистрация приход товаров'!$G$4:$G$2000,'Регистрация приход товаров'!$D$4:$D$2000,$D329,'Регистрация приход товаров'!$A$4:$A$2000,"&lt;"&amp;DATE(YEAR($A329),MONTH($A329),1)))-SUMIFS('Регистрация расход товаров'!$G$4:$G$2000,'Регистрация расход товаров'!$A$4:$A$2000,"&lt;"&amp;DATE(YEAR($A329),MONTH($A329),1),'Регистрация расход товаров'!$D$4:$D$2000,$D329),0))))*G329,0)</f>
        <v>0</v>
      </c>
      <c r="I329" s="154"/>
      <c r="J329" s="153">
        <f t="shared" si="10"/>
        <v>0</v>
      </c>
      <c r="K329" s="153">
        <f t="shared" si="11"/>
        <v>0</v>
      </c>
      <c r="L329" s="43" t="e">
        <f>IF(B329=#REF!,MAX($L$3:L328)+1,0)</f>
        <v>#REF!</v>
      </c>
    </row>
    <row r="330" spans="1:12">
      <c r="A330" s="158"/>
      <c r="B330" s="94"/>
      <c r="C330" s="159"/>
      <c r="D330" s="128"/>
      <c r="E330" s="151" t="str">
        <f>IFERROR(INDEX('Материал хисобот'!$C$9:$C$259,MATCH(D330,'Материал хисобот'!$B$9:$B$259,0),1),"")</f>
        <v/>
      </c>
      <c r="F330" s="152" t="str">
        <f>IFERROR(INDEX('Материал хисобот'!$D$9:$D$259,MATCH(D330,'Материал хисобот'!$B$9:$B$259,0),1),"")</f>
        <v/>
      </c>
      <c r="G330" s="155"/>
      <c r="H330" s="153">
        <f>IFERROR((((SUMIFS('Регистрация приход товаров'!$H$4:$H$2000,'Регистрация приход товаров'!$A$4:$A$2000,"&gt;="&amp;DATE(YEAR($A330),MONTH($A330),1),'Регистрация приход товаров'!$D$4:$D$2000,$D330)-SUMIFS('Регистрация приход товаров'!$H$4:$H$2000,'Регистрация приход товаров'!$A$4:$A$2000,"&gt;="&amp;DATE(YEAR($A330),MONTH($A330)+1,1),'Регистрация приход товаров'!$D$4:$D$2000,$D330))+(IFERROR((SUMIF('Остаток на начало год'!$B$5:$B$302,$D330,'Остаток на начало год'!$F$5:$F$302)+SUMIFS('Регистрация приход товаров'!$H$4:$H$2000,'Регистрация приход товаров'!$D$4:$D$2000,$D330,'Регистрация приход товаров'!$A$4:$A$2000,"&lt;"&amp;DATE(YEAR($A330),MONTH($A330),1)))-SUMIFS('Регистрация расход товаров'!$H$4:$H$2000,'Регистрация расход товаров'!$A$4:$A$2000,"&lt;"&amp;DATE(YEAR($A330),MONTH($A330),1),'Регистрация расход товаров'!$D$4:$D$2000,$D330),0)))/((SUMIFS('Регистрация приход товаров'!$G$4:$G$2000,'Регистрация приход товаров'!$A$4:$A$2000,"&gt;="&amp;DATE(YEAR($A330),MONTH($A330),1),'Регистрация приход товаров'!$D$4:$D$2000,$D330)-SUMIFS('Регистрация приход товаров'!$G$4:$G$2000,'Регистрация приход товаров'!$A$4:$A$2000,"&gt;="&amp;DATE(YEAR($A330),MONTH($A330)+1,1),'Регистрация приход товаров'!$D$4:$D$2000,$D330))+(IFERROR((SUMIF('Остаток на начало год'!$B$5:$B$302,$D330,'Остаток на начало год'!$E$5:$E$302)+SUMIFS('Регистрация приход товаров'!$G$4:$G$2000,'Регистрация приход товаров'!$D$4:$D$2000,$D330,'Регистрация приход товаров'!$A$4:$A$2000,"&lt;"&amp;DATE(YEAR($A330),MONTH($A330),1)))-SUMIFS('Регистрация расход товаров'!$G$4:$G$2000,'Регистрация расход товаров'!$A$4:$A$2000,"&lt;"&amp;DATE(YEAR($A330),MONTH($A330),1),'Регистрация расход товаров'!$D$4:$D$2000,$D330),0))))*G330,0)</f>
        <v>0</v>
      </c>
      <c r="I330" s="154"/>
      <c r="J330" s="153">
        <f t="shared" si="10"/>
        <v>0</v>
      </c>
      <c r="K330" s="153">
        <f t="shared" si="11"/>
        <v>0</v>
      </c>
      <c r="L330" s="43" t="e">
        <f>IF(B330=#REF!,MAX($L$3:L329)+1,0)</f>
        <v>#REF!</v>
      </c>
    </row>
    <row r="331" spans="1:12">
      <c r="A331" s="158"/>
      <c r="B331" s="94"/>
      <c r="C331" s="159"/>
      <c r="D331" s="128"/>
      <c r="E331" s="151" t="str">
        <f>IFERROR(INDEX('Материал хисобот'!$C$9:$C$259,MATCH(D331,'Материал хисобот'!$B$9:$B$259,0),1),"")</f>
        <v/>
      </c>
      <c r="F331" s="152" t="str">
        <f>IFERROR(INDEX('Материал хисобот'!$D$9:$D$259,MATCH(D331,'Материал хисобот'!$B$9:$B$259,0),1),"")</f>
        <v/>
      </c>
      <c r="G331" s="155"/>
      <c r="H331" s="153">
        <f>IFERROR((((SUMIFS('Регистрация приход товаров'!$H$4:$H$2000,'Регистрация приход товаров'!$A$4:$A$2000,"&gt;="&amp;DATE(YEAR($A331),MONTH($A331),1),'Регистрация приход товаров'!$D$4:$D$2000,$D331)-SUMIFS('Регистрация приход товаров'!$H$4:$H$2000,'Регистрация приход товаров'!$A$4:$A$2000,"&gt;="&amp;DATE(YEAR($A331),MONTH($A331)+1,1),'Регистрация приход товаров'!$D$4:$D$2000,$D331))+(IFERROR((SUMIF('Остаток на начало год'!$B$5:$B$302,$D331,'Остаток на начало год'!$F$5:$F$302)+SUMIFS('Регистрация приход товаров'!$H$4:$H$2000,'Регистрация приход товаров'!$D$4:$D$2000,$D331,'Регистрация приход товаров'!$A$4:$A$2000,"&lt;"&amp;DATE(YEAR($A331),MONTH($A331),1)))-SUMIFS('Регистрация расход товаров'!$H$4:$H$2000,'Регистрация расход товаров'!$A$4:$A$2000,"&lt;"&amp;DATE(YEAR($A331),MONTH($A331),1),'Регистрация расход товаров'!$D$4:$D$2000,$D331),0)))/((SUMIFS('Регистрация приход товаров'!$G$4:$G$2000,'Регистрация приход товаров'!$A$4:$A$2000,"&gt;="&amp;DATE(YEAR($A331),MONTH($A331),1),'Регистрация приход товаров'!$D$4:$D$2000,$D331)-SUMIFS('Регистрация приход товаров'!$G$4:$G$2000,'Регистрация приход товаров'!$A$4:$A$2000,"&gt;="&amp;DATE(YEAR($A331),MONTH($A331)+1,1),'Регистрация приход товаров'!$D$4:$D$2000,$D331))+(IFERROR((SUMIF('Остаток на начало год'!$B$5:$B$302,$D331,'Остаток на начало год'!$E$5:$E$302)+SUMIFS('Регистрация приход товаров'!$G$4:$G$2000,'Регистрация приход товаров'!$D$4:$D$2000,$D331,'Регистрация приход товаров'!$A$4:$A$2000,"&lt;"&amp;DATE(YEAR($A331),MONTH($A331),1)))-SUMIFS('Регистрация расход товаров'!$G$4:$G$2000,'Регистрация расход товаров'!$A$4:$A$2000,"&lt;"&amp;DATE(YEAR($A331),MONTH($A331),1),'Регистрация расход товаров'!$D$4:$D$2000,$D331),0))))*G331,0)</f>
        <v>0</v>
      </c>
      <c r="I331" s="154"/>
      <c r="J331" s="153">
        <f t="shared" si="10"/>
        <v>0</v>
      </c>
      <c r="K331" s="153">
        <f t="shared" si="11"/>
        <v>0</v>
      </c>
      <c r="L331" s="43" t="e">
        <f>IF(B331=#REF!,MAX($L$3:L330)+1,0)</f>
        <v>#REF!</v>
      </c>
    </row>
    <row r="332" spans="1:12">
      <c r="A332" s="158"/>
      <c r="B332" s="94"/>
      <c r="C332" s="159"/>
      <c r="D332" s="128"/>
      <c r="E332" s="151" t="str">
        <f>IFERROR(INDEX('Материал хисобот'!$C$9:$C$259,MATCH(D332,'Материал хисобот'!$B$9:$B$259,0),1),"")</f>
        <v/>
      </c>
      <c r="F332" s="152" t="str">
        <f>IFERROR(INDEX('Материал хисобот'!$D$9:$D$259,MATCH(D332,'Материал хисобот'!$B$9:$B$259,0),1),"")</f>
        <v/>
      </c>
      <c r="G332" s="155"/>
      <c r="H332" s="153">
        <f>IFERROR((((SUMIFS('Регистрация приход товаров'!$H$4:$H$2000,'Регистрация приход товаров'!$A$4:$A$2000,"&gt;="&amp;DATE(YEAR($A332),MONTH($A332),1),'Регистрация приход товаров'!$D$4:$D$2000,$D332)-SUMIFS('Регистрация приход товаров'!$H$4:$H$2000,'Регистрация приход товаров'!$A$4:$A$2000,"&gt;="&amp;DATE(YEAR($A332),MONTH($A332)+1,1),'Регистрация приход товаров'!$D$4:$D$2000,$D332))+(IFERROR((SUMIF('Остаток на начало год'!$B$5:$B$302,$D332,'Остаток на начало год'!$F$5:$F$302)+SUMIFS('Регистрация приход товаров'!$H$4:$H$2000,'Регистрация приход товаров'!$D$4:$D$2000,$D332,'Регистрация приход товаров'!$A$4:$A$2000,"&lt;"&amp;DATE(YEAR($A332),MONTH($A332),1)))-SUMIFS('Регистрация расход товаров'!$H$4:$H$2000,'Регистрация расход товаров'!$A$4:$A$2000,"&lt;"&amp;DATE(YEAR($A332),MONTH($A332),1),'Регистрация расход товаров'!$D$4:$D$2000,$D332),0)))/((SUMIFS('Регистрация приход товаров'!$G$4:$G$2000,'Регистрация приход товаров'!$A$4:$A$2000,"&gt;="&amp;DATE(YEAR($A332),MONTH($A332),1),'Регистрация приход товаров'!$D$4:$D$2000,$D332)-SUMIFS('Регистрация приход товаров'!$G$4:$G$2000,'Регистрация приход товаров'!$A$4:$A$2000,"&gt;="&amp;DATE(YEAR($A332),MONTH($A332)+1,1),'Регистрация приход товаров'!$D$4:$D$2000,$D332))+(IFERROR((SUMIF('Остаток на начало год'!$B$5:$B$302,$D332,'Остаток на начало год'!$E$5:$E$302)+SUMIFS('Регистрация приход товаров'!$G$4:$G$2000,'Регистрация приход товаров'!$D$4:$D$2000,$D332,'Регистрация приход товаров'!$A$4:$A$2000,"&lt;"&amp;DATE(YEAR($A332),MONTH($A332),1)))-SUMIFS('Регистрация расход товаров'!$G$4:$G$2000,'Регистрация расход товаров'!$A$4:$A$2000,"&lt;"&amp;DATE(YEAR($A332),MONTH($A332),1),'Регистрация расход товаров'!$D$4:$D$2000,$D332),0))))*G332,0)</f>
        <v>0</v>
      </c>
      <c r="I332" s="154"/>
      <c r="J332" s="153">
        <f t="shared" si="10"/>
        <v>0</v>
      </c>
      <c r="K332" s="153">
        <f t="shared" si="11"/>
        <v>0</v>
      </c>
      <c r="L332" s="43" t="e">
        <f>IF(B332=#REF!,MAX($L$3:L331)+1,0)</f>
        <v>#REF!</v>
      </c>
    </row>
    <row r="333" spans="1:12">
      <c r="A333" s="158"/>
      <c r="B333" s="94"/>
      <c r="C333" s="159"/>
      <c r="D333" s="128"/>
      <c r="E333" s="151" t="str">
        <f>IFERROR(INDEX('Материал хисобот'!$C$9:$C$259,MATCH(D333,'Материал хисобот'!$B$9:$B$259,0),1),"")</f>
        <v/>
      </c>
      <c r="F333" s="152" t="str">
        <f>IFERROR(INDEX('Материал хисобот'!$D$9:$D$259,MATCH(D333,'Материал хисобот'!$B$9:$B$259,0),1),"")</f>
        <v/>
      </c>
      <c r="G333" s="155"/>
      <c r="H333" s="153">
        <f>IFERROR((((SUMIFS('Регистрация приход товаров'!$H$4:$H$2000,'Регистрация приход товаров'!$A$4:$A$2000,"&gt;="&amp;DATE(YEAR($A333),MONTH($A333),1),'Регистрация приход товаров'!$D$4:$D$2000,$D333)-SUMIFS('Регистрация приход товаров'!$H$4:$H$2000,'Регистрация приход товаров'!$A$4:$A$2000,"&gt;="&amp;DATE(YEAR($A333),MONTH($A333)+1,1),'Регистрация приход товаров'!$D$4:$D$2000,$D333))+(IFERROR((SUMIF('Остаток на начало год'!$B$5:$B$302,$D333,'Остаток на начало год'!$F$5:$F$302)+SUMIFS('Регистрация приход товаров'!$H$4:$H$2000,'Регистрация приход товаров'!$D$4:$D$2000,$D333,'Регистрация приход товаров'!$A$4:$A$2000,"&lt;"&amp;DATE(YEAR($A333),MONTH($A333),1)))-SUMIFS('Регистрация расход товаров'!$H$4:$H$2000,'Регистрация расход товаров'!$A$4:$A$2000,"&lt;"&amp;DATE(YEAR($A333),MONTH($A333),1),'Регистрация расход товаров'!$D$4:$D$2000,$D333),0)))/((SUMIFS('Регистрация приход товаров'!$G$4:$G$2000,'Регистрация приход товаров'!$A$4:$A$2000,"&gt;="&amp;DATE(YEAR($A333),MONTH($A333),1),'Регистрация приход товаров'!$D$4:$D$2000,$D333)-SUMIFS('Регистрация приход товаров'!$G$4:$G$2000,'Регистрация приход товаров'!$A$4:$A$2000,"&gt;="&amp;DATE(YEAR($A333),MONTH($A333)+1,1),'Регистрация приход товаров'!$D$4:$D$2000,$D333))+(IFERROR((SUMIF('Остаток на начало год'!$B$5:$B$302,$D333,'Остаток на начало год'!$E$5:$E$302)+SUMIFS('Регистрация приход товаров'!$G$4:$G$2000,'Регистрация приход товаров'!$D$4:$D$2000,$D333,'Регистрация приход товаров'!$A$4:$A$2000,"&lt;"&amp;DATE(YEAR($A333),MONTH($A333),1)))-SUMIFS('Регистрация расход товаров'!$G$4:$G$2000,'Регистрация расход товаров'!$A$4:$A$2000,"&lt;"&amp;DATE(YEAR($A333),MONTH($A333),1),'Регистрация расход товаров'!$D$4:$D$2000,$D333),0))))*G333,0)</f>
        <v>0</v>
      </c>
      <c r="I333" s="154"/>
      <c r="J333" s="153">
        <f t="shared" si="10"/>
        <v>0</v>
      </c>
      <c r="K333" s="153">
        <f t="shared" si="11"/>
        <v>0</v>
      </c>
      <c r="L333" s="43" t="e">
        <f>IF(B333=#REF!,MAX($L$3:L332)+1,0)</f>
        <v>#REF!</v>
      </c>
    </row>
    <row r="334" spans="1:12">
      <c r="A334" s="158"/>
      <c r="B334" s="94"/>
      <c r="C334" s="159"/>
      <c r="D334" s="128"/>
      <c r="E334" s="151" t="str">
        <f>IFERROR(INDEX('Материал хисобот'!$C$9:$C$259,MATCH(D334,'Материал хисобот'!$B$9:$B$259,0),1),"")</f>
        <v/>
      </c>
      <c r="F334" s="152" t="str">
        <f>IFERROR(INDEX('Материал хисобот'!$D$9:$D$259,MATCH(D334,'Материал хисобот'!$B$9:$B$259,0),1),"")</f>
        <v/>
      </c>
      <c r="G334" s="155"/>
      <c r="H334" s="153">
        <f>IFERROR((((SUMIFS('Регистрация приход товаров'!$H$4:$H$2000,'Регистрация приход товаров'!$A$4:$A$2000,"&gt;="&amp;DATE(YEAR($A334),MONTH($A334),1),'Регистрация приход товаров'!$D$4:$D$2000,$D334)-SUMIFS('Регистрация приход товаров'!$H$4:$H$2000,'Регистрация приход товаров'!$A$4:$A$2000,"&gt;="&amp;DATE(YEAR($A334),MONTH($A334)+1,1),'Регистрация приход товаров'!$D$4:$D$2000,$D334))+(IFERROR((SUMIF('Остаток на начало год'!$B$5:$B$302,$D334,'Остаток на начало год'!$F$5:$F$302)+SUMIFS('Регистрация приход товаров'!$H$4:$H$2000,'Регистрация приход товаров'!$D$4:$D$2000,$D334,'Регистрация приход товаров'!$A$4:$A$2000,"&lt;"&amp;DATE(YEAR($A334),MONTH($A334),1)))-SUMIFS('Регистрация расход товаров'!$H$4:$H$2000,'Регистрация расход товаров'!$A$4:$A$2000,"&lt;"&amp;DATE(YEAR($A334),MONTH($A334),1),'Регистрация расход товаров'!$D$4:$D$2000,$D334),0)))/((SUMIFS('Регистрация приход товаров'!$G$4:$G$2000,'Регистрация приход товаров'!$A$4:$A$2000,"&gt;="&amp;DATE(YEAR($A334),MONTH($A334),1),'Регистрация приход товаров'!$D$4:$D$2000,$D334)-SUMIFS('Регистрация приход товаров'!$G$4:$G$2000,'Регистрация приход товаров'!$A$4:$A$2000,"&gt;="&amp;DATE(YEAR($A334),MONTH($A334)+1,1),'Регистрация приход товаров'!$D$4:$D$2000,$D334))+(IFERROR((SUMIF('Остаток на начало год'!$B$5:$B$302,$D334,'Остаток на начало год'!$E$5:$E$302)+SUMIFS('Регистрация приход товаров'!$G$4:$G$2000,'Регистрация приход товаров'!$D$4:$D$2000,$D334,'Регистрация приход товаров'!$A$4:$A$2000,"&lt;"&amp;DATE(YEAR($A334),MONTH($A334),1)))-SUMIFS('Регистрация расход товаров'!$G$4:$G$2000,'Регистрация расход товаров'!$A$4:$A$2000,"&lt;"&amp;DATE(YEAR($A334),MONTH($A334),1),'Регистрация расход товаров'!$D$4:$D$2000,$D334),0))))*G334,0)</f>
        <v>0</v>
      </c>
      <c r="I334" s="154"/>
      <c r="J334" s="153">
        <f t="shared" si="10"/>
        <v>0</v>
      </c>
      <c r="K334" s="153">
        <f t="shared" si="11"/>
        <v>0</v>
      </c>
      <c r="L334" s="43" t="e">
        <f>IF(B334=#REF!,MAX($L$3:L333)+1,0)</f>
        <v>#REF!</v>
      </c>
    </row>
    <row r="335" spans="1:12">
      <c r="A335" s="158"/>
      <c r="B335" s="94"/>
      <c r="C335" s="159"/>
      <c r="D335" s="128"/>
      <c r="E335" s="151" t="str">
        <f>IFERROR(INDEX('Материал хисобот'!$C$9:$C$259,MATCH(D335,'Материал хисобот'!$B$9:$B$259,0),1),"")</f>
        <v/>
      </c>
      <c r="F335" s="152" t="str">
        <f>IFERROR(INDEX('Материал хисобот'!$D$9:$D$259,MATCH(D335,'Материал хисобот'!$B$9:$B$259,0),1),"")</f>
        <v/>
      </c>
      <c r="G335" s="155"/>
      <c r="H335" s="153">
        <f>IFERROR((((SUMIFS('Регистрация приход товаров'!$H$4:$H$2000,'Регистрация приход товаров'!$A$4:$A$2000,"&gt;="&amp;DATE(YEAR($A335),MONTH($A335),1),'Регистрация приход товаров'!$D$4:$D$2000,$D335)-SUMIFS('Регистрация приход товаров'!$H$4:$H$2000,'Регистрация приход товаров'!$A$4:$A$2000,"&gt;="&amp;DATE(YEAR($A335),MONTH($A335)+1,1),'Регистрация приход товаров'!$D$4:$D$2000,$D335))+(IFERROR((SUMIF('Остаток на начало год'!$B$5:$B$302,$D335,'Остаток на начало год'!$F$5:$F$302)+SUMIFS('Регистрация приход товаров'!$H$4:$H$2000,'Регистрация приход товаров'!$D$4:$D$2000,$D335,'Регистрация приход товаров'!$A$4:$A$2000,"&lt;"&amp;DATE(YEAR($A335),MONTH($A335),1)))-SUMIFS('Регистрация расход товаров'!$H$4:$H$2000,'Регистрация расход товаров'!$A$4:$A$2000,"&lt;"&amp;DATE(YEAR($A335),MONTH($A335),1),'Регистрация расход товаров'!$D$4:$D$2000,$D335),0)))/((SUMIFS('Регистрация приход товаров'!$G$4:$G$2000,'Регистрация приход товаров'!$A$4:$A$2000,"&gt;="&amp;DATE(YEAR($A335),MONTH($A335),1),'Регистрация приход товаров'!$D$4:$D$2000,$D335)-SUMIFS('Регистрация приход товаров'!$G$4:$G$2000,'Регистрация приход товаров'!$A$4:$A$2000,"&gt;="&amp;DATE(YEAR($A335),MONTH($A335)+1,1),'Регистрация приход товаров'!$D$4:$D$2000,$D335))+(IFERROR((SUMIF('Остаток на начало год'!$B$5:$B$302,$D335,'Остаток на начало год'!$E$5:$E$302)+SUMIFS('Регистрация приход товаров'!$G$4:$G$2000,'Регистрация приход товаров'!$D$4:$D$2000,$D335,'Регистрация приход товаров'!$A$4:$A$2000,"&lt;"&amp;DATE(YEAR($A335),MONTH($A335),1)))-SUMIFS('Регистрация расход товаров'!$G$4:$G$2000,'Регистрация расход товаров'!$A$4:$A$2000,"&lt;"&amp;DATE(YEAR($A335),MONTH($A335),1),'Регистрация расход товаров'!$D$4:$D$2000,$D335),0))))*G335,0)</f>
        <v>0</v>
      </c>
      <c r="I335" s="154"/>
      <c r="J335" s="153">
        <f t="shared" si="10"/>
        <v>0</v>
      </c>
      <c r="K335" s="153">
        <f t="shared" si="11"/>
        <v>0</v>
      </c>
      <c r="L335" s="43" t="e">
        <f>IF(B335=#REF!,MAX($L$3:L334)+1,0)</f>
        <v>#REF!</v>
      </c>
    </row>
    <row r="336" spans="1:12">
      <c r="A336" s="158"/>
      <c r="B336" s="94"/>
      <c r="C336" s="159"/>
      <c r="D336" s="128"/>
      <c r="E336" s="151" t="str">
        <f>IFERROR(INDEX('Материал хисобот'!$C$9:$C$259,MATCH(D336,'Материал хисобот'!$B$9:$B$259,0),1),"")</f>
        <v/>
      </c>
      <c r="F336" s="152" t="str">
        <f>IFERROR(INDEX('Материал хисобот'!$D$9:$D$259,MATCH(D336,'Материал хисобот'!$B$9:$B$259,0),1),"")</f>
        <v/>
      </c>
      <c r="G336" s="155"/>
      <c r="H336" s="153">
        <f>IFERROR((((SUMIFS('Регистрация приход товаров'!$H$4:$H$2000,'Регистрация приход товаров'!$A$4:$A$2000,"&gt;="&amp;DATE(YEAR($A336),MONTH($A336),1),'Регистрация приход товаров'!$D$4:$D$2000,$D336)-SUMIFS('Регистрация приход товаров'!$H$4:$H$2000,'Регистрация приход товаров'!$A$4:$A$2000,"&gt;="&amp;DATE(YEAR($A336),MONTH($A336)+1,1),'Регистрация приход товаров'!$D$4:$D$2000,$D336))+(IFERROR((SUMIF('Остаток на начало год'!$B$5:$B$302,$D336,'Остаток на начало год'!$F$5:$F$302)+SUMIFS('Регистрация приход товаров'!$H$4:$H$2000,'Регистрация приход товаров'!$D$4:$D$2000,$D336,'Регистрация приход товаров'!$A$4:$A$2000,"&lt;"&amp;DATE(YEAR($A336),MONTH($A336),1)))-SUMIFS('Регистрация расход товаров'!$H$4:$H$2000,'Регистрация расход товаров'!$A$4:$A$2000,"&lt;"&amp;DATE(YEAR($A336),MONTH($A336),1),'Регистрация расход товаров'!$D$4:$D$2000,$D336),0)))/((SUMIFS('Регистрация приход товаров'!$G$4:$G$2000,'Регистрация приход товаров'!$A$4:$A$2000,"&gt;="&amp;DATE(YEAR($A336),MONTH($A336),1),'Регистрация приход товаров'!$D$4:$D$2000,$D336)-SUMIFS('Регистрация приход товаров'!$G$4:$G$2000,'Регистрация приход товаров'!$A$4:$A$2000,"&gt;="&amp;DATE(YEAR($A336),MONTH($A336)+1,1),'Регистрация приход товаров'!$D$4:$D$2000,$D336))+(IFERROR((SUMIF('Остаток на начало год'!$B$5:$B$302,$D336,'Остаток на начало год'!$E$5:$E$302)+SUMIFS('Регистрация приход товаров'!$G$4:$G$2000,'Регистрация приход товаров'!$D$4:$D$2000,$D336,'Регистрация приход товаров'!$A$4:$A$2000,"&lt;"&amp;DATE(YEAR($A336),MONTH($A336),1)))-SUMIFS('Регистрация расход товаров'!$G$4:$G$2000,'Регистрация расход товаров'!$A$4:$A$2000,"&lt;"&amp;DATE(YEAR($A336),MONTH($A336),1),'Регистрация расход товаров'!$D$4:$D$2000,$D336),0))))*G336,0)</f>
        <v>0</v>
      </c>
      <c r="I336" s="154"/>
      <c r="J336" s="153">
        <f t="shared" si="10"/>
        <v>0</v>
      </c>
      <c r="K336" s="153">
        <f t="shared" si="11"/>
        <v>0</v>
      </c>
      <c r="L336" s="43" t="e">
        <f>IF(B336=#REF!,MAX($L$3:L335)+1,0)</f>
        <v>#REF!</v>
      </c>
    </row>
    <row r="337" spans="1:12">
      <c r="A337" s="158"/>
      <c r="B337" s="94"/>
      <c r="C337" s="159"/>
      <c r="D337" s="128"/>
      <c r="E337" s="151" t="str">
        <f>IFERROR(INDEX('Материал хисобот'!$C$9:$C$259,MATCH(D337,'Материал хисобот'!$B$9:$B$259,0),1),"")</f>
        <v/>
      </c>
      <c r="F337" s="152" t="str">
        <f>IFERROR(INDEX('Материал хисобот'!$D$9:$D$259,MATCH(D337,'Материал хисобот'!$B$9:$B$259,0),1),"")</f>
        <v/>
      </c>
      <c r="G337" s="155"/>
      <c r="H337" s="153">
        <f>IFERROR((((SUMIFS('Регистрация приход товаров'!$H$4:$H$2000,'Регистрация приход товаров'!$A$4:$A$2000,"&gt;="&amp;DATE(YEAR($A337),MONTH($A337),1),'Регистрация приход товаров'!$D$4:$D$2000,$D337)-SUMIFS('Регистрация приход товаров'!$H$4:$H$2000,'Регистрация приход товаров'!$A$4:$A$2000,"&gt;="&amp;DATE(YEAR($A337),MONTH($A337)+1,1),'Регистрация приход товаров'!$D$4:$D$2000,$D337))+(IFERROR((SUMIF('Остаток на начало год'!$B$5:$B$302,$D337,'Остаток на начало год'!$F$5:$F$302)+SUMIFS('Регистрация приход товаров'!$H$4:$H$2000,'Регистрация приход товаров'!$D$4:$D$2000,$D337,'Регистрация приход товаров'!$A$4:$A$2000,"&lt;"&amp;DATE(YEAR($A337),MONTH($A337),1)))-SUMIFS('Регистрация расход товаров'!$H$4:$H$2000,'Регистрация расход товаров'!$A$4:$A$2000,"&lt;"&amp;DATE(YEAR($A337),MONTH($A337),1),'Регистрация расход товаров'!$D$4:$D$2000,$D337),0)))/((SUMIFS('Регистрация приход товаров'!$G$4:$G$2000,'Регистрация приход товаров'!$A$4:$A$2000,"&gt;="&amp;DATE(YEAR($A337),MONTH($A337),1),'Регистрация приход товаров'!$D$4:$D$2000,$D337)-SUMIFS('Регистрация приход товаров'!$G$4:$G$2000,'Регистрация приход товаров'!$A$4:$A$2000,"&gt;="&amp;DATE(YEAR($A337),MONTH($A337)+1,1),'Регистрация приход товаров'!$D$4:$D$2000,$D337))+(IFERROR((SUMIF('Остаток на начало год'!$B$5:$B$302,$D337,'Остаток на начало год'!$E$5:$E$302)+SUMIFS('Регистрация приход товаров'!$G$4:$G$2000,'Регистрация приход товаров'!$D$4:$D$2000,$D337,'Регистрация приход товаров'!$A$4:$A$2000,"&lt;"&amp;DATE(YEAR($A337),MONTH($A337),1)))-SUMIFS('Регистрация расход товаров'!$G$4:$G$2000,'Регистрация расход товаров'!$A$4:$A$2000,"&lt;"&amp;DATE(YEAR($A337),MONTH($A337),1),'Регистрация расход товаров'!$D$4:$D$2000,$D337),0))))*G337,0)</f>
        <v>0</v>
      </c>
      <c r="I337" s="154"/>
      <c r="J337" s="153">
        <f t="shared" si="10"/>
        <v>0</v>
      </c>
      <c r="K337" s="153">
        <f t="shared" si="11"/>
        <v>0</v>
      </c>
      <c r="L337" s="43" t="e">
        <f>IF(B337=#REF!,MAX($L$3:L336)+1,0)</f>
        <v>#REF!</v>
      </c>
    </row>
    <row r="338" spans="1:12">
      <c r="A338" s="158"/>
      <c r="B338" s="94"/>
      <c r="C338" s="159"/>
      <c r="D338" s="128"/>
      <c r="E338" s="151" t="str">
        <f>IFERROR(INDEX('Материал хисобот'!$C$9:$C$259,MATCH(D338,'Материал хисобот'!$B$9:$B$259,0),1),"")</f>
        <v/>
      </c>
      <c r="F338" s="152" t="str">
        <f>IFERROR(INDEX('Материал хисобот'!$D$9:$D$259,MATCH(D338,'Материал хисобот'!$B$9:$B$259,0),1),"")</f>
        <v/>
      </c>
      <c r="G338" s="155"/>
      <c r="H338" s="153">
        <f>IFERROR((((SUMIFS('Регистрация приход товаров'!$H$4:$H$2000,'Регистрация приход товаров'!$A$4:$A$2000,"&gt;="&amp;DATE(YEAR($A338),MONTH($A338),1),'Регистрация приход товаров'!$D$4:$D$2000,$D338)-SUMIFS('Регистрация приход товаров'!$H$4:$H$2000,'Регистрация приход товаров'!$A$4:$A$2000,"&gt;="&amp;DATE(YEAR($A338),MONTH($A338)+1,1),'Регистрация приход товаров'!$D$4:$D$2000,$D338))+(IFERROR((SUMIF('Остаток на начало год'!$B$5:$B$302,$D338,'Остаток на начало год'!$F$5:$F$302)+SUMIFS('Регистрация приход товаров'!$H$4:$H$2000,'Регистрация приход товаров'!$D$4:$D$2000,$D338,'Регистрация приход товаров'!$A$4:$A$2000,"&lt;"&amp;DATE(YEAR($A338),MONTH($A338),1)))-SUMIFS('Регистрация расход товаров'!$H$4:$H$2000,'Регистрация расход товаров'!$A$4:$A$2000,"&lt;"&amp;DATE(YEAR($A338),MONTH($A338),1),'Регистрация расход товаров'!$D$4:$D$2000,$D338),0)))/((SUMIFS('Регистрация приход товаров'!$G$4:$G$2000,'Регистрация приход товаров'!$A$4:$A$2000,"&gt;="&amp;DATE(YEAR($A338),MONTH($A338),1),'Регистрация приход товаров'!$D$4:$D$2000,$D338)-SUMIFS('Регистрация приход товаров'!$G$4:$G$2000,'Регистрация приход товаров'!$A$4:$A$2000,"&gt;="&amp;DATE(YEAR($A338),MONTH($A338)+1,1),'Регистрация приход товаров'!$D$4:$D$2000,$D338))+(IFERROR((SUMIF('Остаток на начало год'!$B$5:$B$302,$D338,'Остаток на начало год'!$E$5:$E$302)+SUMIFS('Регистрация приход товаров'!$G$4:$G$2000,'Регистрация приход товаров'!$D$4:$D$2000,$D338,'Регистрация приход товаров'!$A$4:$A$2000,"&lt;"&amp;DATE(YEAR($A338),MONTH($A338),1)))-SUMIFS('Регистрация расход товаров'!$G$4:$G$2000,'Регистрация расход товаров'!$A$4:$A$2000,"&lt;"&amp;DATE(YEAR($A338),MONTH($A338),1),'Регистрация расход товаров'!$D$4:$D$2000,$D338),0))))*G338,0)</f>
        <v>0</v>
      </c>
      <c r="I338" s="154"/>
      <c r="J338" s="153">
        <f t="shared" si="10"/>
        <v>0</v>
      </c>
      <c r="K338" s="153">
        <f t="shared" si="11"/>
        <v>0</v>
      </c>
      <c r="L338" s="43" t="e">
        <f>IF(B338=#REF!,MAX($L$3:L337)+1,0)</f>
        <v>#REF!</v>
      </c>
    </row>
    <row r="339" spans="1:12">
      <c r="A339" s="158"/>
      <c r="B339" s="94"/>
      <c r="C339" s="159"/>
      <c r="D339" s="128"/>
      <c r="E339" s="151" t="str">
        <f>IFERROR(INDEX('Материал хисобот'!$C$9:$C$259,MATCH(D339,'Материал хисобот'!$B$9:$B$259,0),1),"")</f>
        <v/>
      </c>
      <c r="F339" s="152" t="str">
        <f>IFERROR(INDEX('Материал хисобот'!$D$9:$D$259,MATCH(D339,'Материал хисобот'!$B$9:$B$259,0),1),"")</f>
        <v/>
      </c>
      <c r="G339" s="155"/>
      <c r="H339" s="153">
        <f>IFERROR((((SUMIFS('Регистрация приход товаров'!$H$4:$H$2000,'Регистрация приход товаров'!$A$4:$A$2000,"&gt;="&amp;DATE(YEAR($A339),MONTH($A339),1),'Регистрация приход товаров'!$D$4:$D$2000,$D339)-SUMIFS('Регистрация приход товаров'!$H$4:$H$2000,'Регистрация приход товаров'!$A$4:$A$2000,"&gt;="&amp;DATE(YEAR($A339),MONTH($A339)+1,1),'Регистрация приход товаров'!$D$4:$D$2000,$D339))+(IFERROR((SUMIF('Остаток на начало год'!$B$5:$B$302,$D339,'Остаток на начало год'!$F$5:$F$302)+SUMIFS('Регистрация приход товаров'!$H$4:$H$2000,'Регистрация приход товаров'!$D$4:$D$2000,$D339,'Регистрация приход товаров'!$A$4:$A$2000,"&lt;"&amp;DATE(YEAR($A339),MONTH($A339),1)))-SUMIFS('Регистрация расход товаров'!$H$4:$H$2000,'Регистрация расход товаров'!$A$4:$A$2000,"&lt;"&amp;DATE(YEAR($A339),MONTH($A339),1),'Регистрация расход товаров'!$D$4:$D$2000,$D339),0)))/((SUMIFS('Регистрация приход товаров'!$G$4:$G$2000,'Регистрация приход товаров'!$A$4:$A$2000,"&gt;="&amp;DATE(YEAR($A339),MONTH($A339),1),'Регистрация приход товаров'!$D$4:$D$2000,$D339)-SUMIFS('Регистрация приход товаров'!$G$4:$G$2000,'Регистрация приход товаров'!$A$4:$A$2000,"&gt;="&amp;DATE(YEAR($A339),MONTH($A339)+1,1),'Регистрация приход товаров'!$D$4:$D$2000,$D339))+(IFERROR((SUMIF('Остаток на начало год'!$B$5:$B$302,$D339,'Остаток на начало год'!$E$5:$E$302)+SUMIFS('Регистрация приход товаров'!$G$4:$G$2000,'Регистрация приход товаров'!$D$4:$D$2000,$D339,'Регистрация приход товаров'!$A$4:$A$2000,"&lt;"&amp;DATE(YEAR($A339),MONTH($A339),1)))-SUMIFS('Регистрация расход товаров'!$G$4:$G$2000,'Регистрация расход товаров'!$A$4:$A$2000,"&lt;"&amp;DATE(YEAR($A339),MONTH($A339),1),'Регистрация расход товаров'!$D$4:$D$2000,$D339),0))))*G339,0)</f>
        <v>0</v>
      </c>
      <c r="I339" s="154"/>
      <c r="J339" s="153">
        <f t="shared" si="10"/>
        <v>0</v>
      </c>
      <c r="K339" s="153">
        <f t="shared" si="11"/>
        <v>0</v>
      </c>
      <c r="L339" s="43" t="e">
        <f>IF(B339=#REF!,MAX($L$3:L338)+1,0)</f>
        <v>#REF!</v>
      </c>
    </row>
    <row r="340" spans="1:12">
      <c r="A340" s="158"/>
      <c r="B340" s="94"/>
      <c r="C340" s="159"/>
      <c r="D340" s="128"/>
      <c r="E340" s="151" t="str">
        <f>IFERROR(INDEX('Материал хисобот'!$C$9:$C$259,MATCH(D340,'Материал хисобот'!$B$9:$B$259,0),1),"")</f>
        <v/>
      </c>
      <c r="F340" s="152" t="str">
        <f>IFERROR(INDEX('Материал хисобот'!$D$9:$D$259,MATCH(D340,'Материал хисобот'!$B$9:$B$259,0),1),"")</f>
        <v/>
      </c>
      <c r="G340" s="155"/>
      <c r="H340" s="153">
        <f>IFERROR((((SUMIFS('Регистрация приход товаров'!$H$4:$H$2000,'Регистрация приход товаров'!$A$4:$A$2000,"&gt;="&amp;DATE(YEAR($A340),MONTH($A340),1),'Регистрация приход товаров'!$D$4:$D$2000,$D340)-SUMIFS('Регистрация приход товаров'!$H$4:$H$2000,'Регистрация приход товаров'!$A$4:$A$2000,"&gt;="&amp;DATE(YEAR($A340),MONTH($A340)+1,1),'Регистрация приход товаров'!$D$4:$D$2000,$D340))+(IFERROR((SUMIF('Остаток на начало год'!$B$5:$B$302,$D340,'Остаток на начало год'!$F$5:$F$302)+SUMIFS('Регистрация приход товаров'!$H$4:$H$2000,'Регистрация приход товаров'!$D$4:$D$2000,$D340,'Регистрация приход товаров'!$A$4:$A$2000,"&lt;"&amp;DATE(YEAR($A340),MONTH($A340),1)))-SUMIFS('Регистрация расход товаров'!$H$4:$H$2000,'Регистрация расход товаров'!$A$4:$A$2000,"&lt;"&amp;DATE(YEAR($A340),MONTH($A340),1),'Регистрация расход товаров'!$D$4:$D$2000,$D340),0)))/((SUMIFS('Регистрация приход товаров'!$G$4:$G$2000,'Регистрация приход товаров'!$A$4:$A$2000,"&gt;="&amp;DATE(YEAR($A340),MONTH($A340),1),'Регистрация приход товаров'!$D$4:$D$2000,$D340)-SUMIFS('Регистрация приход товаров'!$G$4:$G$2000,'Регистрация приход товаров'!$A$4:$A$2000,"&gt;="&amp;DATE(YEAR($A340),MONTH($A340)+1,1),'Регистрация приход товаров'!$D$4:$D$2000,$D340))+(IFERROR((SUMIF('Остаток на начало год'!$B$5:$B$302,$D340,'Остаток на начало год'!$E$5:$E$302)+SUMIFS('Регистрация приход товаров'!$G$4:$G$2000,'Регистрация приход товаров'!$D$4:$D$2000,$D340,'Регистрация приход товаров'!$A$4:$A$2000,"&lt;"&amp;DATE(YEAR($A340),MONTH($A340),1)))-SUMIFS('Регистрация расход товаров'!$G$4:$G$2000,'Регистрация расход товаров'!$A$4:$A$2000,"&lt;"&amp;DATE(YEAR($A340),MONTH($A340),1),'Регистрация расход товаров'!$D$4:$D$2000,$D340),0))))*G340,0)</f>
        <v>0</v>
      </c>
      <c r="I340" s="154"/>
      <c r="J340" s="153">
        <f t="shared" si="10"/>
        <v>0</v>
      </c>
      <c r="K340" s="153">
        <f t="shared" si="11"/>
        <v>0</v>
      </c>
      <c r="L340" s="43" t="e">
        <f>IF(B340=#REF!,MAX($L$3:L339)+1,0)</f>
        <v>#REF!</v>
      </c>
    </row>
    <row r="341" spans="1:12">
      <c r="A341" s="158"/>
      <c r="B341" s="94"/>
      <c r="C341" s="159"/>
      <c r="D341" s="128"/>
      <c r="E341" s="151" t="str">
        <f>IFERROR(INDEX('Материал хисобот'!$C$9:$C$259,MATCH(D341,'Материал хисобот'!$B$9:$B$259,0),1),"")</f>
        <v/>
      </c>
      <c r="F341" s="152" t="str">
        <f>IFERROR(INDEX('Материал хисобот'!$D$9:$D$259,MATCH(D341,'Материал хисобот'!$B$9:$B$259,0),1),"")</f>
        <v/>
      </c>
      <c r="G341" s="155"/>
      <c r="H341" s="153">
        <f>IFERROR((((SUMIFS('Регистрация приход товаров'!$H$4:$H$2000,'Регистрация приход товаров'!$A$4:$A$2000,"&gt;="&amp;DATE(YEAR($A341),MONTH($A341),1),'Регистрация приход товаров'!$D$4:$D$2000,$D341)-SUMIFS('Регистрация приход товаров'!$H$4:$H$2000,'Регистрация приход товаров'!$A$4:$A$2000,"&gt;="&amp;DATE(YEAR($A341),MONTH($A341)+1,1),'Регистрация приход товаров'!$D$4:$D$2000,$D341))+(IFERROR((SUMIF('Остаток на начало год'!$B$5:$B$302,$D341,'Остаток на начало год'!$F$5:$F$302)+SUMIFS('Регистрация приход товаров'!$H$4:$H$2000,'Регистрация приход товаров'!$D$4:$D$2000,$D341,'Регистрация приход товаров'!$A$4:$A$2000,"&lt;"&amp;DATE(YEAR($A341),MONTH($A341),1)))-SUMIFS('Регистрация расход товаров'!$H$4:$H$2000,'Регистрация расход товаров'!$A$4:$A$2000,"&lt;"&amp;DATE(YEAR($A341),MONTH($A341),1),'Регистрация расход товаров'!$D$4:$D$2000,$D341),0)))/((SUMIFS('Регистрация приход товаров'!$G$4:$G$2000,'Регистрация приход товаров'!$A$4:$A$2000,"&gt;="&amp;DATE(YEAR($A341),MONTH($A341),1),'Регистрация приход товаров'!$D$4:$D$2000,$D341)-SUMIFS('Регистрация приход товаров'!$G$4:$G$2000,'Регистрация приход товаров'!$A$4:$A$2000,"&gt;="&amp;DATE(YEAR($A341),MONTH($A341)+1,1),'Регистрация приход товаров'!$D$4:$D$2000,$D341))+(IFERROR((SUMIF('Остаток на начало год'!$B$5:$B$302,$D341,'Остаток на начало год'!$E$5:$E$302)+SUMIFS('Регистрация приход товаров'!$G$4:$G$2000,'Регистрация приход товаров'!$D$4:$D$2000,$D341,'Регистрация приход товаров'!$A$4:$A$2000,"&lt;"&amp;DATE(YEAR($A341),MONTH($A341),1)))-SUMIFS('Регистрация расход товаров'!$G$4:$G$2000,'Регистрация расход товаров'!$A$4:$A$2000,"&lt;"&amp;DATE(YEAR($A341),MONTH($A341),1),'Регистрация расход товаров'!$D$4:$D$2000,$D341),0))))*G341,0)</f>
        <v>0</v>
      </c>
      <c r="I341" s="154"/>
      <c r="J341" s="153">
        <f t="shared" si="10"/>
        <v>0</v>
      </c>
      <c r="K341" s="153">
        <f t="shared" si="11"/>
        <v>0</v>
      </c>
      <c r="L341" s="43" t="e">
        <f>IF(B341=#REF!,MAX($L$3:L340)+1,0)</f>
        <v>#REF!</v>
      </c>
    </row>
    <row r="342" spans="1:12">
      <c r="A342" s="158"/>
      <c r="B342" s="94"/>
      <c r="C342" s="159"/>
      <c r="D342" s="128"/>
      <c r="E342" s="151" t="str">
        <f>IFERROR(INDEX('Материал хисобот'!$C$9:$C$259,MATCH(D342,'Материал хисобот'!$B$9:$B$259,0),1),"")</f>
        <v/>
      </c>
      <c r="F342" s="152" t="str">
        <f>IFERROR(INDEX('Материал хисобот'!$D$9:$D$259,MATCH(D342,'Материал хисобот'!$B$9:$B$259,0),1),"")</f>
        <v/>
      </c>
      <c r="G342" s="155"/>
      <c r="H342" s="153">
        <f>IFERROR((((SUMIFS('Регистрация приход товаров'!$H$4:$H$2000,'Регистрация приход товаров'!$A$4:$A$2000,"&gt;="&amp;DATE(YEAR($A342),MONTH($A342),1),'Регистрация приход товаров'!$D$4:$D$2000,$D342)-SUMIFS('Регистрация приход товаров'!$H$4:$H$2000,'Регистрация приход товаров'!$A$4:$A$2000,"&gt;="&amp;DATE(YEAR($A342),MONTH($A342)+1,1),'Регистрация приход товаров'!$D$4:$D$2000,$D342))+(IFERROR((SUMIF('Остаток на начало год'!$B$5:$B$302,$D342,'Остаток на начало год'!$F$5:$F$302)+SUMIFS('Регистрация приход товаров'!$H$4:$H$2000,'Регистрация приход товаров'!$D$4:$D$2000,$D342,'Регистрация приход товаров'!$A$4:$A$2000,"&lt;"&amp;DATE(YEAR($A342),MONTH($A342),1)))-SUMIFS('Регистрация расход товаров'!$H$4:$H$2000,'Регистрация расход товаров'!$A$4:$A$2000,"&lt;"&amp;DATE(YEAR($A342),MONTH($A342),1),'Регистрация расход товаров'!$D$4:$D$2000,$D342),0)))/((SUMIFS('Регистрация приход товаров'!$G$4:$G$2000,'Регистрация приход товаров'!$A$4:$A$2000,"&gt;="&amp;DATE(YEAR($A342),MONTH($A342),1),'Регистрация приход товаров'!$D$4:$D$2000,$D342)-SUMIFS('Регистрация приход товаров'!$G$4:$G$2000,'Регистрация приход товаров'!$A$4:$A$2000,"&gt;="&amp;DATE(YEAR($A342),MONTH($A342)+1,1),'Регистрация приход товаров'!$D$4:$D$2000,$D342))+(IFERROR((SUMIF('Остаток на начало год'!$B$5:$B$302,$D342,'Остаток на начало год'!$E$5:$E$302)+SUMIFS('Регистрация приход товаров'!$G$4:$G$2000,'Регистрация приход товаров'!$D$4:$D$2000,$D342,'Регистрация приход товаров'!$A$4:$A$2000,"&lt;"&amp;DATE(YEAR($A342),MONTH($A342),1)))-SUMIFS('Регистрация расход товаров'!$G$4:$G$2000,'Регистрация расход товаров'!$A$4:$A$2000,"&lt;"&amp;DATE(YEAR($A342),MONTH($A342),1),'Регистрация расход товаров'!$D$4:$D$2000,$D342),0))))*G342,0)</f>
        <v>0</v>
      </c>
      <c r="I342" s="154"/>
      <c r="J342" s="153">
        <f t="shared" si="10"/>
        <v>0</v>
      </c>
      <c r="K342" s="153">
        <f t="shared" si="11"/>
        <v>0</v>
      </c>
      <c r="L342" s="43" t="e">
        <f>IF(B342=#REF!,MAX($L$3:L341)+1,0)</f>
        <v>#REF!</v>
      </c>
    </row>
    <row r="343" spans="1:12">
      <c r="A343" s="158"/>
      <c r="B343" s="94"/>
      <c r="C343" s="159"/>
      <c r="D343" s="128"/>
      <c r="E343" s="151" t="str">
        <f>IFERROR(INDEX('Материал хисобот'!$C$9:$C$259,MATCH(D343,'Материал хисобот'!$B$9:$B$259,0),1),"")</f>
        <v/>
      </c>
      <c r="F343" s="152" t="str">
        <f>IFERROR(INDEX('Материал хисобот'!$D$9:$D$259,MATCH(D343,'Материал хисобот'!$B$9:$B$259,0),1),"")</f>
        <v/>
      </c>
      <c r="G343" s="155"/>
      <c r="H343" s="153">
        <f>IFERROR((((SUMIFS('Регистрация приход товаров'!$H$4:$H$2000,'Регистрация приход товаров'!$A$4:$A$2000,"&gt;="&amp;DATE(YEAR($A343),MONTH($A343),1),'Регистрация приход товаров'!$D$4:$D$2000,$D343)-SUMIFS('Регистрация приход товаров'!$H$4:$H$2000,'Регистрация приход товаров'!$A$4:$A$2000,"&gt;="&amp;DATE(YEAR($A343),MONTH($A343)+1,1),'Регистрация приход товаров'!$D$4:$D$2000,$D343))+(IFERROR((SUMIF('Остаток на начало год'!$B$5:$B$302,$D343,'Остаток на начало год'!$F$5:$F$302)+SUMIFS('Регистрация приход товаров'!$H$4:$H$2000,'Регистрация приход товаров'!$D$4:$D$2000,$D343,'Регистрация приход товаров'!$A$4:$A$2000,"&lt;"&amp;DATE(YEAR($A343),MONTH($A343),1)))-SUMIFS('Регистрация расход товаров'!$H$4:$H$2000,'Регистрация расход товаров'!$A$4:$A$2000,"&lt;"&amp;DATE(YEAR($A343),MONTH($A343),1),'Регистрация расход товаров'!$D$4:$D$2000,$D343),0)))/((SUMIFS('Регистрация приход товаров'!$G$4:$G$2000,'Регистрация приход товаров'!$A$4:$A$2000,"&gt;="&amp;DATE(YEAR($A343),MONTH($A343),1),'Регистрация приход товаров'!$D$4:$D$2000,$D343)-SUMIFS('Регистрация приход товаров'!$G$4:$G$2000,'Регистрация приход товаров'!$A$4:$A$2000,"&gt;="&amp;DATE(YEAR($A343),MONTH($A343)+1,1),'Регистрация приход товаров'!$D$4:$D$2000,$D343))+(IFERROR((SUMIF('Остаток на начало год'!$B$5:$B$302,$D343,'Остаток на начало год'!$E$5:$E$302)+SUMIFS('Регистрация приход товаров'!$G$4:$G$2000,'Регистрация приход товаров'!$D$4:$D$2000,$D343,'Регистрация приход товаров'!$A$4:$A$2000,"&lt;"&amp;DATE(YEAR($A343),MONTH($A343),1)))-SUMIFS('Регистрация расход товаров'!$G$4:$G$2000,'Регистрация расход товаров'!$A$4:$A$2000,"&lt;"&amp;DATE(YEAR($A343),MONTH($A343),1),'Регистрация расход товаров'!$D$4:$D$2000,$D343),0))))*G343,0)</f>
        <v>0</v>
      </c>
      <c r="I343" s="154"/>
      <c r="J343" s="153">
        <f t="shared" si="10"/>
        <v>0</v>
      </c>
      <c r="K343" s="153">
        <f t="shared" si="11"/>
        <v>0</v>
      </c>
      <c r="L343" s="43" t="e">
        <f>IF(B343=#REF!,MAX($L$3:L342)+1,0)</f>
        <v>#REF!</v>
      </c>
    </row>
    <row r="344" spans="1:12">
      <c r="A344" s="158"/>
      <c r="B344" s="94"/>
      <c r="C344" s="159"/>
      <c r="D344" s="128"/>
      <c r="E344" s="151" t="str">
        <f>IFERROR(INDEX('Материал хисобот'!$C$9:$C$259,MATCH(D344,'Материал хисобот'!$B$9:$B$259,0),1),"")</f>
        <v/>
      </c>
      <c r="F344" s="152" t="str">
        <f>IFERROR(INDEX('Материал хисобот'!$D$9:$D$259,MATCH(D344,'Материал хисобот'!$B$9:$B$259,0),1),"")</f>
        <v/>
      </c>
      <c r="G344" s="155"/>
      <c r="H344" s="153">
        <f>IFERROR((((SUMIFS('Регистрация приход товаров'!$H$4:$H$2000,'Регистрация приход товаров'!$A$4:$A$2000,"&gt;="&amp;DATE(YEAR($A344),MONTH($A344),1),'Регистрация приход товаров'!$D$4:$D$2000,$D344)-SUMIFS('Регистрация приход товаров'!$H$4:$H$2000,'Регистрация приход товаров'!$A$4:$A$2000,"&gt;="&amp;DATE(YEAR($A344),MONTH($A344)+1,1),'Регистрация приход товаров'!$D$4:$D$2000,$D344))+(IFERROR((SUMIF('Остаток на начало год'!$B$5:$B$302,$D344,'Остаток на начало год'!$F$5:$F$302)+SUMIFS('Регистрация приход товаров'!$H$4:$H$2000,'Регистрация приход товаров'!$D$4:$D$2000,$D344,'Регистрация приход товаров'!$A$4:$A$2000,"&lt;"&amp;DATE(YEAR($A344),MONTH($A344),1)))-SUMIFS('Регистрация расход товаров'!$H$4:$H$2000,'Регистрация расход товаров'!$A$4:$A$2000,"&lt;"&amp;DATE(YEAR($A344),MONTH($A344),1),'Регистрация расход товаров'!$D$4:$D$2000,$D344),0)))/((SUMIFS('Регистрация приход товаров'!$G$4:$G$2000,'Регистрация приход товаров'!$A$4:$A$2000,"&gt;="&amp;DATE(YEAR($A344),MONTH($A344),1),'Регистрация приход товаров'!$D$4:$D$2000,$D344)-SUMIFS('Регистрация приход товаров'!$G$4:$G$2000,'Регистрация приход товаров'!$A$4:$A$2000,"&gt;="&amp;DATE(YEAR($A344),MONTH($A344)+1,1),'Регистрация приход товаров'!$D$4:$D$2000,$D344))+(IFERROR((SUMIF('Остаток на начало год'!$B$5:$B$302,$D344,'Остаток на начало год'!$E$5:$E$302)+SUMIFS('Регистрация приход товаров'!$G$4:$G$2000,'Регистрация приход товаров'!$D$4:$D$2000,$D344,'Регистрация приход товаров'!$A$4:$A$2000,"&lt;"&amp;DATE(YEAR($A344),MONTH($A344),1)))-SUMIFS('Регистрация расход товаров'!$G$4:$G$2000,'Регистрация расход товаров'!$A$4:$A$2000,"&lt;"&amp;DATE(YEAR($A344),MONTH($A344),1),'Регистрация расход товаров'!$D$4:$D$2000,$D344),0))))*G344,0)</f>
        <v>0</v>
      </c>
      <c r="I344" s="154"/>
      <c r="J344" s="153">
        <f t="shared" si="10"/>
        <v>0</v>
      </c>
      <c r="K344" s="153">
        <f t="shared" si="11"/>
        <v>0</v>
      </c>
      <c r="L344" s="43" t="e">
        <f>IF(B344=#REF!,MAX($L$3:L343)+1,0)</f>
        <v>#REF!</v>
      </c>
    </row>
    <row r="345" spans="1:12">
      <c r="A345" s="158"/>
      <c r="B345" s="94"/>
      <c r="C345" s="159"/>
      <c r="D345" s="128"/>
      <c r="E345" s="151" t="str">
        <f>IFERROR(INDEX('Материал хисобот'!$C$9:$C$259,MATCH(D345,'Материал хисобот'!$B$9:$B$259,0),1),"")</f>
        <v/>
      </c>
      <c r="F345" s="152" t="str">
        <f>IFERROR(INDEX('Материал хисобот'!$D$9:$D$259,MATCH(D345,'Материал хисобот'!$B$9:$B$259,0),1),"")</f>
        <v/>
      </c>
      <c r="G345" s="155"/>
      <c r="H345" s="153">
        <f>IFERROR((((SUMIFS('Регистрация приход товаров'!$H$4:$H$2000,'Регистрация приход товаров'!$A$4:$A$2000,"&gt;="&amp;DATE(YEAR($A345),MONTH($A345),1),'Регистрация приход товаров'!$D$4:$D$2000,$D345)-SUMIFS('Регистрация приход товаров'!$H$4:$H$2000,'Регистрация приход товаров'!$A$4:$A$2000,"&gt;="&amp;DATE(YEAR($A345),MONTH($A345)+1,1),'Регистрация приход товаров'!$D$4:$D$2000,$D345))+(IFERROR((SUMIF('Остаток на начало год'!$B$5:$B$302,$D345,'Остаток на начало год'!$F$5:$F$302)+SUMIFS('Регистрация приход товаров'!$H$4:$H$2000,'Регистрация приход товаров'!$D$4:$D$2000,$D345,'Регистрация приход товаров'!$A$4:$A$2000,"&lt;"&amp;DATE(YEAR($A345),MONTH($A345),1)))-SUMIFS('Регистрация расход товаров'!$H$4:$H$2000,'Регистрация расход товаров'!$A$4:$A$2000,"&lt;"&amp;DATE(YEAR($A345),MONTH($A345),1),'Регистрация расход товаров'!$D$4:$D$2000,$D345),0)))/((SUMIFS('Регистрация приход товаров'!$G$4:$G$2000,'Регистрация приход товаров'!$A$4:$A$2000,"&gt;="&amp;DATE(YEAR($A345),MONTH($A345),1),'Регистрация приход товаров'!$D$4:$D$2000,$D345)-SUMIFS('Регистрация приход товаров'!$G$4:$G$2000,'Регистрация приход товаров'!$A$4:$A$2000,"&gt;="&amp;DATE(YEAR($A345),MONTH($A345)+1,1),'Регистрация приход товаров'!$D$4:$D$2000,$D345))+(IFERROR((SUMIF('Остаток на начало год'!$B$5:$B$302,$D345,'Остаток на начало год'!$E$5:$E$302)+SUMIFS('Регистрация приход товаров'!$G$4:$G$2000,'Регистрация приход товаров'!$D$4:$D$2000,$D345,'Регистрация приход товаров'!$A$4:$A$2000,"&lt;"&amp;DATE(YEAR($A345),MONTH($A345),1)))-SUMIFS('Регистрация расход товаров'!$G$4:$G$2000,'Регистрация расход товаров'!$A$4:$A$2000,"&lt;"&amp;DATE(YEAR($A345),MONTH($A345),1),'Регистрация расход товаров'!$D$4:$D$2000,$D345),0))))*G345,0)</f>
        <v>0</v>
      </c>
      <c r="I345" s="154"/>
      <c r="J345" s="153">
        <f t="shared" si="10"/>
        <v>0</v>
      </c>
      <c r="K345" s="153">
        <f t="shared" si="11"/>
        <v>0</v>
      </c>
      <c r="L345" s="43" t="e">
        <f>IF(B345=#REF!,MAX($L$3:L344)+1,0)</f>
        <v>#REF!</v>
      </c>
    </row>
    <row r="346" spans="1:12">
      <c r="A346" s="158"/>
      <c r="B346" s="94"/>
      <c r="C346" s="159"/>
      <c r="D346" s="128"/>
      <c r="E346" s="151" t="str">
        <f>IFERROR(INDEX('Материал хисобот'!$C$9:$C$259,MATCH(D346,'Материал хисобот'!$B$9:$B$259,0),1),"")</f>
        <v/>
      </c>
      <c r="F346" s="152" t="str">
        <f>IFERROR(INDEX('Материал хисобот'!$D$9:$D$259,MATCH(D346,'Материал хисобот'!$B$9:$B$259,0),1),"")</f>
        <v/>
      </c>
      <c r="G346" s="155"/>
      <c r="H346" s="153">
        <f>IFERROR((((SUMIFS('Регистрация приход товаров'!$H$4:$H$2000,'Регистрация приход товаров'!$A$4:$A$2000,"&gt;="&amp;DATE(YEAR($A346),MONTH($A346),1),'Регистрация приход товаров'!$D$4:$D$2000,$D346)-SUMIFS('Регистрация приход товаров'!$H$4:$H$2000,'Регистрация приход товаров'!$A$4:$A$2000,"&gt;="&amp;DATE(YEAR($A346),MONTH($A346)+1,1),'Регистрация приход товаров'!$D$4:$D$2000,$D346))+(IFERROR((SUMIF('Остаток на начало год'!$B$5:$B$302,$D346,'Остаток на начало год'!$F$5:$F$302)+SUMIFS('Регистрация приход товаров'!$H$4:$H$2000,'Регистрация приход товаров'!$D$4:$D$2000,$D346,'Регистрация приход товаров'!$A$4:$A$2000,"&lt;"&amp;DATE(YEAR($A346),MONTH($A346),1)))-SUMIFS('Регистрация расход товаров'!$H$4:$H$2000,'Регистрация расход товаров'!$A$4:$A$2000,"&lt;"&amp;DATE(YEAR($A346),MONTH($A346),1),'Регистрация расход товаров'!$D$4:$D$2000,$D346),0)))/((SUMIFS('Регистрация приход товаров'!$G$4:$G$2000,'Регистрация приход товаров'!$A$4:$A$2000,"&gt;="&amp;DATE(YEAR($A346),MONTH($A346),1),'Регистрация приход товаров'!$D$4:$D$2000,$D346)-SUMIFS('Регистрация приход товаров'!$G$4:$G$2000,'Регистрация приход товаров'!$A$4:$A$2000,"&gt;="&amp;DATE(YEAR($A346),MONTH($A346)+1,1),'Регистрация приход товаров'!$D$4:$D$2000,$D346))+(IFERROR((SUMIF('Остаток на начало год'!$B$5:$B$302,$D346,'Остаток на начало год'!$E$5:$E$302)+SUMIFS('Регистрация приход товаров'!$G$4:$G$2000,'Регистрация приход товаров'!$D$4:$D$2000,$D346,'Регистрация приход товаров'!$A$4:$A$2000,"&lt;"&amp;DATE(YEAR($A346),MONTH($A346),1)))-SUMIFS('Регистрация расход товаров'!$G$4:$G$2000,'Регистрация расход товаров'!$A$4:$A$2000,"&lt;"&amp;DATE(YEAR($A346),MONTH($A346),1),'Регистрация расход товаров'!$D$4:$D$2000,$D346),0))))*G346,0)</f>
        <v>0</v>
      </c>
      <c r="I346" s="154"/>
      <c r="J346" s="153">
        <f t="shared" si="10"/>
        <v>0</v>
      </c>
      <c r="K346" s="153">
        <f t="shared" si="11"/>
        <v>0</v>
      </c>
      <c r="L346" s="43" t="e">
        <f>IF(B346=#REF!,MAX($L$3:L345)+1,0)</f>
        <v>#REF!</v>
      </c>
    </row>
    <row r="347" spans="1:12">
      <c r="A347" s="158"/>
      <c r="B347" s="94"/>
      <c r="C347" s="159"/>
      <c r="D347" s="128"/>
      <c r="E347" s="151" t="str">
        <f>IFERROR(INDEX('Материал хисобот'!$C$9:$C$259,MATCH(D347,'Материал хисобот'!$B$9:$B$259,0),1),"")</f>
        <v/>
      </c>
      <c r="F347" s="152" t="str">
        <f>IFERROR(INDEX('Материал хисобот'!$D$9:$D$259,MATCH(D347,'Материал хисобот'!$B$9:$B$259,0),1),"")</f>
        <v/>
      </c>
      <c r="G347" s="155"/>
      <c r="H347" s="153">
        <f>IFERROR((((SUMIFS('Регистрация приход товаров'!$H$4:$H$2000,'Регистрация приход товаров'!$A$4:$A$2000,"&gt;="&amp;DATE(YEAR($A347),MONTH($A347),1),'Регистрация приход товаров'!$D$4:$D$2000,$D347)-SUMIFS('Регистрация приход товаров'!$H$4:$H$2000,'Регистрация приход товаров'!$A$4:$A$2000,"&gt;="&amp;DATE(YEAR($A347),MONTH($A347)+1,1),'Регистрация приход товаров'!$D$4:$D$2000,$D347))+(IFERROR((SUMIF('Остаток на начало год'!$B$5:$B$302,$D347,'Остаток на начало год'!$F$5:$F$302)+SUMIFS('Регистрация приход товаров'!$H$4:$H$2000,'Регистрация приход товаров'!$D$4:$D$2000,$D347,'Регистрация приход товаров'!$A$4:$A$2000,"&lt;"&amp;DATE(YEAR($A347),MONTH($A347),1)))-SUMIFS('Регистрация расход товаров'!$H$4:$H$2000,'Регистрация расход товаров'!$A$4:$A$2000,"&lt;"&amp;DATE(YEAR($A347),MONTH($A347),1),'Регистрация расход товаров'!$D$4:$D$2000,$D347),0)))/((SUMIFS('Регистрация приход товаров'!$G$4:$G$2000,'Регистрация приход товаров'!$A$4:$A$2000,"&gt;="&amp;DATE(YEAR($A347),MONTH($A347),1),'Регистрация приход товаров'!$D$4:$D$2000,$D347)-SUMIFS('Регистрация приход товаров'!$G$4:$G$2000,'Регистрация приход товаров'!$A$4:$A$2000,"&gt;="&amp;DATE(YEAR($A347),MONTH($A347)+1,1),'Регистрация приход товаров'!$D$4:$D$2000,$D347))+(IFERROR((SUMIF('Остаток на начало год'!$B$5:$B$302,$D347,'Остаток на начало год'!$E$5:$E$302)+SUMIFS('Регистрация приход товаров'!$G$4:$G$2000,'Регистрация приход товаров'!$D$4:$D$2000,$D347,'Регистрация приход товаров'!$A$4:$A$2000,"&lt;"&amp;DATE(YEAR($A347),MONTH($A347),1)))-SUMIFS('Регистрация расход товаров'!$G$4:$G$2000,'Регистрация расход товаров'!$A$4:$A$2000,"&lt;"&amp;DATE(YEAR($A347),MONTH($A347),1),'Регистрация расход товаров'!$D$4:$D$2000,$D347),0))))*G347,0)</f>
        <v>0</v>
      </c>
      <c r="I347" s="154"/>
      <c r="J347" s="153">
        <f t="shared" si="10"/>
        <v>0</v>
      </c>
      <c r="K347" s="153">
        <f t="shared" si="11"/>
        <v>0</v>
      </c>
      <c r="L347" s="43" t="e">
        <f>IF(B347=#REF!,MAX($L$3:L346)+1,0)</f>
        <v>#REF!</v>
      </c>
    </row>
    <row r="348" spans="1:12">
      <c r="A348" s="158"/>
      <c r="B348" s="94"/>
      <c r="C348" s="159"/>
      <c r="D348" s="128"/>
      <c r="E348" s="151" t="str">
        <f>IFERROR(INDEX('Материал хисобот'!$C$9:$C$259,MATCH(D348,'Материал хисобот'!$B$9:$B$259,0),1),"")</f>
        <v/>
      </c>
      <c r="F348" s="152" t="str">
        <f>IFERROR(INDEX('Материал хисобот'!$D$9:$D$259,MATCH(D348,'Материал хисобот'!$B$9:$B$259,0),1),"")</f>
        <v/>
      </c>
      <c r="G348" s="155"/>
      <c r="H348" s="153">
        <f>IFERROR((((SUMIFS('Регистрация приход товаров'!$H$4:$H$2000,'Регистрация приход товаров'!$A$4:$A$2000,"&gt;="&amp;DATE(YEAR($A348),MONTH($A348),1),'Регистрация приход товаров'!$D$4:$D$2000,$D348)-SUMIFS('Регистрация приход товаров'!$H$4:$H$2000,'Регистрация приход товаров'!$A$4:$A$2000,"&gt;="&amp;DATE(YEAR($A348),MONTH($A348)+1,1),'Регистрация приход товаров'!$D$4:$D$2000,$D348))+(IFERROR((SUMIF('Остаток на начало год'!$B$5:$B$302,$D348,'Остаток на начало год'!$F$5:$F$302)+SUMIFS('Регистрация приход товаров'!$H$4:$H$2000,'Регистрация приход товаров'!$D$4:$D$2000,$D348,'Регистрация приход товаров'!$A$4:$A$2000,"&lt;"&amp;DATE(YEAR($A348),MONTH($A348),1)))-SUMIFS('Регистрация расход товаров'!$H$4:$H$2000,'Регистрация расход товаров'!$A$4:$A$2000,"&lt;"&amp;DATE(YEAR($A348),MONTH($A348),1),'Регистрация расход товаров'!$D$4:$D$2000,$D348),0)))/((SUMIFS('Регистрация приход товаров'!$G$4:$G$2000,'Регистрация приход товаров'!$A$4:$A$2000,"&gt;="&amp;DATE(YEAR($A348),MONTH($A348),1),'Регистрация приход товаров'!$D$4:$D$2000,$D348)-SUMIFS('Регистрация приход товаров'!$G$4:$G$2000,'Регистрация приход товаров'!$A$4:$A$2000,"&gt;="&amp;DATE(YEAR($A348),MONTH($A348)+1,1),'Регистрация приход товаров'!$D$4:$D$2000,$D348))+(IFERROR((SUMIF('Остаток на начало год'!$B$5:$B$302,$D348,'Остаток на начало год'!$E$5:$E$302)+SUMIFS('Регистрация приход товаров'!$G$4:$G$2000,'Регистрация приход товаров'!$D$4:$D$2000,$D348,'Регистрация приход товаров'!$A$4:$A$2000,"&lt;"&amp;DATE(YEAR($A348),MONTH($A348),1)))-SUMIFS('Регистрация расход товаров'!$G$4:$G$2000,'Регистрация расход товаров'!$A$4:$A$2000,"&lt;"&amp;DATE(YEAR($A348),MONTH($A348),1),'Регистрация расход товаров'!$D$4:$D$2000,$D348),0))))*G348,0)</f>
        <v>0</v>
      </c>
      <c r="I348" s="154"/>
      <c r="J348" s="153">
        <f t="shared" si="10"/>
        <v>0</v>
      </c>
      <c r="K348" s="153">
        <f t="shared" si="11"/>
        <v>0</v>
      </c>
      <c r="L348" s="43" t="e">
        <f>IF(B348=#REF!,MAX($L$3:L347)+1,0)</f>
        <v>#REF!</v>
      </c>
    </row>
    <row r="349" spans="1:12">
      <c r="A349" s="158"/>
      <c r="B349" s="94"/>
      <c r="C349" s="159"/>
      <c r="D349" s="128"/>
      <c r="E349" s="151" t="str">
        <f>IFERROR(INDEX('Материал хисобот'!$C$9:$C$259,MATCH(D349,'Материал хисобот'!$B$9:$B$259,0),1),"")</f>
        <v/>
      </c>
      <c r="F349" s="152" t="str">
        <f>IFERROR(INDEX('Материал хисобот'!$D$9:$D$259,MATCH(D349,'Материал хисобот'!$B$9:$B$259,0),1),"")</f>
        <v/>
      </c>
      <c r="G349" s="155"/>
      <c r="H349" s="153">
        <f>IFERROR((((SUMIFS('Регистрация приход товаров'!$H$4:$H$2000,'Регистрация приход товаров'!$A$4:$A$2000,"&gt;="&amp;DATE(YEAR($A349),MONTH($A349),1),'Регистрация приход товаров'!$D$4:$D$2000,$D349)-SUMIFS('Регистрация приход товаров'!$H$4:$H$2000,'Регистрация приход товаров'!$A$4:$A$2000,"&gt;="&amp;DATE(YEAR($A349),MONTH($A349)+1,1),'Регистрация приход товаров'!$D$4:$D$2000,$D349))+(IFERROR((SUMIF('Остаток на начало год'!$B$5:$B$302,$D349,'Остаток на начало год'!$F$5:$F$302)+SUMIFS('Регистрация приход товаров'!$H$4:$H$2000,'Регистрация приход товаров'!$D$4:$D$2000,$D349,'Регистрация приход товаров'!$A$4:$A$2000,"&lt;"&amp;DATE(YEAR($A349),MONTH($A349),1)))-SUMIFS('Регистрация расход товаров'!$H$4:$H$2000,'Регистрация расход товаров'!$A$4:$A$2000,"&lt;"&amp;DATE(YEAR($A349),MONTH($A349),1),'Регистрация расход товаров'!$D$4:$D$2000,$D349),0)))/((SUMIFS('Регистрация приход товаров'!$G$4:$G$2000,'Регистрация приход товаров'!$A$4:$A$2000,"&gt;="&amp;DATE(YEAR($A349),MONTH($A349),1),'Регистрация приход товаров'!$D$4:$D$2000,$D349)-SUMIFS('Регистрация приход товаров'!$G$4:$G$2000,'Регистрация приход товаров'!$A$4:$A$2000,"&gt;="&amp;DATE(YEAR($A349),MONTH($A349)+1,1),'Регистрация приход товаров'!$D$4:$D$2000,$D349))+(IFERROR((SUMIF('Остаток на начало год'!$B$5:$B$302,$D349,'Остаток на начало год'!$E$5:$E$302)+SUMIFS('Регистрация приход товаров'!$G$4:$G$2000,'Регистрация приход товаров'!$D$4:$D$2000,$D349,'Регистрация приход товаров'!$A$4:$A$2000,"&lt;"&amp;DATE(YEAR($A349),MONTH($A349),1)))-SUMIFS('Регистрация расход товаров'!$G$4:$G$2000,'Регистрация расход товаров'!$A$4:$A$2000,"&lt;"&amp;DATE(YEAR($A349),MONTH($A349),1),'Регистрация расход товаров'!$D$4:$D$2000,$D349),0))))*G349,0)</f>
        <v>0</v>
      </c>
      <c r="I349" s="154"/>
      <c r="J349" s="153">
        <f t="shared" si="10"/>
        <v>0</v>
      </c>
      <c r="K349" s="153">
        <f t="shared" si="11"/>
        <v>0</v>
      </c>
      <c r="L349" s="43" t="e">
        <f>IF(B349=#REF!,MAX($L$3:L348)+1,0)</f>
        <v>#REF!</v>
      </c>
    </row>
    <row r="350" spans="1:12">
      <c r="A350" s="158"/>
      <c r="B350" s="94"/>
      <c r="C350" s="159"/>
      <c r="D350" s="128"/>
      <c r="E350" s="151" t="str">
        <f>IFERROR(INDEX('Материал хисобот'!$C$9:$C$259,MATCH(D350,'Материал хисобот'!$B$9:$B$259,0),1),"")</f>
        <v/>
      </c>
      <c r="F350" s="152" t="str">
        <f>IFERROR(INDEX('Материал хисобот'!$D$9:$D$259,MATCH(D350,'Материал хисобот'!$B$9:$B$259,0),1),"")</f>
        <v/>
      </c>
      <c r="G350" s="155"/>
      <c r="H350" s="153">
        <f>IFERROR((((SUMIFS('Регистрация приход товаров'!$H$4:$H$2000,'Регистрация приход товаров'!$A$4:$A$2000,"&gt;="&amp;DATE(YEAR($A350),MONTH($A350),1),'Регистрация приход товаров'!$D$4:$D$2000,$D350)-SUMIFS('Регистрация приход товаров'!$H$4:$H$2000,'Регистрация приход товаров'!$A$4:$A$2000,"&gt;="&amp;DATE(YEAR($A350),MONTH($A350)+1,1),'Регистрация приход товаров'!$D$4:$D$2000,$D350))+(IFERROR((SUMIF('Остаток на начало год'!$B$5:$B$302,$D350,'Остаток на начало год'!$F$5:$F$302)+SUMIFS('Регистрация приход товаров'!$H$4:$H$2000,'Регистрация приход товаров'!$D$4:$D$2000,$D350,'Регистрация приход товаров'!$A$4:$A$2000,"&lt;"&amp;DATE(YEAR($A350),MONTH($A350),1)))-SUMIFS('Регистрация расход товаров'!$H$4:$H$2000,'Регистрация расход товаров'!$A$4:$A$2000,"&lt;"&amp;DATE(YEAR($A350),MONTH($A350),1),'Регистрация расход товаров'!$D$4:$D$2000,$D350),0)))/((SUMIFS('Регистрация приход товаров'!$G$4:$G$2000,'Регистрация приход товаров'!$A$4:$A$2000,"&gt;="&amp;DATE(YEAR($A350),MONTH($A350),1),'Регистрация приход товаров'!$D$4:$D$2000,$D350)-SUMIFS('Регистрация приход товаров'!$G$4:$G$2000,'Регистрация приход товаров'!$A$4:$A$2000,"&gt;="&amp;DATE(YEAR($A350),MONTH($A350)+1,1),'Регистрация приход товаров'!$D$4:$D$2000,$D350))+(IFERROR((SUMIF('Остаток на начало год'!$B$5:$B$302,$D350,'Остаток на начало год'!$E$5:$E$302)+SUMIFS('Регистрация приход товаров'!$G$4:$G$2000,'Регистрация приход товаров'!$D$4:$D$2000,$D350,'Регистрация приход товаров'!$A$4:$A$2000,"&lt;"&amp;DATE(YEAR($A350),MONTH($A350),1)))-SUMIFS('Регистрация расход товаров'!$G$4:$G$2000,'Регистрация расход товаров'!$A$4:$A$2000,"&lt;"&amp;DATE(YEAR($A350),MONTH($A350),1),'Регистрация расход товаров'!$D$4:$D$2000,$D350),0))))*G350,0)</f>
        <v>0</v>
      </c>
      <c r="I350" s="154"/>
      <c r="J350" s="153">
        <f t="shared" si="10"/>
        <v>0</v>
      </c>
      <c r="K350" s="153">
        <f t="shared" si="11"/>
        <v>0</v>
      </c>
      <c r="L350" s="43" t="e">
        <f>IF(B350=#REF!,MAX($L$3:L349)+1,0)</f>
        <v>#REF!</v>
      </c>
    </row>
    <row r="351" spans="1:12">
      <c r="A351" s="158"/>
      <c r="B351" s="94"/>
      <c r="C351" s="159"/>
      <c r="D351" s="128"/>
      <c r="E351" s="151" t="str">
        <f>IFERROR(INDEX('Материал хисобот'!$C$9:$C$259,MATCH(D351,'Материал хисобот'!$B$9:$B$259,0),1),"")</f>
        <v/>
      </c>
      <c r="F351" s="152" t="str">
        <f>IFERROR(INDEX('Материал хисобот'!$D$9:$D$259,MATCH(D351,'Материал хисобот'!$B$9:$B$259,0),1),"")</f>
        <v/>
      </c>
      <c r="G351" s="155"/>
      <c r="H351" s="153">
        <f>IFERROR((((SUMIFS('Регистрация приход товаров'!$H$4:$H$2000,'Регистрация приход товаров'!$A$4:$A$2000,"&gt;="&amp;DATE(YEAR($A351),MONTH($A351),1),'Регистрация приход товаров'!$D$4:$D$2000,$D351)-SUMIFS('Регистрация приход товаров'!$H$4:$H$2000,'Регистрация приход товаров'!$A$4:$A$2000,"&gt;="&amp;DATE(YEAR($A351),MONTH($A351)+1,1),'Регистрация приход товаров'!$D$4:$D$2000,$D351))+(IFERROR((SUMIF('Остаток на начало год'!$B$5:$B$302,$D351,'Остаток на начало год'!$F$5:$F$302)+SUMIFS('Регистрация приход товаров'!$H$4:$H$2000,'Регистрация приход товаров'!$D$4:$D$2000,$D351,'Регистрация приход товаров'!$A$4:$A$2000,"&lt;"&amp;DATE(YEAR($A351),MONTH($A351),1)))-SUMIFS('Регистрация расход товаров'!$H$4:$H$2000,'Регистрация расход товаров'!$A$4:$A$2000,"&lt;"&amp;DATE(YEAR($A351),MONTH($A351),1),'Регистрация расход товаров'!$D$4:$D$2000,$D351),0)))/((SUMIFS('Регистрация приход товаров'!$G$4:$G$2000,'Регистрация приход товаров'!$A$4:$A$2000,"&gt;="&amp;DATE(YEAR($A351),MONTH($A351),1),'Регистрация приход товаров'!$D$4:$D$2000,$D351)-SUMIFS('Регистрация приход товаров'!$G$4:$G$2000,'Регистрация приход товаров'!$A$4:$A$2000,"&gt;="&amp;DATE(YEAR($A351),MONTH($A351)+1,1),'Регистрация приход товаров'!$D$4:$D$2000,$D351))+(IFERROR((SUMIF('Остаток на начало год'!$B$5:$B$302,$D351,'Остаток на начало год'!$E$5:$E$302)+SUMIFS('Регистрация приход товаров'!$G$4:$G$2000,'Регистрация приход товаров'!$D$4:$D$2000,$D351,'Регистрация приход товаров'!$A$4:$A$2000,"&lt;"&amp;DATE(YEAR($A351),MONTH($A351),1)))-SUMIFS('Регистрация расход товаров'!$G$4:$G$2000,'Регистрация расход товаров'!$A$4:$A$2000,"&lt;"&amp;DATE(YEAR($A351),MONTH($A351),1),'Регистрация расход товаров'!$D$4:$D$2000,$D351),0))))*G351,0)</f>
        <v>0</v>
      </c>
      <c r="I351" s="154"/>
      <c r="J351" s="153">
        <f t="shared" si="10"/>
        <v>0</v>
      </c>
      <c r="K351" s="153">
        <f t="shared" si="11"/>
        <v>0</v>
      </c>
      <c r="L351" s="43" t="e">
        <f>IF(B351=#REF!,MAX($L$3:L350)+1,0)</f>
        <v>#REF!</v>
      </c>
    </row>
    <row r="352" spans="1:12">
      <c r="A352" s="158"/>
      <c r="B352" s="94"/>
      <c r="C352" s="159"/>
      <c r="D352" s="128"/>
      <c r="E352" s="151" t="str">
        <f>IFERROR(INDEX('Материал хисобот'!$C$9:$C$259,MATCH(D352,'Материал хисобот'!$B$9:$B$259,0),1),"")</f>
        <v/>
      </c>
      <c r="F352" s="152" t="str">
        <f>IFERROR(INDEX('Материал хисобот'!$D$9:$D$259,MATCH(D352,'Материал хисобот'!$B$9:$B$259,0),1),"")</f>
        <v/>
      </c>
      <c r="G352" s="155"/>
      <c r="H352" s="153">
        <f>IFERROR((((SUMIFS('Регистрация приход товаров'!$H$4:$H$2000,'Регистрация приход товаров'!$A$4:$A$2000,"&gt;="&amp;DATE(YEAR($A352),MONTH($A352),1),'Регистрация приход товаров'!$D$4:$D$2000,$D352)-SUMIFS('Регистрация приход товаров'!$H$4:$H$2000,'Регистрация приход товаров'!$A$4:$A$2000,"&gt;="&amp;DATE(YEAR($A352),MONTH($A352)+1,1),'Регистрация приход товаров'!$D$4:$D$2000,$D352))+(IFERROR((SUMIF('Остаток на начало год'!$B$5:$B$302,$D352,'Остаток на начало год'!$F$5:$F$302)+SUMIFS('Регистрация приход товаров'!$H$4:$H$2000,'Регистрация приход товаров'!$D$4:$D$2000,$D352,'Регистрация приход товаров'!$A$4:$A$2000,"&lt;"&amp;DATE(YEAR($A352),MONTH($A352),1)))-SUMIFS('Регистрация расход товаров'!$H$4:$H$2000,'Регистрация расход товаров'!$A$4:$A$2000,"&lt;"&amp;DATE(YEAR($A352),MONTH($A352),1),'Регистрация расход товаров'!$D$4:$D$2000,$D352),0)))/((SUMIFS('Регистрация приход товаров'!$G$4:$G$2000,'Регистрация приход товаров'!$A$4:$A$2000,"&gt;="&amp;DATE(YEAR($A352),MONTH($A352),1),'Регистрация приход товаров'!$D$4:$D$2000,$D352)-SUMIFS('Регистрация приход товаров'!$G$4:$G$2000,'Регистрация приход товаров'!$A$4:$A$2000,"&gt;="&amp;DATE(YEAR($A352),MONTH($A352)+1,1),'Регистрация приход товаров'!$D$4:$D$2000,$D352))+(IFERROR((SUMIF('Остаток на начало год'!$B$5:$B$302,$D352,'Остаток на начало год'!$E$5:$E$302)+SUMIFS('Регистрация приход товаров'!$G$4:$G$2000,'Регистрация приход товаров'!$D$4:$D$2000,$D352,'Регистрация приход товаров'!$A$4:$A$2000,"&lt;"&amp;DATE(YEAR($A352),MONTH($A352),1)))-SUMIFS('Регистрация расход товаров'!$G$4:$G$2000,'Регистрация расход товаров'!$A$4:$A$2000,"&lt;"&amp;DATE(YEAR($A352),MONTH($A352),1),'Регистрация расход товаров'!$D$4:$D$2000,$D352),0))))*G352,0)</f>
        <v>0</v>
      </c>
      <c r="I352" s="154"/>
      <c r="J352" s="153">
        <f t="shared" si="10"/>
        <v>0</v>
      </c>
      <c r="K352" s="153">
        <f t="shared" si="11"/>
        <v>0</v>
      </c>
      <c r="L352" s="43" t="e">
        <f>IF(B352=#REF!,MAX($L$3:L351)+1,0)</f>
        <v>#REF!</v>
      </c>
    </row>
    <row r="353" spans="1:12">
      <c r="A353" s="158"/>
      <c r="B353" s="94"/>
      <c r="C353" s="159"/>
      <c r="D353" s="128"/>
      <c r="E353" s="151" t="str">
        <f>IFERROR(INDEX('Материал хисобот'!$C$9:$C$259,MATCH(D353,'Материал хисобот'!$B$9:$B$259,0),1),"")</f>
        <v/>
      </c>
      <c r="F353" s="152" t="str">
        <f>IFERROR(INDEX('Материал хисобот'!$D$9:$D$259,MATCH(D353,'Материал хисобот'!$B$9:$B$259,0),1),"")</f>
        <v/>
      </c>
      <c r="G353" s="155"/>
      <c r="H353" s="153">
        <f>IFERROR((((SUMIFS('Регистрация приход товаров'!$H$4:$H$2000,'Регистрация приход товаров'!$A$4:$A$2000,"&gt;="&amp;DATE(YEAR($A353),MONTH($A353),1),'Регистрация приход товаров'!$D$4:$D$2000,$D353)-SUMIFS('Регистрация приход товаров'!$H$4:$H$2000,'Регистрация приход товаров'!$A$4:$A$2000,"&gt;="&amp;DATE(YEAR($A353),MONTH($A353)+1,1),'Регистрация приход товаров'!$D$4:$D$2000,$D353))+(IFERROR((SUMIF('Остаток на начало год'!$B$5:$B$302,$D353,'Остаток на начало год'!$F$5:$F$302)+SUMIFS('Регистрация приход товаров'!$H$4:$H$2000,'Регистрация приход товаров'!$D$4:$D$2000,$D353,'Регистрация приход товаров'!$A$4:$A$2000,"&lt;"&amp;DATE(YEAR($A353),MONTH($A353),1)))-SUMIFS('Регистрация расход товаров'!$H$4:$H$2000,'Регистрация расход товаров'!$A$4:$A$2000,"&lt;"&amp;DATE(YEAR($A353),MONTH($A353),1),'Регистрация расход товаров'!$D$4:$D$2000,$D353),0)))/((SUMIFS('Регистрация приход товаров'!$G$4:$G$2000,'Регистрация приход товаров'!$A$4:$A$2000,"&gt;="&amp;DATE(YEAR($A353),MONTH($A353),1),'Регистрация приход товаров'!$D$4:$D$2000,$D353)-SUMIFS('Регистрация приход товаров'!$G$4:$G$2000,'Регистрация приход товаров'!$A$4:$A$2000,"&gt;="&amp;DATE(YEAR($A353),MONTH($A353)+1,1),'Регистрация приход товаров'!$D$4:$D$2000,$D353))+(IFERROR((SUMIF('Остаток на начало год'!$B$5:$B$302,$D353,'Остаток на начало год'!$E$5:$E$302)+SUMIFS('Регистрация приход товаров'!$G$4:$G$2000,'Регистрация приход товаров'!$D$4:$D$2000,$D353,'Регистрация приход товаров'!$A$4:$A$2000,"&lt;"&amp;DATE(YEAR($A353),MONTH($A353),1)))-SUMIFS('Регистрация расход товаров'!$G$4:$G$2000,'Регистрация расход товаров'!$A$4:$A$2000,"&lt;"&amp;DATE(YEAR($A353),MONTH($A353),1),'Регистрация расход товаров'!$D$4:$D$2000,$D353),0))))*G353,0)</f>
        <v>0</v>
      </c>
      <c r="I353" s="154"/>
      <c r="J353" s="153">
        <f t="shared" si="10"/>
        <v>0</v>
      </c>
      <c r="K353" s="153">
        <f t="shared" si="11"/>
        <v>0</v>
      </c>
      <c r="L353" s="43" t="e">
        <f>IF(B353=#REF!,MAX($L$3:L352)+1,0)</f>
        <v>#REF!</v>
      </c>
    </row>
    <row r="354" spans="1:12">
      <c r="A354" s="158"/>
      <c r="B354" s="94"/>
      <c r="C354" s="159"/>
      <c r="D354" s="128"/>
      <c r="E354" s="151" t="str">
        <f>IFERROR(INDEX('Материал хисобот'!$C$9:$C$259,MATCH(D354,'Материал хисобот'!$B$9:$B$259,0),1),"")</f>
        <v/>
      </c>
      <c r="F354" s="152" t="str">
        <f>IFERROR(INDEX('Материал хисобот'!$D$9:$D$259,MATCH(D354,'Материал хисобот'!$B$9:$B$259,0),1),"")</f>
        <v/>
      </c>
      <c r="G354" s="155"/>
      <c r="H354" s="153">
        <f>IFERROR((((SUMIFS('Регистрация приход товаров'!$H$4:$H$2000,'Регистрация приход товаров'!$A$4:$A$2000,"&gt;="&amp;DATE(YEAR($A354),MONTH($A354),1),'Регистрация приход товаров'!$D$4:$D$2000,$D354)-SUMIFS('Регистрация приход товаров'!$H$4:$H$2000,'Регистрация приход товаров'!$A$4:$A$2000,"&gt;="&amp;DATE(YEAR($A354),MONTH($A354)+1,1),'Регистрация приход товаров'!$D$4:$D$2000,$D354))+(IFERROR((SUMIF('Остаток на начало год'!$B$5:$B$302,$D354,'Остаток на начало год'!$F$5:$F$302)+SUMIFS('Регистрация приход товаров'!$H$4:$H$2000,'Регистрация приход товаров'!$D$4:$D$2000,$D354,'Регистрация приход товаров'!$A$4:$A$2000,"&lt;"&amp;DATE(YEAR($A354),MONTH($A354),1)))-SUMIFS('Регистрация расход товаров'!$H$4:$H$2000,'Регистрация расход товаров'!$A$4:$A$2000,"&lt;"&amp;DATE(YEAR($A354),MONTH($A354),1),'Регистрация расход товаров'!$D$4:$D$2000,$D354),0)))/((SUMIFS('Регистрация приход товаров'!$G$4:$G$2000,'Регистрация приход товаров'!$A$4:$A$2000,"&gt;="&amp;DATE(YEAR($A354),MONTH($A354),1),'Регистрация приход товаров'!$D$4:$D$2000,$D354)-SUMIFS('Регистрация приход товаров'!$G$4:$G$2000,'Регистрация приход товаров'!$A$4:$A$2000,"&gt;="&amp;DATE(YEAR($A354),MONTH($A354)+1,1),'Регистрация приход товаров'!$D$4:$D$2000,$D354))+(IFERROR((SUMIF('Остаток на начало год'!$B$5:$B$302,$D354,'Остаток на начало год'!$E$5:$E$302)+SUMIFS('Регистрация приход товаров'!$G$4:$G$2000,'Регистрация приход товаров'!$D$4:$D$2000,$D354,'Регистрация приход товаров'!$A$4:$A$2000,"&lt;"&amp;DATE(YEAR($A354),MONTH($A354),1)))-SUMIFS('Регистрация расход товаров'!$G$4:$G$2000,'Регистрация расход товаров'!$A$4:$A$2000,"&lt;"&amp;DATE(YEAR($A354),MONTH($A354),1),'Регистрация расход товаров'!$D$4:$D$2000,$D354),0))))*G354,0)</f>
        <v>0</v>
      </c>
      <c r="I354" s="154"/>
      <c r="J354" s="153">
        <f t="shared" si="10"/>
        <v>0</v>
      </c>
      <c r="K354" s="153">
        <f t="shared" si="11"/>
        <v>0</v>
      </c>
      <c r="L354" s="43" t="e">
        <f>IF(B354=#REF!,MAX($L$3:L353)+1,0)</f>
        <v>#REF!</v>
      </c>
    </row>
    <row r="355" spans="1:12">
      <c r="A355" s="158"/>
      <c r="B355" s="94"/>
      <c r="C355" s="159"/>
      <c r="D355" s="128"/>
      <c r="E355" s="151" t="str">
        <f>IFERROR(INDEX('Материал хисобот'!$C$9:$C$259,MATCH(D355,'Материал хисобот'!$B$9:$B$259,0),1),"")</f>
        <v/>
      </c>
      <c r="F355" s="152" t="str">
        <f>IFERROR(INDEX('Материал хисобот'!$D$9:$D$259,MATCH(D355,'Материал хисобот'!$B$9:$B$259,0),1),"")</f>
        <v/>
      </c>
      <c r="G355" s="155"/>
      <c r="H355" s="153">
        <f>IFERROR((((SUMIFS('Регистрация приход товаров'!$H$4:$H$2000,'Регистрация приход товаров'!$A$4:$A$2000,"&gt;="&amp;DATE(YEAR($A355),MONTH($A355),1),'Регистрация приход товаров'!$D$4:$D$2000,$D355)-SUMIFS('Регистрация приход товаров'!$H$4:$H$2000,'Регистрация приход товаров'!$A$4:$A$2000,"&gt;="&amp;DATE(YEAR($A355),MONTH($A355)+1,1),'Регистрация приход товаров'!$D$4:$D$2000,$D355))+(IFERROR((SUMIF('Остаток на начало год'!$B$5:$B$302,$D355,'Остаток на начало год'!$F$5:$F$302)+SUMIFS('Регистрация приход товаров'!$H$4:$H$2000,'Регистрация приход товаров'!$D$4:$D$2000,$D355,'Регистрация приход товаров'!$A$4:$A$2000,"&lt;"&amp;DATE(YEAR($A355),MONTH($A355),1)))-SUMIFS('Регистрация расход товаров'!$H$4:$H$2000,'Регистрация расход товаров'!$A$4:$A$2000,"&lt;"&amp;DATE(YEAR($A355),MONTH($A355),1),'Регистрация расход товаров'!$D$4:$D$2000,$D355),0)))/((SUMIFS('Регистрация приход товаров'!$G$4:$G$2000,'Регистрация приход товаров'!$A$4:$A$2000,"&gt;="&amp;DATE(YEAR($A355),MONTH($A355),1),'Регистрация приход товаров'!$D$4:$D$2000,$D355)-SUMIFS('Регистрация приход товаров'!$G$4:$G$2000,'Регистрация приход товаров'!$A$4:$A$2000,"&gt;="&amp;DATE(YEAR($A355),MONTH($A355)+1,1),'Регистрация приход товаров'!$D$4:$D$2000,$D355))+(IFERROR((SUMIF('Остаток на начало год'!$B$5:$B$302,$D355,'Остаток на начало год'!$E$5:$E$302)+SUMIFS('Регистрация приход товаров'!$G$4:$G$2000,'Регистрация приход товаров'!$D$4:$D$2000,$D355,'Регистрация приход товаров'!$A$4:$A$2000,"&lt;"&amp;DATE(YEAR($A355),MONTH($A355),1)))-SUMIFS('Регистрация расход товаров'!$G$4:$G$2000,'Регистрация расход товаров'!$A$4:$A$2000,"&lt;"&amp;DATE(YEAR($A355),MONTH($A355),1),'Регистрация расход товаров'!$D$4:$D$2000,$D355),0))))*G355,0)</f>
        <v>0</v>
      </c>
      <c r="I355" s="154"/>
      <c r="J355" s="153">
        <f t="shared" si="10"/>
        <v>0</v>
      </c>
      <c r="K355" s="153">
        <f t="shared" si="11"/>
        <v>0</v>
      </c>
      <c r="L355" s="43" t="e">
        <f>IF(B355=#REF!,MAX($L$3:L354)+1,0)</f>
        <v>#REF!</v>
      </c>
    </row>
    <row r="356" spans="1:12">
      <c r="A356" s="158"/>
      <c r="B356" s="94"/>
      <c r="C356" s="159"/>
      <c r="D356" s="128"/>
      <c r="E356" s="151" t="str">
        <f>IFERROR(INDEX('Материал хисобот'!$C$9:$C$259,MATCH(D356,'Материал хисобот'!$B$9:$B$259,0),1),"")</f>
        <v/>
      </c>
      <c r="F356" s="152" t="str">
        <f>IFERROR(INDEX('Материал хисобот'!$D$9:$D$259,MATCH(D356,'Материал хисобот'!$B$9:$B$259,0),1),"")</f>
        <v/>
      </c>
      <c r="G356" s="155"/>
      <c r="H356" s="153">
        <f>IFERROR((((SUMIFS('Регистрация приход товаров'!$H$4:$H$2000,'Регистрация приход товаров'!$A$4:$A$2000,"&gt;="&amp;DATE(YEAR($A356),MONTH($A356),1),'Регистрация приход товаров'!$D$4:$D$2000,$D356)-SUMIFS('Регистрация приход товаров'!$H$4:$H$2000,'Регистрация приход товаров'!$A$4:$A$2000,"&gt;="&amp;DATE(YEAR($A356),MONTH($A356)+1,1),'Регистрация приход товаров'!$D$4:$D$2000,$D356))+(IFERROR((SUMIF('Остаток на начало год'!$B$5:$B$302,$D356,'Остаток на начало год'!$F$5:$F$302)+SUMIFS('Регистрация приход товаров'!$H$4:$H$2000,'Регистрация приход товаров'!$D$4:$D$2000,$D356,'Регистрация приход товаров'!$A$4:$A$2000,"&lt;"&amp;DATE(YEAR($A356),MONTH($A356),1)))-SUMIFS('Регистрация расход товаров'!$H$4:$H$2000,'Регистрация расход товаров'!$A$4:$A$2000,"&lt;"&amp;DATE(YEAR($A356),MONTH($A356),1),'Регистрация расход товаров'!$D$4:$D$2000,$D356),0)))/((SUMIFS('Регистрация приход товаров'!$G$4:$G$2000,'Регистрация приход товаров'!$A$4:$A$2000,"&gt;="&amp;DATE(YEAR($A356),MONTH($A356),1),'Регистрация приход товаров'!$D$4:$D$2000,$D356)-SUMIFS('Регистрация приход товаров'!$G$4:$G$2000,'Регистрация приход товаров'!$A$4:$A$2000,"&gt;="&amp;DATE(YEAR($A356),MONTH($A356)+1,1),'Регистрация приход товаров'!$D$4:$D$2000,$D356))+(IFERROR((SUMIF('Остаток на начало год'!$B$5:$B$302,$D356,'Остаток на начало год'!$E$5:$E$302)+SUMIFS('Регистрация приход товаров'!$G$4:$G$2000,'Регистрация приход товаров'!$D$4:$D$2000,$D356,'Регистрация приход товаров'!$A$4:$A$2000,"&lt;"&amp;DATE(YEAR($A356),MONTH($A356),1)))-SUMIFS('Регистрация расход товаров'!$G$4:$G$2000,'Регистрация расход товаров'!$A$4:$A$2000,"&lt;"&amp;DATE(YEAR($A356),MONTH($A356),1),'Регистрация расход товаров'!$D$4:$D$2000,$D356),0))))*G356,0)</f>
        <v>0</v>
      </c>
      <c r="I356" s="154"/>
      <c r="J356" s="153">
        <f t="shared" si="10"/>
        <v>0</v>
      </c>
      <c r="K356" s="153">
        <f t="shared" si="11"/>
        <v>0</v>
      </c>
      <c r="L356" s="43" t="e">
        <f>IF(B356=#REF!,MAX($L$3:L355)+1,0)</f>
        <v>#REF!</v>
      </c>
    </row>
    <row r="357" spans="1:12">
      <c r="A357" s="158"/>
      <c r="B357" s="94"/>
      <c r="C357" s="159"/>
      <c r="D357" s="128"/>
      <c r="E357" s="151" t="str">
        <f>IFERROR(INDEX('Материал хисобот'!$C$9:$C$259,MATCH(D357,'Материал хисобот'!$B$9:$B$259,0),1),"")</f>
        <v/>
      </c>
      <c r="F357" s="152" t="str">
        <f>IFERROR(INDEX('Материал хисобот'!$D$9:$D$259,MATCH(D357,'Материал хисобот'!$B$9:$B$259,0),1),"")</f>
        <v/>
      </c>
      <c r="G357" s="155"/>
      <c r="H357" s="153">
        <f>IFERROR((((SUMIFS('Регистрация приход товаров'!$H$4:$H$2000,'Регистрация приход товаров'!$A$4:$A$2000,"&gt;="&amp;DATE(YEAR($A357),MONTH($A357),1),'Регистрация приход товаров'!$D$4:$D$2000,$D357)-SUMIFS('Регистрация приход товаров'!$H$4:$H$2000,'Регистрация приход товаров'!$A$4:$A$2000,"&gt;="&amp;DATE(YEAR($A357),MONTH($A357)+1,1),'Регистрация приход товаров'!$D$4:$D$2000,$D357))+(IFERROR((SUMIF('Остаток на начало год'!$B$5:$B$302,$D357,'Остаток на начало год'!$F$5:$F$302)+SUMIFS('Регистрация приход товаров'!$H$4:$H$2000,'Регистрация приход товаров'!$D$4:$D$2000,$D357,'Регистрация приход товаров'!$A$4:$A$2000,"&lt;"&amp;DATE(YEAR($A357),MONTH($A357),1)))-SUMIFS('Регистрация расход товаров'!$H$4:$H$2000,'Регистрация расход товаров'!$A$4:$A$2000,"&lt;"&amp;DATE(YEAR($A357),MONTH($A357),1),'Регистрация расход товаров'!$D$4:$D$2000,$D357),0)))/((SUMIFS('Регистрация приход товаров'!$G$4:$G$2000,'Регистрация приход товаров'!$A$4:$A$2000,"&gt;="&amp;DATE(YEAR($A357),MONTH($A357),1),'Регистрация приход товаров'!$D$4:$D$2000,$D357)-SUMIFS('Регистрация приход товаров'!$G$4:$G$2000,'Регистрация приход товаров'!$A$4:$A$2000,"&gt;="&amp;DATE(YEAR($A357),MONTH($A357)+1,1),'Регистрация приход товаров'!$D$4:$D$2000,$D357))+(IFERROR((SUMIF('Остаток на начало год'!$B$5:$B$302,$D357,'Остаток на начало год'!$E$5:$E$302)+SUMIFS('Регистрация приход товаров'!$G$4:$G$2000,'Регистрация приход товаров'!$D$4:$D$2000,$D357,'Регистрация приход товаров'!$A$4:$A$2000,"&lt;"&amp;DATE(YEAR($A357),MONTH($A357),1)))-SUMIFS('Регистрация расход товаров'!$G$4:$G$2000,'Регистрация расход товаров'!$A$4:$A$2000,"&lt;"&amp;DATE(YEAR($A357),MONTH($A357),1),'Регистрация расход товаров'!$D$4:$D$2000,$D357),0))))*G357,0)</f>
        <v>0</v>
      </c>
      <c r="I357" s="154"/>
      <c r="J357" s="153">
        <f t="shared" si="10"/>
        <v>0</v>
      </c>
      <c r="K357" s="153">
        <f t="shared" si="11"/>
        <v>0</v>
      </c>
      <c r="L357" s="43" t="e">
        <f>IF(B357=#REF!,MAX($L$3:L356)+1,0)</f>
        <v>#REF!</v>
      </c>
    </row>
    <row r="358" spans="1:12">
      <c r="A358" s="158"/>
      <c r="B358" s="94"/>
      <c r="C358" s="159"/>
      <c r="D358" s="128"/>
      <c r="E358" s="151" t="str">
        <f>IFERROR(INDEX('Материал хисобот'!$C$9:$C$259,MATCH(D358,'Материал хисобот'!$B$9:$B$259,0),1),"")</f>
        <v/>
      </c>
      <c r="F358" s="152" t="str">
        <f>IFERROR(INDEX('Материал хисобот'!$D$9:$D$259,MATCH(D358,'Материал хисобот'!$B$9:$B$259,0),1),"")</f>
        <v/>
      </c>
      <c r="G358" s="155"/>
      <c r="H358" s="153">
        <f>IFERROR((((SUMIFS('Регистрация приход товаров'!$H$4:$H$2000,'Регистрация приход товаров'!$A$4:$A$2000,"&gt;="&amp;DATE(YEAR($A358),MONTH($A358),1),'Регистрация приход товаров'!$D$4:$D$2000,$D358)-SUMIFS('Регистрация приход товаров'!$H$4:$H$2000,'Регистрация приход товаров'!$A$4:$A$2000,"&gt;="&amp;DATE(YEAR($A358),MONTH($A358)+1,1),'Регистрация приход товаров'!$D$4:$D$2000,$D358))+(IFERROR((SUMIF('Остаток на начало год'!$B$5:$B$302,$D358,'Остаток на начало год'!$F$5:$F$302)+SUMIFS('Регистрация приход товаров'!$H$4:$H$2000,'Регистрация приход товаров'!$D$4:$D$2000,$D358,'Регистрация приход товаров'!$A$4:$A$2000,"&lt;"&amp;DATE(YEAR($A358),MONTH($A358),1)))-SUMIFS('Регистрация расход товаров'!$H$4:$H$2000,'Регистрация расход товаров'!$A$4:$A$2000,"&lt;"&amp;DATE(YEAR($A358),MONTH($A358),1),'Регистрация расход товаров'!$D$4:$D$2000,$D358),0)))/((SUMIFS('Регистрация приход товаров'!$G$4:$G$2000,'Регистрация приход товаров'!$A$4:$A$2000,"&gt;="&amp;DATE(YEAR($A358),MONTH($A358),1),'Регистрация приход товаров'!$D$4:$D$2000,$D358)-SUMIFS('Регистрация приход товаров'!$G$4:$G$2000,'Регистрация приход товаров'!$A$4:$A$2000,"&gt;="&amp;DATE(YEAR($A358),MONTH($A358)+1,1),'Регистрация приход товаров'!$D$4:$D$2000,$D358))+(IFERROR((SUMIF('Остаток на начало год'!$B$5:$B$302,$D358,'Остаток на начало год'!$E$5:$E$302)+SUMIFS('Регистрация приход товаров'!$G$4:$G$2000,'Регистрация приход товаров'!$D$4:$D$2000,$D358,'Регистрация приход товаров'!$A$4:$A$2000,"&lt;"&amp;DATE(YEAR($A358),MONTH($A358),1)))-SUMIFS('Регистрация расход товаров'!$G$4:$G$2000,'Регистрация расход товаров'!$A$4:$A$2000,"&lt;"&amp;DATE(YEAR($A358),MONTH($A358),1),'Регистрация расход товаров'!$D$4:$D$2000,$D358),0))))*G358,0)</f>
        <v>0</v>
      </c>
      <c r="I358" s="154"/>
      <c r="J358" s="153">
        <f t="shared" si="10"/>
        <v>0</v>
      </c>
      <c r="K358" s="153">
        <f t="shared" si="11"/>
        <v>0</v>
      </c>
      <c r="L358" s="43" t="e">
        <f>IF(B358=#REF!,MAX($L$3:L357)+1,0)</f>
        <v>#REF!</v>
      </c>
    </row>
    <row r="359" spans="1:12">
      <c r="A359" s="158"/>
      <c r="B359" s="94"/>
      <c r="C359" s="159"/>
      <c r="D359" s="128"/>
      <c r="E359" s="151" t="str">
        <f>IFERROR(INDEX('Материал хисобот'!$C$9:$C$259,MATCH(D359,'Материал хисобот'!$B$9:$B$259,0),1),"")</f>
        <v/>
      </c>
      <c r="F359" s="152" t="str">
        <f>IFERROR(INDEX('Материал хисобот'!$D$9:$D$259,MATCH(D359,'Материал хисобот'!$B$9:$B$259,0),1),"")</f>
        <v/>
      </c>
      <c r="G359" s="155"/>
      <c r="H359" s="153">
        <f>IFERROR((((SUMIFS('Регистрация приход товаров'!$H$4:$H$2000,'Регистрация приход товаров'!$A$4:$A$2000,"&gt;="&amp;DATE(YEAR($A359),MONTH($A359),1),'Регистрация приход товаров'!$D$4:$D$2000,$D359)-SUMIFS('Регистрация приход товаров'!$H$4:$H$2000,'Регистрация приход товаров'!$A$4:$A$2000,"&gt;="&amp;DATE(YEAR($A359),MONTH($A359)+1,1),'Регистрация приход товаров'!$D$4:$D$2000,$D359))+(IFERROR((SUMIF('Остаток на начало год'!$B$5:$B$302,$D359,'Остаток на начало год'!$F$5:$F$302)+SUMIFS('Регистрация приход товаров'!$H$4:$H$2000,'Регистрация приход товаров'!$D$4:$D$2000,$D359,'Регистрация приход товаров'!$A$4:$A$2000,"&lt;"&amp;DATE(YEAR($A359),MONTH($A359),1)))-SUMIFS('Регистрация расход товаров'!$H$4:$H$2000,'Регистрация расход товаров'!$A$4:$A$2000,"&lt;"&amp;DATE(YEAR($A359),MONTH($A359),1),'Регистрация расход товаров'!$D$4:$D$2000,$D359),0)))/((SUMIFS('Регистрация приход товаров'!$G$4:$G$2000,'Регистрация приход товаров'!$A$4:$A$2000,"&gt;="&amp;DATE(YEAR($A359),MONTH($A359),1),'Регистрация приход товаров'!$D$4:$D$2000,$D359)-SUMIFS('Регистрация приход товаров'!$G$4:$G$2000,'Регистрация приход товаров'!$A$4:$A$2000,"&gt;="&amp;DATE(YEAR($A359),MONTH($A359)+1,1),'Регистрация приход товаров'!$D$4:$D$2000,$D359))+(IFERROR((SUMIF('Остаток на начало год'!$B$5:$B$302,$D359,'Остаток на начало год'!$E$5:$E$302)+SUMIFS('Регистрация приход товаров'!$G$4:$G$2000,'Регистрация приход товаров'!$D$4:$D$2000,$D359,'Регистрация приход товаров'!$A$4:$A$2000,"&lt;"&amp;DATE(YEAR($A359),MONTH($A359),1)))-SUMIFS('Регистрация расход товаров'!$G$4:$G$2000,'Регистрация расход товаров'!$A$4:$A$2000,"&lt;"&amp;DATE(YEAR($A359),MONTH($A359),1),'Регистрация расход товаров'!$D$4:$D$2000,$D359),0))))*G359,0)</f>
        <v>0</v>
      </c>
      <c r="I359" s="154"/>
      <c r="J359" s="153">
        <f t="shared" si="10"/>
        <v>0</v>
      </c>
      <c r="K359" s="153">
        <f t="shared" si="11"/>
        <v>0</v>
      </c>
      <c r="L359" s="43" t="e">
        <f>IF(B359=#REF!,MAX($L$3:L358)+1,0)</f>
        <v>#REF!</v>
      </c>
    </row>
    <row r="360" spans="1:12">
      <c r="A360" s="158"/>
      <c r="B360" s="94"/>
      <c r="C360" s="159"/>
      <c r="D360" s="128"/>
      <c r="E360" s="151" t="str">
        <f>IFERROR(INDEX('Материал хисобот'!$C$9:$C$259,MATCH(D360,'Материал хисобот'!$B$9:$B$259,0),1),"")</f>
        <v/>
      </c>
      <c r="F360" s="152" t="str">
        <f>IFERROR(INDEX('Материал хисобот'!$D$9:$D$259,MATCH(D360,'Материал хисобот'!$B$9:$B$259,0),1),"")</f>
        <v/>
      </c>
      <c r="G360" s="155"/>
      <c r="H360" s="153">
        <f>IFERROR((((SUMIFS('Регистрация приход товаров'!$H$4:$H$2000,'Регистрация приход товаров'!$A$4:$A$2000,"&gt;="&amp;DATE(YEAR($A360),MONTH($A360),1),'Регистрация приход товаров'!$D$4:$D$2000,$D360)-SUMIFS('Регистрация приход товаров'!$H$4:$H$2000,'Регистрация приход товаров'!$A$4:$A$2000,"&gt;="&amp;DATE(YEAR($A360),MONTH($A360)+1,1),'Регистрация приход товаров'!$D$4:$D$2000,$D360))+(IFERROR((SUMIF('Остаток на начало год'!$B$5:$B$302,$D360,'Остаток на начало год'!$F$5:$F$302)+SUMIFS('Регистрация приход товаров'!$H$4:$H$2000,'Регистрация приход товаров'!$D$4:$D$2000,$D360,'Регистрация приход товаров'!$A$4:$A$2000,"&lt;"&amp;DATE(YEAR($A360),MONTH($A360),1)))-SUMIFS('Регистрация расход товаров'!$H$4:$H$2000,'Регистрация расход товаров'!$A$4:$A$2000,"&lt;"&amp;DATE(YEAR($A360),MONTH($A360),1),'Регистрация расход товаров'!$D$4:$D$2000,$D360),0)))/((SUMIFS('Регистрация приход товаров'!$G$4:$G$2000,'Регистрация приход товаров'!$A$4:$A$2000,"&gt;="&amp;DATE(YEAR($A360),MONTH($A360),1),'Регистрация приход товаров'!$D$4:$D$2000,$D360)-SUMIFS('Регистрация приход товаров'!$G$4:$G$2000,'Регистрация приход товаров'!$A$4:$A$2000,"&gt;="&amp;DATE(YEAR($A360),MONTH($A360)+1,1),'Регистрация приход товаров'!$D$4:$D$2000,$D360))+(IFERROR((SUMIF('Остаток на начало год'!$B$5:$B$302,$D360,'Остаток на начало год'!$E$5:$E$302)+SUMIFS('Регистрация приход товаров'!$G$4:$G$2000,'Регистрация приход товаров'!$D$4:$D$2000,$D360,'Регистрация приход товаров'!$A$4:$A$2000,"&lt;"&amp;DATE(YEAR($A360),MONTH($A360),1)))-SUMIFS('Регистрация расход товаров'!$G$4:$G$2000,'Регистрация расход товаров'!$A$4:$A$2000,"&lt;"&amp;DATE(YEAR($A360),MONTH($A360),1),'Регистрация расход товаров'!$D$4:$D$2000,$D360),0))))*G360,0)</f>
        <v>0</v>
      </c>
      <c r="I360" s="154"/>
      <c r="J360" s="153">
        <f t="shared" si="10"/>
        <v>0</v>
      </c>
      <c r="K360" s="153">
        <f t="shared" si="11"/>
        <v>0</v>
      </c>
      <c r="L360" s="43" t="e">
        <f>IF(B360=#REF!,MAX($L$3:L359)+1,0)</f>
        <v>#REF!</v>
      </c>
    </row>
    <row r="361" spans="1:12">
      <c r="A361" s="158"/>
      <c r="B361" s="94"/>
      <c r="C361" s="159"/>
      <c r="D361" s="128"/>
      <c r="E361" s="151" t="str">
        <f>IFERROR(INDEX('Материал хисобот'!$C$9:$C$259,MATCH(D361,'Материал хисобот'!$B$9:$B$259,0),1),"")</f>
        <v/>
      </c>
      <c r="F361" s="152" t="str">
        <f>IFERROR(INDEX('Материал хисобот'!$D$9:$D$259,MATCH(D361,'Материал хисобот'!$B$9:$B$259,0),1),"")</f>
        <v/>
      </c>
      <c r="G361" s="155"/>
      <c r="H361" s="153">
        <f>IFERROR((((SUMIFS('Регистрация приход товаров'!$H$4:$H$2000,'Регистрация приход товаров'!$A$4:$A$2000,"&gt;="&amp;DATE(YEAR($A361),MONTH($A361),1),'Регистрация приход товаров'!$D$4:$D$2000,$D361)-SUMIFS('Регистрация приход товаров'!$H$4:$H$2000,'Регистрация приход товаров'!$A$4:$A$2000,"&gt;="&amp;DATE(YEAR($A361),MONTH($A361)+1,1),'Регистрация приход товаров'!$D$4:$D$2000,$D361))+(IFERROR((SUMIF('Остаток на начало год'!$B$5:$B$302,$D361,'Остаток на начало год'!$F$5:$F$302)+SUMIFS('Регистрация приход товаров'!$H$4:$H$2000,'Регистрация приход товаров'!$D$4:$D$2000,$D361,'Регистрация приход товаров'!$A$4:$A$2000,"&lt;"&amp;DATE(YEAR($A361),MONTH($A361),1)))-SUMIFS('Регистрация расход товаров'!$H$4:$H$2000,'Регистрация расход товаров'!$A$4:$A$2000,"&lt;"&amp;DATE(YEAR($A361),MONTH($A361),1),'Регистрация расход товаров'!$D$4:$D$2000,$D361),0)))/((SUMIFS('Регистрация приход товаров'!$G$4:$G$2000,'Регистрация приход товаров'!$A$4:$A$2000,"&gt;="&amp;DATE(YEAR($A361),MONTH($A361),1),'Регистрация приход товаров'!$D$4:$D$2000,$D361)-SUMIFS('Регистрация приход товаров'!$G$4:$G$2000,'Регистрация приход товаров'!$A$4:$A$2000,"&gt;="&amp;DATE(YEAR($A361),MONTH($A361)+1,1),'Регистрация приход товаров'!$D$4:$D$2000,$D361))+(IFERROR((SUMIF('Остаток на начало год'!$B$5:$B$302,$D361,'Остаток на начало год'!$E$5:$E$302)+SUMIFS('Регистрация приход товаров'!$G$4:$G$2000,'Регистрация приход товаров'!$D$4:$D$2000,$D361,'Регистрация приход товаров'!$A$4:$A$2000,"&lt;"&amp;DATE(YEAR($A361),MONTH($A361),1)))-SUMIFS('Регистрация расход товаров'!$G$4:$G$2000,'Регистрация расход товаров'!$A$4:$A$2000,"&lt;"&amp;DATE(YEAR($A361),MONTH($A361),1),'Регистрация расход товаров'!$D$4:$D$2000,$D361),0))))*G361,0)</f>
        <v>0</v>
      </c>
      <c r="I361" s="154"/>
      <c r="J361" s="153">
        <f t="shared" si="10"/>
        <v>0</v>
      </c>
      <c r="K361" s="153">
        <f t="shared" si="11"/>
        <v>0</v>
      </c>
      <c r="L361" s="43" t="e">
        <f>IF(B361=#REF!,MAX($L$3:L360)+1,0)</f>
        <v>#REF!</v>
      </c>
    </row>
    <row r="362" spans="1:12">
      <c r="A362" s="158"/>
      <c r="B362" s="94"/>
      <c r="C362" s="159"/>
      <c r="D362" s="128"/>
      <c r="E362" s="151" t="str">
        <f>IFERROR(INDEX('Материал хисобот'!$C$9:$C$259,MATCH(D362,'Материал хисобот'!$B$9:$B$259,0),1),"")</f>
        <v/>
      </c>
      <c r="F362" s="152" t="str">
        <f>IFERROR(INDEX('Материал хисобот'!$D$9:$D$259,MATCH(D362,'Материал хисобот'!$B$9:$B$259,0),1),"")</f>
        <v/>
      </c>
      <c r="G362" s="155"/>
      <c r="H362" s="153">
        <f>IFERROR((((SUMIFS('Регистрация приход товаров'!$H$4:$H$2000,'Регистрация приход товаров'!$A$4:$A$2000,"&gt;="&amp;DATE(YEAR($A362),MONTH($A362),1),'Регистрация приход товаров'!$D$4:$D$2000,$D362)-SUMIFS('Регистрация приход товаров'!$H$4:$H$2000,'Регистрация приход товаров'!$A$4:$A$2000,"&gt;="&amp;DATE(YEAR($A362),MONTH($A362)+1,1),'Регистрация приход товаров'!$D$4:$D$2000,$D362))+(IFERROR((SUMIF('Остаток на начало год'!$B$5:$B$302,$D362,'Остаток на начало год'!$F$5:$F$302)+SUMIFS('Регистрация приход товаров'!$H$4:$H$2000,'Регистрация приход товаров'!$D$4:$D$2000,$D362,'Регистрация приход товаров'!$A$4:$A$2000,"&lt;"&amp;DATE(YEAR($A362),MONTH($A362),1)))-SUMIFS('Регистрация расход товаров'!$H$4:$H$2000,'Регистрация расход товаров'!$A$4:$A$2000,"&lt;"&amp;DATE(YEAR($A362),MONTH($A362),1),'Регистрация расход товаров'!$D$4:$D$2000,$D362),0)))/((SUMIFS('Регистрация приход товаров'!$G$4:$G$2000,'Регистрация приход товаров'!$A$4:$A$2000,"&gt;="&amp;DATE(YEAR($A362),MONTH($A362),1),'Регистрация приход товаров'!$D$4:$D$2000,$D362)-SUMIFS('Регистрация приход товаров'!$G$4:$G$2000,'Регистрация приход товаров'!$A$4:$A$2000,"&gt;="&amp;DATE(YEAR($A362),MONTH($A362)+1,1),'Регистрация приход товаров'!$D$4:$D$2000,$D362))+(IFERROR((SUMIF('Остаток на начало год'!$B$5:$B$302,$D362,'Остаток на начало год'!$E$5:$E$302)+SUMIFS('Регистрация приход товаров'!$G$4:$G$2000,'Регистрация приход товаров'!$D$4:$D$2000,$D362,'Регистрация приход товаров'!$A$4:$A$2000,"&lt;"&amp;DATE(YEAR($A362),MONTH($A362),1)))-SUMIFS('Регистрация расход товаров'!$G$4:$G$2000,'Регистрация расход товаров'!$A$4:$A$2000,"&lt;"&amp;DATE(YEAR($A362),MONTH($A362),1),'Регистрация расход товаров'!$D$4:$D$2000,$D362),0))))*G362,0)</f>
        <v>0</v>
      </c>
      <c r="I362" s="154"/>
      <c r="J362" s="153">
        <f t="shared" si="10"/>
        <v>0</v>
      </c>
      <c r="K362" s="153">
        <f t="shared" si="11"/>
        <v>0</v>
      </c>
      <c r="L362" s="43" t="e">
        <f>IF(B362=#REF!,MAX($L$3:L361)+1,0)</f>
        <v>#REF!</v>
      </c>
    </row>
    <row r="363" spans="1:12">
      <c r="A363" s="158"/>
      <c r="B363" s="94"/>
      <c r="C363" s="159"/>
      <c r="D363" s="128"/>
      <c r="E363" s="151" t="str">
        <f>IFERROR(INDEX('Материал хисобот'!$C$9:$C$259,MATCH(D363,'Материал хисобот'!$B$9:$B$259,0),1),"")</f>
        <v/>
      </c>
      <c r="F363" s="152" t="str">
        <f>IFERROR(INDEX('Материал хисобот'!$D$9:$D$259,MATCH(D363,'Материал хисобот'!$B$9:$B$259,0),1),"")</f>
        <v/>
      </c>
      <c r="G363" s="155"/>
      <c r="H363" s="153">
        <f>IFERROR((((SUMIFS('Регистрация приход товаров'!$H$4:$H$2000,'Регистрация приход товаров'!$A$4:$A$2000,"&gt;="&amp;DATE(YEAR($A363),MONTH($A363),1),'Регистрация приход товаров'!$D$4:$D$2000,$D363)-SUMIFS('Регистрация приход товаров'!$H$4:$H$2000,'Регистрация приход товаров'!$A$4:$A$2000,"&gt;="&amp;DATE(YEAR($A363),MONTH($A363)+1,1),'Регистрация приход товаров'!$D$4:$D$2000,$D363))+(IFERROR((SUMIF('Остаток на начало год'!$B$5:$B$302,$D363,'Остаток на начало год'!$F$5:$F$302)+SUMIFS('Регистрация приход товаров'!$H$4:$H$2000,'Регистрация приход товаров'!$D$4:$D$2000,$D363,'Регистрация приход товаров'!$A$4:$A$2000,"&lt;"&amp;DATE(YEAR($A363),MONTH($A363),1)))-SUMIFS('Регистрация расход товаров'!$H$4:$H$2000,'Регистрация расход товаров'!$A$4:$A$2000,"&lt;"&amp;DATE(YEAR($A363),MONTH($A363),1),'Регистрация расход товаров'!$D$4:$D$2000,$D363),0)))/((SUMIFS('Регистрация приход товаров'!$G$4:$G$2000,'Регистрация приход товаров'!$A$4:$A$2000,"&gt;="&amp;DATE(YEAR($A363),MONTH($A363),1),'Регистрация приход товаров'!$D$4:$D$2000,$D363)-SUMIFS('Регистрация приход товаров'!$G$4:$G$2000,'Регистрация приход товаров'!$A$4:$A$2000,"&gt;="&amp;DATE(YEAR($A363),MONTH($A363)+1,1),'Регистрация приход товаров'!$D$4:$D$2000,$D363))+(IFERROR((SUMIF('Остаток на начало год'!$B$5:$B$302,$D363,'Остаток на начало год'!$E$5:$E$302)+SUMIFS('Регистрация приход товаров'!$G$4:$G$2000,'Регистрация приход товаров'!$D$4:$D$2000,$D363,'Регистрация приход товаров'!$A$4:$A$2000,"&lt;"&amp;DATE(YEAR($A363),MONTH($A363),1)))-SUMIFS('Регистрация расход товаров'!$G$4:$G$2000,'Регистрация расход товаров'!$A$4:$A$2000,"&lt;"&amp;DATE(YEAR($A363),MONTH($A363),1),'Регистрация расход товаров'!$D$4:$D$2000,$D363),0))))*G363,0)</f>
        <v>0</v>
      </c>
      <c r="I363" s="154"/>
      <c r="J363" s="153">
        <f t="shared" si="10"/>
        <v>0</v>
      </c>
      <c r="K363" s="153">
        <f t="shared" si="11"/>
        <v>0</v>
      </c>
      <c r="L363" s="43" t="e">
        <f>IF(B363=#REF!,MAX($L$3:L362)+1,0)</f>
        <v>#REF!</v>
      </c>
    </row>
    <row r="364" spans="1:12">
      <c r="A364" s="158"/>
      <c r="B364" s="94"/>
      <c r="C364" s="159"/>
      <c r="D364" s="128"/>
      <c r="E364" s="151" t="str">
        <f>IFERROR(INDEX('Материал хисобот'!$C$9:$C$259,MATCH(D364,'Материал хисобот'!$B$9:$B$259,0),1),"")</f>
        <v/>
      </c>
      <c r="F364" s="152" t="str">
        <f>IFERROR(INDEX('Материал хисобот'!$D$9:$D$259,MATCH(D364,'Материал хисобот'!$B$9:$B$259,0),1),"")</f>
        <v/>
      </c>
      <c r="G364" s="155"/>
      <c r="H364" s="153">
        <f>IFERROR((((SUMIFS('Регистрация приход товаров'!$H$4:$H$2000,'Регистрация приход товаров'!$A$4:$A$2000,"&gt;="&amp;DATE(YEAR($A364),MONTH($A364),1),'Регистрация приход товаров'!$D$4:$D$2000,$D364)-SUMIFS('Регистрация приход товаров'!$H$4:$H$2000,'Регистрация приход товаров'!$A$4:$A$2000,"&gt;="&amp;DATE(YEAR($A364),MONTH($A364)+1,1),'Регистрация приход товаров'!$D$4:$D$2000,$D364))+(IFERROR((SUMIF('Остаток на начало год'!$B$5:$B$302,$D364,'Остаток на начало год'!$F$5:$F$302)+SUMIFS('Регистрация приход товаров'!$H$4:$H$2000,'Регистрация приход товаров'!$D$4:$D$2000,$D364,'Регистрация приход товаров'!$A$4:$A$2000,"&lt;"&amp;DATE(YEAR($A364),MONTH($A364),1)))-SUMIFS('Регистрация расход товаров'!$H$4:$H$2000,'Регистрация расход товаров'!$A$4:$A$2000,"&lt;"&amp;DATE(YEAR($A364),MONTH($A364),1),'Регистрация расход товаров'!$D$4:$D$2000,$D364),0)))/((SUMIFS('Регистрация приход товаров'!$G$4:$G$2000,'Регистрация приход товаров'!$A$4:$A$2000,"&gt;="&amp;DATE(YEAR($A364),MONTH($A364),1),'Регистрация приход товаров'!$D$4:$D$2000,$D364)-SUMIFS('Регистрация приход товаров'!$G$4:$G$2000,'Регистрация приход товаров'!$A$4:$A$2000,"&gt;="&amp;DATE(YEAR($A364),MONTH($A364)+1,1),'Регистрация приход товаров'!$D$4:$D$2000,$D364))+(IFERROR((SUMIF('Остаток на начало год'!$B$5:$B$302,$D364,'Остаток на начало год'!$E$5:$E$302)+SUMIFS('Регистрация приход товаров'!$G$4:$G$2000,'Регистрация приход товаров'!$D$4:$D$2000,$D364,'Регистрация приход товаров'!$A$4:$A$2000,"&lt;"&amp;DATE(YEAR($A364),MONTH($A364),1)))-SUMIFS('Регистрация расход товаров'!$G$4:$G$2000,'Регистрация расход товаров'!$A$4:$A$2000,"&lt;"&amp;DATE(YEAR($A364),MONTH($A364),1),'Регистрация расход товаров'!$D$4:$D$2000,$D364),0))))*G364,0)</f>
        <v>0</v>
      </c>
      <c r="I364" s="154"/>
      <c r="J364" s="153">
        <f t="shared" si="10"/>
        <v>0</v>
      </c>
      <c r="K364" s="153">
        <f t="shared" si="11"/>
        <v>0</v>
      </c>
      <c r="L364" s="43" t="e">
        <f>IF(B364=#REF!,MAX($L$3:L363)+1,0)</f>
        <v>#REF!</v>
      </c>
    </row>
    <row r="365" spans="1:12">
      <c r="A365" s="158"/>
      <c r="B365" s="94"/>
      <c r="C365" s="159"/>
      <c r="D365" s="128"/>
      <c r="E365" s="151" t="str">
        <f>IFERROR(INDEX('Материал хисобот'!$C$9:$C$259,MATCH(D365,'Материал хисобот'!$B$9:$B$259,0),1),"")</f>
        <v/>
      </c>
      <c r="F365" s="152" t="str">
        <f>IFERROR(INDEX('Материал хисобот'!$D$9:$D$259,MATCH(D365,'Материал хисобот'!$B$9:$B$259,0),1),"")</f>
        <v/>
      </c>
      <c r="G365" s="155"/>
      <c r="H365" s="153">
        <f>IFERROR((((SUMIFS('Регистрация приход товаров'!$H$4:$H$2000,'Регистрация приход товаров'!$A$4:$A$2000,"&gt;="&amp;DATE(YEAR($A365),MONTH($A365),1),'Регистрация приход товаров'!$D$4:$D$2000,$D365)-SUMIFS('Регистрация приход товаров'!$H$4:$H$2000,'Регистрация приход товаров'!$A$4:$A$2000,"&gt;="&amp;DATE(YEAR($A365),MONTH($A365)+1,1),'Регистрация приход товаров'!$D$4:$D$2000,$D365))+(IFERROR((SUMIF('Остаток на начало год'!$B$5:$B$302,$D365,'Остаток на начало год'!$F$5:$F$302)+SUMIFS('Регистрация приход товаров'!$H$4:$H$2000,'Регистрация приход товаров'!$D$4:$D$2000,$D365,'Регистрация приход товаров'!$A$4:$A$2000,"&lt;"&amp;DATE(YEAR($A365),MONTH($A365),1)))-SUMIFS('Регистрация расход товаров'!$H$4:$H$2000,'Регистрация расход товаров'!$A$4:$A$2000,"&lt;"&amp;DATE(YEAR($A365),MONTH($A365),1),'Регистрация расход товаров'!$D$4:$D$2000,$D365),0)))/((SUMIFS('Регистрация приход товаров'!$G$4:$G$2000,'Регистрация приход товаров'!$A$4:$A$2000,"&gt;="&amp;DATE(YEAR($A365),MONTH($A365),1),'Регистрация приход товаров'!$D$4:$D$2000,$D365)-SUMIFS('Регистрация приход товаров'!$G$4:$G$2000,'Регистрация приход товаров'!$A$4:$A$2000,"&gt;="&amp;DATE(YEAR($A365),MONTH($A365)+1,1),'Регистрация приход товаров'!$D$4:$D$2000,$D365))+(IFERROR((SUMIF('Остаток на начало год'!$B$5:$B$302,$D365,'Остаток на начало год'!$E$5:$E$302)+SUMIFS('Регистрация приход товаров'!$G$4:$G$2000,'Регистрация приход товаров'!$D$4:$D$2000,$D365,'Регистрация приход товаров'!$A$4:$A$2000,"&lt;"&amp;DATE(YEAR($A365),MONTH($A365),1)))-SUMIFS('Регистрация расход товаров'!$G$4:$G$2000,'Регистрация расход товаров'!$A$4:$A$2000,"&lt;"&amp;DATE(YEAR($A365),MONTH($A365),1),'Регистрация расход товаров'!$D$4:$D$2000,$D365),0))))*G365,0)</f>
        <v>0</v>
      </c>
      <c r="I365" s="154"/>
      <c r="J365" s="153">
        <f t="shared" si="10"/>
        <v>0</v>
      </c>
      <c r="K365" s="153">
        <f t="shared" si="11"/>
        <v>0</v>
      </c>
      <c r="L365" s="43" t="e">
        <f>IF(B365=#REF!,MAX($L$3:L364)+1,0)</f>
        <v>#REF!</v>
      </c>
    </row>
    <row r="366" spans="1:12">
      <c r="A366" s="158"/>
      <c r="B366" s="94"/>
      <c r="C366" s="159"/>
      <c r="D366" s="128"/>
      <c r="E366" s="151" t="str">
        <f>IFERROR(INDEX('Материал хисобот'!$C$9:$C$259,MATCH(D366,'Материал хисобот'!$B$9:$B$259,0),1),"")</f>
        <v/>
      </c>
      <c r="F366" s="152" t="str">
        <f>IFERROR(INDEX('Материал хисобот'!$D$9:$D$259,MATCH(D366,'Материал хисобот'!$B$9:$B$259,0),1),"")</f>
        <v/>
      </c>
      <c r="G366" s="155"/>
      <c r="H366" s="153">
        <f>IFERROR((((SUMIFS('Регистрация приход товаров'!$H$4:$H$2000,'Регистрация приход товаров'!$A$4:$A$2000,"&gt;="&amp;DATE(YEAR($A366),MONTH($A366),1),'Регистрация приход товаров'!$D$4:$D$2000,$D366)-SUMIFS('Регистрация приход товаров'!$H$4:$H$2000,'Регистрация приход товаров'!$A$4:$A$2000,"&gt;="&amp;DATE(YEAR($A366),MONTH($A366)+1,1),'Регистрация приход товаров'!$D$4:$D$2000,$D366))+(IFERROR((SUMIF('Остаток на начало год'!$B$5:$B$302,$D366,'Остаток на начало год'!$F$5:$F$302)+SUMIFS('Регистрация приход товаров'!$H$4:$H$2000,'Регистрация приход товаров'!$D$4:$D$2000,$D366,'Регистрация приход товаров'!$A$4:$A$2000,"&lt;"&amp;DATE(YEAR($A366),MONTH($A366),1)))-SUMIFS('Регистрация расход товаров'!$H$4:$H$2000,'Регистрация расход товаров'!$A$4:$A$2000,"&lt;"&amp;DATE(YEAR($A366),MONTH($A366),1),'Регистрация расход товаров'!$D$4:$D$2000,$D366),0)))/((SUMIFS('Регистрация приход товаров'!$G$4:$G$2000,'Регистрация приход товаров'!$A$4:$A$2000,"&gt;="&amp;DATE(YEAR($A366),MONTH($A366),1),'Регистрация приход товаров'!$D$4:$D$2000,$D366)-SUMIFS('Регистрация приход товаров'!$G$4:$G$2000,'Регистрация приход товаров'!$A$4:$A$2000,"&gt;="&amp;DATE(YEAR($A366),MONTH($A366)+1,1),'Регистрация приход товаров'!$D$4:$D$2000,$D366))+(IFERROR((SUMIF('Остаток на начало год'!$B$5:$B$302,$D366,'Остаток на начало год'!$E$5:$E$302)+SUMIFS('Регистрация приход товаров'!$G$4:$G$2000,'Регистрация приход товаров'!$D$4:$D$2000,$D366,'Регистрация приход товаров'!$A$4:$A$2000,"&lt;"&amp;DATE(YEAR($A366),MONTH($A366),1)))-SUMIFS('Регистрация расход товаров'!$G$4:$G$2000,'Регистрация расход товаров'!$A$4:$A$2000,"&lt;"&amp;DATE(YEAR($A366),MONTH($A366),1),'Регистрация расход товаров'!$D$4:$D$2000,$D366),0))))*G366,0)</f>
        <v>0</v>
      </c>
      <c r="I366" s="154"/>
      <c r="J366" s="153">
        <f t="shared" si="10"/>
        <v>0</v>
      </c>
      <c r="K366" s="153">
        <f t="shared" si="11"/>
        <v>0</v>
      </c>
      <c r="L366" s="43" t="e">
        <f>IF(B366=#REF!,MAX($L$3:L365)+1,0)</f>
        <v>#REF!</v>
      </c>
    </row>
    <row r="367" spans="1:12">
      <c r="A367" s="158"/>
      <c r="B367" s="94"/>
      <c r="C367" s="159"/>
      <c r="D367" s="128"/>
      <c r="E367" s="151" t="str">
        <f>IFERROR(INDEX('Материал хисобот'!$C$9:$C$259,MATCH(D367,'Материал хисобот'!$B$9:$B$259,0),1),"")</f>
        <v/>
      </c>
      <c r="F367" s="152" t="str">
        <f>IFERROR(INDEX('Материал хисобот'!$D$9:$D$259,MATCH(D367,'Материал хисобот'!$B$9:$B$259,0),1),"")</f>
        <v/>
      </c>
      <c r="G367" s="155"/>
      <c r="H367" s="153">
        <f>IFERROR((((SUMIFS('Регистрация приход товаров'!$H$4:$H$2000,'Регистрация приход товаров'!$A$4:$A$2000,"&gt;="&amp;DATE(YEAR($A367),MONTH($A367),1),'Регистрация приход товаров'!$D$4:$D$2000,$D367)-SUMIFS('Регистрация приход товаров'!$H$4:$H$2000,'Регистрация приход товаров'!$A$4:$A$2000,"&gt;="&amp;DATE(YEAR($A367),MONTH($A367)+1,1),'Регистрация приход товаров'!$D$4:$D$2000,$D367))+(IFERROR((SUMIF('Остаток на начало год'!$B$5:$B$302,$D367,'Остаток на начало год'!$F$5:$F$302)+SUMIFS('Регистрация приход товаров'!$H$4:$H$2000,'Регистрация приход товаров'!$D$4:$D$2000,$D367,'Регистрация приход товаров'!$A$4:$A$2000,"&lt;"&amp;DATE(YEAR($A367),MONTH($A367),1)))-SUMIFS('Регистрация расход товаров'!$H$4:$H$2000,'Регистрация расход товаров'!$A$4:$A$2000,"&lt;"&amp;DATE(YEAR($A367),MONTH($A367),1),'Регистрация расход товаров'!$D$4:$D$2000,$D367),0)))/((SUMIFS('Регистрация приход товаров'!$G$4:$G$2000,'Регистрация приход товаров'!$A$4:$A$2000,"&gt;="&amp;DATE(YEAR($A367),MONTH($A367),1),'Регистрация приход товаров'!$D$4:$D$2000,$D367)-SUMIFS('Регистрация приход товаров'!$G$4:$G$2000,'Регистрация приход товаров'!$A$4:$A$2000,"&gt;="&amp;DATE(YEAR($A367),MONTH($A367)+1,1),'Регистрация приход товаров'!$D$4:$D$2000,$D367))+(IFERROR((SUMIF('Остаток на начало год'!$B$5:$B$302,$D367,'Остаток на начало год'!$E$5:$E$302)+SUMIFS('Регистрация приход товаров'!$G$4:$G$2000,'Регистрация приход товаров'!$D$4:$D$2000,$D367,'Регистрация приход товаров'!$A$4:$A$2000,"&lt;"&amp;DATE(YEAR($A367),MONTH($A367),1)))-SUMIFS('Регистрация расход товаров'!$G$4:$G$2000,'Регистрация расход товаров'!$A$4:$A$2000,"&lt;"&amp;DATE(YEAR($A367),MONTH($A367),1),'Регистрация расход товаров'!$D$4:$D$2000,$D367),0))))*G367,0)</f>
        <v>0</v>
      </c>
      <c r="I367" s="154"/>
      <c r="J367" s="153">
        <f t="shared" si="10"/>
        <v>0</v>
      </c>
      <c r="K367" s="153">
        <f t="shared" si="11"/>
        <v>0</v>
      </c>
      <c r="L367" s="43" t="e">
        <f>IF(B367=#REF!,MAX($L$3:L366)+1,0)</f>
        <v>#REF!</v>
      </c>
    </row>
    <row r="368" spans="1:12">
      <c r="A368" s="158"/>
      <c r="B368" s="94"/>
      <c r="C368" s="159"/>
      <c r="D368" s="128"/>
      <c r="E368" s="151" t="str">
        <f>IFERROR(INDEX('Материал хисобот'!$C$9:$C$259,MATCH(D368,'Материал хисобот'!$B$9:$B$259,0),1),"")</f>
        <v/>
      </c>
      <c r="F368" s="152" t="str">
        <f>IFERROR(INDEX('Материал хисобот'!$D$9:$D$259,MATCH(D368,'Материал хисобот'!$B$9:$B$259,0),1),"")</f>
        <v/>
      </c>
      <c r="G368" s="155"/>
      <c r="H368" s="153">
        <f>IFERROR((((SUMIFS('Регистрация приход товаров'!$H$4:$H$2000,'Регистрация приход товаров'!$A$4:$A$2000,"&gt;="&amp;DATE(YEAR($A368),MONTH($A368),1),'Регистрация приход товаров'!$D$4:$D$2000,$D368)-SUMIFS('Регистрация приход товаров'!$H$4:$H$2000,'Регистрация приход товаров'!$A$4:$A$2000,"&gt;="&amp;DATE(YEAR($A368),MONTH($A368)+1,1),'Регистрация приход товаров'!$D$4:$D$2000,$D368))+(IFERROR((SUMIF('Остаток на начало год'!$B$5:$B$302,$D368,'Остаток на начало год'!$F$5:$F$302)+SUMIFS('Регистрация приход товаров'!$H$4:$H$2000,'Регистрация приход товаров'!$D$4:$D$2000,$D368,'Регистрация приход товаров'!$A$4:$A$2000,"&lt;"&amp;DATE(YEAR($A368),MONTH($A368),1)))-SUMIFS('Регистрация расход товаров'!$H$4:$H$2000,'Регистрация расход товаров'!$A$4:$A$2000,"&lt;"&amp;DATE(YEAR($A368),MONTH($A368),1),'Регистрация расход товаров'!$D$4:$D$2000,$D368),0)))/((SUMIFS('Регистрация приход товаров'!$G$4:$G$2000,'Регистрация приход товаров'!$A$4:$A$2000,"&gt;="&amp;DATE(YEAR($A368),MONTH($A368),1),'Регистрация приход товаров'!$D$4:$D$2000,$D368)-SUMIFS('Регистрация приход товаров'!$G$4:$G$2000,'Регистрация приход товаров'!$A$4:$A$2000,"&gt;="&amp;DATE(YEAR($A368),MONTH($A368)+1,1),'Регистрация приход товаров'!$D$4:$D$2000,$D368))+(IFERROR((SUMIF('Остаток на начало год'!$B$5:$B$302,$D368,'Остаток на начало год'!$E$5:$E$302)+SUMIFS('Регистрация приход товаров'!$G$4:$G$2000,'Регистрация приход товаров'!$D$4:$D$2000,$D368,'Регистрация приход товаров'!$A$4:$A$2000,"&lt;"&amp;DATE(YEAR($A368),MONTH($A368),1)))-SUMIFS('Регистрация расход товаров'!$G$4:$G$2000,'Регистрация расход товаров'!$A$4:$A$2000,"&lt;"&amp;DATE(YEAR($A368),MONTH($A368),1),'Регистрация расход товаров'!$D$4:$D$2000,$D368),0))))*G368,0)</f>
        <v>0</v>
      </c>
      <c r="I368" s="154"/>
      <c r="J368" s="153">
        <f t="shared" si="10"/>
        <v>0</v>
      </c>
      <c r="K368" s="153">
        <f t="shared" si="11"/>
        <v>0</v>
      </c>
      <c r="L368" s="43" t="e">
        <f>IF(B368=#REF!,MAX($L$3:L367)+1,0)</f>
        <v>#REF!</v>
      </c>
    </row>
    <row r="369" spans="1:12">
      <c r="A369" s="158"/>
      <c r="B369" s="94"/>
      <c r="C369" s="159"/>
      <c r="D369" s="128"/>
      <c r="E369" s="151" t="str">
        <f>IFERROR(INDEX('Материал хисобот'!$C$9:$C$259,MATCH(D369,'Материал хисобот'!$B$9:$B$259,0),1),"")</f>
        <v/>
      </c>
      <c r="F369" s="152" t="str">
        <f>IFERROR(INDEX('Материал хисобот'!$D$9:$D$259,MATCH(D369,'Материал хисобот'!$B$9:$B$259,0),1),"")</f>
        <v/>
      </c>
      <c r="G369" s="155"/>
      <c r="H369" s="153">
        <f>IFERROR((((SUMIFS('Регистрация приход товаров'!$H$4:$H$2000,'Регистрация приход товаров'!$A$4:$A$2000,"&gt;="&amp;DATE(YEAR($A369),MONTH($A369),1),'Регистрация приход товаров'!$D$4:$D$2000,$D369)-SUMIFS('Регистрация приход товаров'!$H$4:$H$2000,'Регистрация приход товаров'!$A$4:$A$2000,"&gt;="&amp;DATE(YEAR($A369),MONTH($A369)+1,1),'Регистрация приход товаров'!$D$4:$D$2000,$D369))+(IFERROR((SUMIF('Остаток на начало год'!$B$5:$B$302,$D369,'Остаток на начало год'!$F$5:$F$302)+SUMIFS('Регистрация приход товаров'!$H$4:$H$2000,'Регистрация приход товаров'!$D$4:$D$2000,$D369,'Регистрация приход товаров'!$A$4:$A$2000,"&lt;"&amp;DATE(YEAR($A369),MONTH($A369),1)))-SUMIFS('Регистрация расход товаров'!$H$4:$H$2000,'Регистрация расход товаров'!$A$4:$A$2000,"&lt;"&amp;DATE(YEAR($A369),MONTH($A369),1),'Регистрация расход товаров'!$D$4:$D$2000,$D369),0)))/((SUMIFS('Регистрация приход товаров'!$G$4:$G$2000,'Регистрация приход товаров'!$A$4:$A$2000,"&gt;="&amp;DATE(YEAR($A369),MONTH($A369),1),'Регистрация приход товаров'!$D$4:$D$2000,$D369)-SUMIFS('Регистрация приход товаров'!$G$4:$G$2000,'Регистрация приход товаров'!$A$4:$A$2000,"&gt;="&amp;DATE(YEAR($A369),MONTH($A369)+1,1),'Регистрация приход товаров'!$D$4:$D$2000,$D369))+(IFERROR((SUMIF('Остаток на начало год'!$B$5:$B$302,$D369,'Остаток на начало год'!$E$5:$E$302)+SUMIFS('Регистрация приход товаров'!$G$4:$G$2000,'Регистрация приход товаров'!$D$4:$D$2000,$D369,'Регистрация приход товаров'!$A$4:$A$2000,"&lt;"&amp;DATE(YEAR($A369),MONTH($A369),1)))-SUMIFS('Регистрация расход товаров'!$G$4:$G$2000,'Регистрация расход товаров'!$A$4:$A$2000,"&lt;"&amp;DATE(YEAR($A369),MONTH($A369),1),'Регистрация расход товаров'!$D$4:$D$2000,$D369),0))))*G369,0)</f>
        <v>0</v>
      </c>
      <c r="I369" s="154"/>
      <c r="J369" s="153">
        <f t="shared" si="10"/>
        <v>0</v>
      </c>
      <c r="K369" s="153">
        <f t="shared" si="11"/>
        <v>0</v>
      </c>
      <c r="L369" s="43" t="e">
        <f>IF(B369=#REF!,MAX($L$3:L368)+1,0)</f>
        <v>#REF!</v>
      </c>
    </row>
    <row r="370" spans="1:12">
      <c r="A370" s="158"/>
      <c r="B370" s="94"/>
      <c r="C370" s="159"/>
      <c r="D370" s="128"/>
      <c r="E370" s="151" t="str">
        <f>IFERROR(INDEX('Материал хисобот'!$C$9:$C$259,MATCH(D370,'Материал хисобот'!$B$9:$B$259,0),1),"")</f>
        <v/>
      </c>
      <c r="F370" s="152" t="str">
        <f>IFERROR(INDEX('Материал хисобот'!$D$9:$D$259,MATCH(D370,'Материал хисобот'!$B$9:$B$259,0),1),"")</f>
        <v/>
      </c>
      <c r="G370" s="155"/>
      <c r="H370" s="153">
        <f>IFERROR((((SUMIFS('Регистрация приход товаров'!$H$4:$H$2000,'Регистрация приход товаров'!$A$4:$A$2000,"&gt;="&amp;DATE(YEAR($A370),MONTH($A370),1),'Регистрация приход товаров'!$D$4:$D$2000,$D370)-SUMIFS('Регистрация приход товаров'!$H$4:$H$2000,'Регистрация приход товаров'!$A$4:$A$2000,"&gt;="&amp;DATE(YEAR($A370),MONTH($A370)+1,1),'Регистрация приход товаров'!$D$4:$D$2000,$D370))+(IFERROR((SUMIF('Остаток на начало год'!$B$5:$B$302,$D370,'Остаток на начало год'!$F$5:$F$302)+SUMIFS('Регистрация приход товаров'!$H$4:$H$2000,'Регистрация приход товаров'!$D$4:$D$2000,$D370,'Регистрация приход товаров'!$A$4:$A$2000,"&lt;"&amp;DATE(YEAR($A370),MONTH($A370),1)))-SUMIFS('Регистрация расход товаров'!$H$4:$H$2000,'Регистрация расход товаров'!$A$4:$A$2000,"&lt;"&amp;DATE(YEAR($A370),MONTH($A370),1),'Регистрация расход товаров'!$D$4:$D$2000,$D370),0)))/((SUMIFS('Регистрация приход товаров'!$G$4:$G$2000,'Регистрация приход товаров'!$A$4:$A$2000,"&gt;="&amp;DATE(YEAR($A370),MONTH($A370),1),'Регистрация приход товаров'!$D$4:$D$2000,$D370)-SUMIFS('Регистрация приход товаров'!$G$4:$G$2000,'Регистрация приход товаров'!$A$4:$A$2000,"&gt;="&amp;DATE(YEAR($A370),MONTH($A370)+1,1),'Регистрация приход товаров'!$D$4:$D$2000,$D370))+(IFERROR((SUMIF('Остаток на начало год'!$B$5:$B$302,$D370,'Остаток на начало год'!$E$5:$E$302)+SUMIFS('Регистрация приход товаров'!$G$4:$G$2000,'Регистрация приход товаров'!$D$4:$D$2000,$D370,'Регистрация приход товаров'!$A$4:$A$2000,"&lt;"&amp;DATE(YEAR($A370),MONTH($A370),1)))-SUMIFS('Регистрация расход товаров'!$G$4:$G$2000,'Регистрация расход товаров'!$A$4:$A$2000,"&lt;"&amp;DATE(YEAR($A370),MONTH($A370),1),'Регистрация расход товаров'!$D$4:$D$2000,$D370),0))))*G370,0)</f>
        <v>0</v>
      </c>
      <c r="I370" s="154"/>
      <c r="J370" s="153">
        <f t="shared" si="10"/>
        <v>0</v>
      </c>
      <c r="K370" s="153">
        <f t="shared" si="11"/>
        <v>0</v>
      </c>
      <c r="L370" s="43" t="e">
        <f>IF(B370=#REF!,MAX($L$3:L369)+1,0)</f>
        <v>#REF!</v>
      </c>
    </row>
    <row r="371" spans="1:12">
      <c r="A371" s="158"/>
      <c r="B371" s="94"/>
      <c r="C371" s="159"/>
      <c r="D371" s="128"/>
      <c r="E371" s="151" t="str">
        <f>IFERROR(INDEX('Материал хисобот'!$C$9:$C$259,MATCH(D371,'Материал хисобот'!$B$9:$B$259,0),1),"")</f>
        <v/>
      </c>
      <c r="F371" s="152" t="str">
        <f>IFERROR(INDEX('Материал хисобот'!$D$9:$D$259,MATCH(D371,'Материал хисобот'!$B$9:$B$259,0),1),"")</f>
        <v/>
      </c>
      <c r="G371" s="155"/>
      <c r="H371" s="153">
        <f>IFERROR((((SUMIFS('Регистрация приход товаров'!$H$4:$H$2000,'Регистрация приход товаров'!$A$4:$A$2000,"&gt;="&amp;DATE(YEAR($A371),MONTH($A371),1),'Регистрация приход товаров'!$D$4:$D$2000,$D371)-SUMIFS('Регистрация приход товаров'!$H$4:$H$2000,'Регистрация приход товаров'!$A$4:$A$2000,"&gt;="&amp;DATE(YEAR($A371),MONTH($A371)+1,1),'Регистрация приход товаров'!$D$4:$D$2000,$D371))+(IFERROR((SUMIF('Остаток на начало год'!$B$5:$B$302,$D371,'Остаток на начало год'!$F$5:$F$302)+SUMIFS('Регистрация приход товаров'!$H$4:$H$2000,'Регистрация приход товаров'!$D$4:$D$2000,$D371,'Регистрация приход товаров'!$A$4:$A$2000,"&lt;"&amp;DATE(YEAR($A371),MONTH($A371),1)))-SUMIFS('Регистрация расход товаров'!$H$4:$H$2000,'Регистрация расход товаров'!$A$4:$A$2000,"&lt;"&amp;DATE(YEAR($A371),MONTH($A371),1),'Регистрация расход товаров'!$D$4:$D$2000,$D371),0)))/((SUMIFS('Регистрация приход товаров'!$G$4:$G$2000,'Регистрация приход товаров'!$A$4:$A$2000,"&gt;="&amp;DATE(YEAR($A371),MONTH($A371),1),'Регистрация приход товаров'!$D$4:$D$2000,$D371)-SUMIFS('Регистрация приход товаров'!$G$4:$G$2000,'Регистрация приход товаров'!$A$4:$A$2000,"&gt;="&amp;DATE(YEAR($A371),MONTH($A371)+1,1),'Регистрация приход товаров'!$D$4:$D$2000,$D371))+(IFERROR((SUMIF('Остаток на начало год'!$B$5:$B$302,$D371,'Остаток на начало год'!$E$5:$E$302)+SUMIFS('Регистрация приход товаров'!$G$4:$G$2000,'Регистрация приход товаров'!$D$4:$D$2000,$D371,'Регистрация приход товаров'!$A$4:$A$2000,"&lt;"&amp;DATE(YEAR($A371),MONTH($A371),1)))-SUMIFS('Регистрация расход товаров'!$G$4:$G$2000,'Регистрация расход товаров'!$A$4:$A$2000,"&lt;"&amp;DATE(YEAR($A371),MONTH($A371),1),'Регистрация расход товаров'!$D$4:$D$2000,$D371),0))))*G371,0)</f>
        <v>0</v>
      </c>
      <c r="I371" s="154"/>
      <c r="J371" s="153">
        <f t="shared" si="10"/>
        <v>0</v>
      </c>
      <c r="K371" s="153">
        <f t="shared" si="11"/>
        <v>0</v>
      </c>
      <c r="L371" s="43" t="e">
        <f>IF(B371=#REF!,MAX($L$3:L370)+1,0)</f>
        <v>#REF!</v>
      </c>
    </row>
    <row r="372" spans="1:12">
      <c r="A372" s="158"/>
      <c r="B372" s="94"/>
      <c r="C372" s="159"/>
      <c r="D372" s="128"/>
      <c r="E372" s="151" t="str">
        <f>IFERROR(INDEX('Материал хисобот'!$C$9:$C$259,MATCH(D372,'Материал хисобот'!$B$9:$B$259,0),1),"")</f>
        <v/>
      </c>
      <c r="F372" s="152" t="str">
        <f>IFERROR(INDEX('Материал хисобот'!$D$9:$D$259,MATCH(D372,'Материал хисобот'!$B$9:$B$259,0),1),"")</f>
        <v/>
      </c>
      <c r="G372" s="155"/>
      <c r="H372" s="153">
        <f>IFERROR((((SUMIFS('Регистрация приход товаров'!$H$4:$H$2000,'Регистрация приход товаров'!$A$4:$A$2000,"&gt;="&amp;DATE(YEAR($A372),MONTH($A372),1),'Регистрация приход товаров'!$D$4:$D$2000,$D372)-SUMIFS('Регистрация приход товаров'!$H$4:$H$2000,'Регистрация приход товаров'!$A$4:$A$2000,"&gt;="&amp;DATE(YEAR($A372),MONTH($A372)+1,1),'Регистрация приход товаров'!$D$4:$D$2000,$D372))+(IFERROR((SUMIF('Остаток на начало год'!$B$5:$B$302,$D372,'Остаток на начало год'!$F$5:$F$302)+SUMIFS('Регистрация приход товаров'!$H$4:$H$2000,'Регистрация приход товаров'!$D$4:$D$2000,$D372,'Регистрация приход товаров'!$A$4:$A$2000,"&lt;"&amp;DATE(YEAR($A372),MONTH($A372),1)))-SUMIFS('Регистрация расход товаров'!$H$4:$H$2000,'Регистрация расход товаров'!$A$4:$A$2000,"&lt;"&amp;DATE(YEAR($A372),MONTH($A372),1),'Регистрация расход товаров'!$D$4:$D$2000,$D372),0)))/((SUMIFS('Регистрация приход товаров'!$G$4:$G$2000,'Регистрация приход товаров'!$A$4:$A$2000,"&gt;="&amp;DATE(YEAR($A372),MONTH($A372),1),'Регистрация приход товаров'!$D$4:$D$2000,$D372)-SUMIFS('Регистрация приход товаров'!$G$4:$G$2000,'Регистрация приход товаров'!$A$4:$A$2000,"&gt;="&amp;DATE(YEAR($A372),MONTH($A372)+1,1),'Регистрация приход товаров'!$D$4:$D$2000,$D372))+(IFERROR((SUMIF('Остаток на начало год'!$B$5:$B$302,$D372,'Остаток на начало год'!$E$5:$E$302)+SUMIFS('Регистрация приход товаров'!$G$4:$G$2000,'Регистрация приход товаров'!$D$4:$D$2000,$D372,'Регистрация приход товаров'!$A$4:$A$2000,"&lt;"&amp;DATE(YEAR($A372),MONTH($A372),1)))-SUMIFS('Регистрация расход товаров'!$G$4:$G$2000,'Регистрация расход товаров'!$A$4:$A$2000,"&lt;"&amp;DATE(YEAR($A372),MONTH($A372),1),'Регистрация расход товаров'!$D$4:$D$2000,$D372),0))))*G372,0)</f>
        <v>0</v>
      </c>
      <c r="I372" s="154"/>
      <c r="J372" s="153">
        <f t="shared" si="10"/>
        <v>0</v>
      </c>
      <c r="K372" s="153">
        <f t="shared" si="11"/>
        <v>0</v>
      </c>
      <c r="L372" s="43" t="e">
        <f>IF(B372=#REF!,MAX($L$3:L371)+1,0)</f>
        <v>#REF!</v>
      </c>
    </row>
    <row r="373" spans="1:12">
      <c r="A373" s="158"/>
      <c r="B373" s="94"/>
      <c r="C373" s="159"/>
      <c r="D373" s="128"/>
      <c r="E373" s="151" t="str">
        <f>IFERROR(INDEX('Материал хисобот'!$C$9:$C$259,MATCH(D373,'Материал хисобот'!$B$9:$B$259,0),1),"")</f>
        <v/>
      </c>
      <c r="F373" s="152" t="str">
        <f>IFERROR(INDEX('Материал хисобот'!$D$9:$D$259,MATCH(D373,'Материал хисобот'!$B$9:$B$259,0),1),"")</f>
        <v/>
      </c>
      <c r="G373" s="155"/>
      <c r="H373" s="153">
        <f>IFERROR((((SUMIFS('Регистрация приход товаров'!$H$4:$H$2000,'Регистрация приход товаров'!$A$4:$A$2000,"&gt;="&amp;DATE(YEAR($A373),MONTH($A373),1),'Регистрация приход товаров'!$D$4:$D$2000,$D373)-SUMIFS('Регистрация приход товаров'!$H$4:$H$2000,'Регистрация приход товаров'!$A$4:$A$2000,"&gt;="&amp;DATE(YEAR($A373),MONTH($A373)+1,1),'Регистрация приход товаров'!$D$4:$D$2000,$D373))+(IFERROR((SUMIF('Остаток на начало год'!$B$5:$B$302,$D373,'Остаток на начало год'!$F$5:$F$302)+SUMIFS('Регистрация приход товаров'!$H$4:$H$2000,'Регистрация приход товаров'!$D$4:$D$2000,$D373,'Регистрация приход товаров'!$A$4:$A$2000,"&lt;"&amp;DATE(YEAR($A373),MONTH($A373),1)))-SUMIFS('Регистрация расход товаров'!$H$4:$H$2000,'Регистрация расход товаров'!$A$4:$A$2000,"&lt;"&amp;DATE(YEAR($A373),MONTH($A373),1),'Регистрация расход товаров'!$D$4:$D$2000,$D373),0)))/((SUMIFS('Регистрация приход товаров'!$G$4:$G$2000,'Регистрация приход товаров'!$A$4:$A$2000,"&gt;="&amp;DATE(YEAR($A373),MONTH($A373),1),'Регистрация приход товаров'!$D$4:$D$2000,$D373)-SUMIFS('Регистрация приход товаров'!$G$4:$G$2000,'Регистрация приход товаров'!$A$4:$A$2000,"&gt;="&amp;DATE(YEAR($A373),MONTH($A373)+1,1),'Регистрация приход товаров'!$D$4:$D$2000,$D373))+(IFERROR((SUMIF('Остаток на начало год'!$B$5:$B$302,$D373,'Остаток на начало год'!$E$5:$E$302)+SUMIFS('Регистрация приход товаров'!$G$4:$G$2000,'Регистрация приход товаров'!$D$4:$D$2000,$D373,'Регистрация приход товаров'!$A$4:$A$2000,"&lt;"&amp;DATE(YEAR($A373),MONTH($A373),1)))-SUMIFS('Регистрация расход товаров'!$G$4:$G$2000,'Регистрация расход товаров'!$A$4:$A$2000,"&lt;"&amp;DATE(YEAR($A373),MONTH($A373),1),'Регистрация расход товаров'!$D$4:$D$2000,$D373),0))))*G373,0)</f>
        <v>0</v>
      </c>
      <c r="I373" s="154"/>
      <c r="J373" s="153">
        <f t="shared" si="10"/>
        <v>0</v>
      </c>
      <c r="K373" s="153">
        <f t="shared" si="11"/>
        <v>0</v>
      </c>
      <c r="L373" s="43" t="e">
        <f>IF(B373=#REF!,MAX($L$3:L372)+1,0)</f>
        <v>#REF!</v>
      </c>
    </row>
    <row r="374" spans="1:12">
      <c r="A374" s="158"/>
      <c r="B374" s="94"/>
      <c r="C374" s="159"/>
      <c r="D374" s="128"/>
      <c r="E374" s="151" t="str">
        <f>IFERROR(INDEX('Материал хисобот'!$C$9:$C$259,MATCH(D374,'Материал хисобот'!$B$9:$B$259,0),1),"")</f>
        <v/>
      </c>
      <c r="F374" s="152" t="str">
        <f>IFERROR(INDEX('Материал хисобот'!$D$9:$D$259,MATCH(D374,'Материал хисобот'!$B$9:$B$259,0),1),"")</f>
        <v/>
      </c>
      <c r="G374" s="155"/>
      <c r="H374" s="153">
        <f>IFERROR((((SUMIFS('Регистрация приход товаров'!$H$4:$H$2000,'Регистрация приход товаров'!$A$4:$A$2000,"&gt;="&amp;DATE(YEAR($A374),MONTH($A374),1),'Регистрация приход товаров'!$D$4:$D$2000,$D374)-SUMIFS('Регистрация приход товаров'!$H$4:$H$2000,'Регистрация приход товаров'!$A$4:$A$2000,"&gt;="&amp;DATE(YEAR($A374),MONTH($A374)+1,1),'Регистрация приход товаров'!$D$4:$D$2000,$D374))+(IFERROR((SUMIF('Остаток на начало год'!$B$5:$B$302,$D374,'Остаток на начало год'!$F$5:$F$302)+SUMIFS('Регистрация приход товаров'!$H$4:$H$2000,'Регистрация приход товаров'!$D$4:$D$2000,$D374,'Регистрация приход товаров'!$A$4:$A$2000,"&lt;"&amp;DATE(YEAR($A374),MONTH($A374),1)))-SUMIFS('Регистрация расход товаров'!$H$4:$H$2000,'Регистрация расход товаров'!$A$4:$A$2000,"&lt;"&amp;DATE(YEAR($A374),MONTH($A374),1),'Регистрация расход товаров'!$D$4:$D$2000,$D374),0)))/((SUMIFS('Регистрация приход товаров'!$G$4:$G$2000,'Регистрация приход товаров'!$A$4:$A$2000,"&gt;="&amp;DATE(YEAR($A374),MONTH($A374),1),'Регистрация приход товаров'!$D$4:$D$2000,$D374)-SUMIFS('Регистрация приход товаров'!$G$4:$G$2000,'Регистрация приход товаров'!$A$4:$A$2000,"&gt;="&amp;DATE(YEAR($A374),MONTH($A374)+1,1),'Регистрация приход товаров'!$D$4:$D$2000,$D374))+(IFERROR((SUMIF('Остаток на начало год'!$B$5:$B$302,$D374,'Остаток на начало год'!$E$5:$E$302)+SUMIFS('Регистрация приход товаров'!$G$4:$G$2000,'Регистрация приход товаров'!$D$4:$D$2000,$D374,'Регистрация приход товаров'!$A$4:$A$2000,"&lt;"&amp;DATE(YEAR($A374),MONTH($A374),1)))-SUMIFS('Регистрация расход товаров'!$G$4:$G$2000,'Регистрация расход товаров'!$A$4:$A$2000,"&lt;"&amp;DATE(YEAR($A374),MONTH($A374),1),'Регистрация расход товаров'!$D$4:$D$2000,$D374),0))))*G374,0)</f>
        <v>0</v>
      </c>
      <c r="I374" s="154"/>
      <c r="J374" s="153">
        <f t="shared" si="10"/>
        <v>0</v>
      </c>
      <c r="K374" s="153">
        <f t="shared" si="11"/>
        <v>0</v>
      </c>
      <c r="L374" s="43" t="e">
        <f>IF(B374=#REF!,MAX($L$3:L373)+1,0)</f>
        <v>#REF!</v>
      </c>
    </row>
    <row r="375" spans="1:12">
      <c r="A375" s="158"/>
      <c r="B375" s="94"/>
      <c r="C375" s="159"/>
      <c r="D375" s="128"/>
      <c r="E375" s="151" t="str">
        <f>IFERROR(INDEX('Материал хисобот'!$C$9:$C$259,MATCH(D375,'Материал хисобот'!$B$9:$B$259,0),1),"")</f>
        <v/>
      </c>
      <c r="F375" s="152" t="str">
        <f>IFERROR(INDEX('Материал хисобот'!$D$9:$D$259,MATCH(D375,'Материал хисобот'!$B$9:$B$259,0),1),"")</f>
        <v/>
      </c>
      <c r="G375" s="155"/>
      <c r="H375" s="153">
        <f>IFERROR((((SUMIFS('Регистрация приход товаров'!$H$4:$H$2000,'Регистрация приход товаров'!$A$4:$A$2000,"&gt;="&amp;DATE(YEAR($A375),MONTH($A375),1),'Регистрация приход товаров'!$D$4:$D$2000,$D375)-SUMIFS('Регистрация приход товаров'!$H$4:$H$2000,'Регистрация приход товаров'!$A$4:$A$2000,"&gt;="&amp;DATE(YEAR($A375),MONTH($A375)+1,1),'Регистрация приход товаров'!$D$4:$D$2000,$D375))+(IFERROR((SUMIF('Остаток на начало год'!$B$5:$B$302,$D375,'Остаток на начало год'!$F$5:$F$302)+SUMIFS('Регистрация приход товаров'!$H$4:$H$2000,'Регистрация приход товаров'!$D$4:$D$2000,$D375,'Регистрация приход товаров'!$A$4:$A$2000,"&lt;"&amp;DATE(YEAR($A375),MONTH($A375),1)))-SUMIFS('Регистрация расход товаров'!$H$4:$H$2000,'Регистрация расход товаров'!$A$4:$A$2000,"&lt;"&amp;DATE(YEAR($A375),MONTH($A375),1),'Регистрация расход товаров'!$D$4:$D$2000,$D375),0)))/((SUMIFS('Регистрация приход товаров'!$G$4:$G$2000,'Регистрация приход товаров'!$A$4:$A$2000,"&gt;="&amp;DATE(YEAR($A375),MONTH($A375),1),'Регистрация приход товаров'!$D$4:$D$2000,$D375)-SUMIFS('Регистрация приход товаров'!$G$4:$G$2000,'Регистрация приход товаров'!$A$4:$A$2000,"&gt;="&amp;DATE(YEAR($A375),MONTH($A375)+1,1),'Регистрация приход товаров'!$D$4:$D$2000,$D375))+(IFERROR((SUMIF('Остаток на начало год'!$B$5:$B$302,$D375,'Остаток на начало год'!$E$5:$E$302)+SUMIFS('Регистрация приход товаров'!$G$4:$G$2000,'Регистрация приход товаров'!$D$4:$D$2000,$D375,'Регистрация приход товаров'!$A$4:$A$2000,"&lt;"&amp;DATE(YEAR($A375),MONTH($A375),1)))-SUMIFS('Регистрация расход товаров'!$G$4:$G$2000,'Регистрация расход товаров'!$A$4:$A$2000,"&lt;"&amp;DATE(YEAR($A375),MONTH($A375),1),'Регистрация расход товаров'!$D$4:$D$2000,$D375),0))))*G375,0)</f>
        <v>0</v>
      </c>
      <c r="I375" s="154"/>
      <c r="J375" s="153">
        <f t="shared" si="10"/>
        <v>0</v>
      </c>
      <c r="K375" s="153">
        <f t="shared" si="11"/>
        <v>0</v>
      </c>
      <c r="L375" s="43" t="e">
        <f>IF(B375=#REF!,MAX($L$3:L374)+1,0)</f>
        <v>#REF!</v>
      </c>
    </row>
    <row r="376" spans="1:12">
      <c r="A376" s="158"/>
      <c r="B376" s="94"/>
      <c r="C376" s="159"/>
      <c r="D376" s="128"/>
      <c r="E376" s="151" t="str">
        <f>IFERROR(INDEX('Материал хисобот'!$C$9:$C$259,MATCH(D376,'Материал хисобот'!$B$9:$B$259,0),1),"")</f>
        <v/>
      </c>
      <c r="F376" s="152" t="str">
        <f>IFERROR(INDEX('Материал хисобот'!$D$9:$D$259,MATCH(D376,'Материал хисобот'!$B$9:$B$259,0),1),"")</f>
        <v/>
      </c>
      <c r="G376" s="155"/>
      <c r="H376" s="153">
        <f>IFERROR((((SUMIFS('Регистрация приход товаров'!$H$4:$H$2000,'Регистрация приход товаров'!$A$4:$A$2000,"&gt;="&amp;DATE(YEAR($A376),MONTH($A376),1),'Регистрация приход товаров'!$D$4:$D$2000,$D376)-SUMIFS('Регистрация приход товаров'!$H$4:$H$2000,'Регистрация приход товаров'!$A$4:$A$2000,"&gt;="&amp;DATE(YEAR($A376),MONTH($A376)+1,1),'Регистрация приход товаров'!$D$4:$D$2000,$D376))+(IFERROR((SUMIF('Остаток на начало год'!$B$5:$B$302,$D376,'Остаток на начало год'!$F$5:$F$302)+SUMIFS('Регистрация приход товаров'!$H$4:$H$2000,'Регистрация приход товаров'!$D$4:$D$2000,$D376,'Регистрация приход товаров'!$A$4:$A$2000,"&lt;"&amp;DATE(YEAR($A376),MONTH($A376),1)))-SUMIFS('Регистрация расход товаров'!$H$4:$H$2000,'Регистрация расход товаров'!$A$4:$A$2000,"&lt;"&amp;DATE(YEAR($A376),MONTH($A376),1),'Регистрация расход товаров'!$D$4:$D$2000,$D376),0)))/((SUMIFS('Регистрация приход товаров'!$G$4:$G$2000,'Регистрация приход товаров'!$A$4:$A$2000,"&gt;="&amp;DATE(YEAR($A376),MONTH($A376),1),'Регистрация приход товаров'!$D$4:$D$2000,$D376)-SUMIFS('Регистрация приход товаров'!$G$4:$G$2000,'Регистрация приход товаров'!$A$4:$A$2000,"&gt;="&amp;DATE(YEAR($A376),MONTH($A376)+1,1),'Регистрация приход товаров'!$D$4:$D$2000,$D376))+(IFERROR((SUMIF('Остаток на начало год'!$B$5:$B$302,$D376,'Остаток на начало год'!$E$5:$E$302)+SUMIFS('Регистрация приход товаров'!$G$4:$G$2000,'Регистрация приход товаров'!$D$4:$D$2000,$D376,'Регистрация приход товаров'!$A$4:$A$2000,"&lt;"&amp;DATE(YEAR($A376),MONTH($A376),1)))-SUMIFS('Регистрация расход товаров'!$G$4:$G$2000,'Регистрация расход товаров'!$A$4:$A$2000,"&lt;"&amp;DATE(YEAR($A376),MONTH($A376),1),'Регистрация расход товаров'!$D$4:$D$2000,$D376),0))))*G376,0)</f>
        <v>0</v>
      </c>
      <c r="I376" s="154"/>
      <c r="J376" s="153">
        <f t="shared" si="10"/>
        <v>0</v>
      </c>
      <c r="K376" s="153">
        <f t="shared" si="11"/>
        <v>0</v>
      </c>
      <c r="L376" s="43" t="e">
        <f>IF(B376=#REF!,MAX($L$3:L375)+1,0)</f>
        <v>#REF!</v>
      </c>
    </row>
    <row r="377" spans="1:12">
      <c r="A377" s="158"/>
      <c r="B377" s="94"/>
      <c r="C377" s="159"/>
      <c r="D377" s="128"/>
      <c r="E377" s="151" t="str">
        <f>IFERROR(INDEX('Материал хисобот'!$C$9:$C$259,MATCH(D377,'Материал хисобот'!$B$9:$B$259,0),1),"")</f>
        <v/>
      </c>
      <c r="F377" s="152" t="str">
        <f>IFERROR(INDEX('Материал хисобот'!$D$9:$D$259,MATCH(D377,'Материал хисобот'!$B$9:$B$259,0),1),"")</f>
        <v/>
      </c>
      <c r="G377" s="155"/>
      <c r="H377" s="153">
        <f>IFERROR((((SUMIFS('Регистрация приход товаров'!$H$4:$H$2000,'Регистрация приход товаров'!$A$4:$A$2000,"&gt;="&amp;DATE(YEAR($A377),MONTH($A377),1),'Регистрация приход товаров'!$D$4:$D$2000,$D377)-SUMIFS('Регистрация приход товаров'!$H$4:$H$2000,'Регистрация приход товаров'!$A$4:$A$2000,"&gt;="&amp;DATE(YEAR($A377),MONTH($A377)+1,1),'Регистрация приход товаров'!$D$4:$D$2000,$D377))+(IFERROR((SUMIF('Остаток на начало год'!$B$5:$B$302,$D377,'Остаток на начало год'!$F$5:$F$302)+SUMIFS('Регистрация приход товаров'!$H$4:$H$2000,'Регистрация приход товаров'!$D$4:$D$2000,$D377,'Регистрация приход товаров'!$A$4:$A$2000,"&lt;"&amp;DATE(YEAR($A377),MONTH($A377),1)))-SUMIFS('Регистрация расход товаров'!$H$4:$H$2000,'Регистрация расход товаров'!$A$4:$A$2000,"&lt;"&amp;DATE(YEAR($A377),MONTH($A377),1),'Регистрация расход товаров'!$D$4:$D$2000,$D377),0)))/((SUMIFS('Регистрация приход товаров'!$G$4:$G$2000,'Регистрация приход товаров'!$A$4:$A$2000,"&gt;="&amp;DATE(YEAR($A377),MONTH($A377),1),'Регистрация приход товаров'!$D$4:$D$2000,$D377)-SUMIFS('Регистрация приход товаров'!$G$4:$G$2000,'Регистрация приход товаров'!$A$4:$A$2000,"&gt;="&amp;DATE(YEAR($A377),MONTH($A377)+1,1),'Регистрация приход товаров'!$D$4:$D$2000,$D377))+(IFERROR((SUMIF('Остаток на начало год'!$B$5:$B$302,$D377,'Остаток на начало год'!$E$5:$E$302)+SUMIFS('Регистрация приход товаров'!$G$4:$G$2000,'Регистрация приход товаров'!$D$4:$D$2000,$D377,'Регистрация приход товаров'!$A$4:$A$2000,"&lt;"&amp;DATE(YEAR($A377),MONTH($A377),1)))-SUMIFS('Регистрация расход товаров'!$G$4:$G$2000,'Регистрация расход товаров'!$A$4:$A$2000,"&lt;"&amp;DATE(YEAR($A377),MONTH($A377),1),'Регистрация расход товаров'!$D$4:$D$2000,$D377),0))))*G377,0)</f>
        <v>0</v>
      </c>
      <c r="I377" s="154"/>
      <c r="J377" s="153">
        <f t="shared" si="10"/>
        <v>0</v>
      </c>
      <c r="K377" s="153">
        <f t="shared" si="11"/>
        <v>0</v>
      </c>
      <c r="L377" s="43" t="e">
        <f>IF(B377=#REF!,MAX($L$3:L376)+1,0)</f>
        <v>#REF!</v>
      </c>
    </row>
    <row r="378" spans="1:12">
      <c r="A378" s="158"/>
      <c r="B378" s="94"/>
      <c r="C378" s="159"/>
      <c r="D378" s="128"/>
      <c r="E378" s="151" t="str">
        <f>IFERROR(INDEX('Материал хисобот'!$C$9:$C$259,MATCH(D378,'Материал хисобот'!$B$9:$B$259,0),1),"")</f>
        <v/>
      </c>
      <c r="F378" s="152" t="str">
        <f>IFERROR(INDEX('Материал хисобот'!$D$9:$D$259,MATCH(D378,'Материал хисобот'!$B$9:$B$259,0),1),"")</f>
        <v/>
      </c>
      <c r="G378" s="155"/>
      <c r="H378" s="153">
        <f>IFERROR((((SUMIFS('Регистрация приход товаров'!$H$4:$H$2000,'Регистрация приход товаров'!$A$4:$A$2000,"&gt;="&amp;DATE(YEAR($A378),MONTH($A378),1),'Регистрация приход товаров'!$D$4:$D$2000,$D378)-SUMIFS('Регистрация приход товаров'!$H$4:$H$2000,'Регистрация приход товаров'!$A$4:$A$2000,"&gt;="&amp;DATE(YEAR($A378),MONTH($A378)+1,1),'Регистрация приход товаров'!$D$4:$D$2000,$D378))+(IFERROR((SUMIF('Остаток на начало год'!$B$5:$B$302,$D378,'Остаток на начало год'!$F$5:$F$302)+SUMIFS('Регистрация приход товаров'!$H$4:$H$2000,'Регистрация приход товаров'!$D$4:$D$2000,$D378,'Регистрация приход товаров'!$A$4:$A$2000,"&lt;"&amp;DATE(YEAR($A378),MONTH($A378),1)))-SUMIFS('Регистрация расход товаров'!$H$4:$H$2000,'Регистрация расход товаров'!$A$4:$A$2000,"&lt;"&amp;DATE(YEAR($A378),MONTH($A378),1),'Регистрация расход товаров'!$D$4:$D$2000,$D378),0)))/((SUMIFS('Регистрация приход товаров'!$G$4:$G$2000,'Регистрация приход товаров'!$A$4:$A$2000,"&gt;="&amp;DATE(YEAR($A378),MONTH($A378),1),'Регистрация приход товаров'!$D$4:$D$2000,$D378)-SUMIFS('Регистрация приход товаров'!$G$4:$G$2000,'Регистрация приход товаров'!$A$4:$A$2000,"&gt;="&amp;DATE(YEAR($A378),MONTH($A378)+1,1),'Регистрация приход товаров'!$D$4:$D$2000,$D378))+(IFERROR((SUMIF('Остаток на начало год'!$B$5:$B$302,$D378,'Остаток на начало год'!$E$5:$E$302)+SUMIFS('Регистрация приход товаров'!$G$4:$G$2000,'Регистрация приход товаров'!$D$4:$D$2000,$D378,'Регистрация приход товаров'!$A$4:$A$2000,"&lt;"&amp;DATE(YEAR($A378),MONTH($A378),1)))-SUMIFS('Регистрация расход товаров'!$G$4:$G$2000,'Регистрация расход товаров'!$A$4:$A$2000,"&lt;"&amp;DATE(YEAR($A378),MONTH($A378),1),'Регистрация расход товаров'!$D$4:$D$2000,$D378),0))))*G378,0)</f>
        <v>0</v>
      </c>
      <c r="I378" s="154"/>
      <c r="J378" s="153">
        <f t="shared" si="10"/>
        <v>0</v>
      </c>
      <c r="K378" s="153">
        <f t="shared" si="11"/>
        <v>0</v>
      </c>
      <c r="L378" s="43" t="e">
        <f>IF(B378=#REF!,MAX($L$3:L377)+1,0)</f>
        <v>#REF!</v>
      </c>
    </row>
    <row r="379" spans="1:12">
      <c r="A379" s="158"/>
      <c r="B379" s="94"/>
      <c r="C379" s="159"/>
      <c r="D379" s="128"/>
      <c r="E379" s="151" t="str">
        <f>IFERROR(INDEX('Материал хисобот'!$C$9:$C$259,MATCH(D379,'Материал хисобот'!$B$9:$B$259,0),1),"")</f>
        <v/>
      </c>
      <c r="F379" s="152" t="str">
        <f>IFERROR(INDEX('Материал хисобот'!$D$9:$D$259,MATCH(D379,'Материал хисобот'!$B$9:$B$259,0),1),"")</f>
        <v/>
      </c>
      <c r="G379" s="155"/>
      <c r="H379" s="153">
        <f>IFERROR((((SUMIFS('Регистрация приход товаров'!$H$4:$H$2000,'Регистрация приход товаров'!$A$4:$A$2000,"&gt;="&amp;DATE(YEAR($A379),MONTH($A379),1),'Регистрация приход товаров'!$D$4:$D$2000,$D379)-SUMIFS('Регистрация приход товаров'!$H$4:$H$2000,'Регистрация приход товаров'!$A$4:$A$2000,"&gt;="&amp;DATE(YEAR($A379),MONTH($A379)+1,1),'Регистрация приход товаров'!$D$4:$D$2000,$D379))+(IFERROR((SUMIF('Остаток на начало год'!$B$5:$B$302,$D379,'Остаток на начало год'!$F$5:$F$302)+SUMIFS('Регистрация приход товаров'!$H$4:$H$2000,'Регистрация приход товаров'!$D$4:$D$2000,$D379,'Регистрация приход товаров'!$A$4:$A$2000,"&lt;"&amp;DATE(YEAR($A379),MONTH($A379),1)))-SUMIFS('Регистрация расход товаров'!$H$4:$H$2000,'Регистрация расход товаров'!$A$4:$A$2000,"&lt;"&amp;DATE(YEAR($A379),MONTH($A379),1),'Регистрация расход товаров'!$D$4:$D$2000,$D379),0)))/((SUMIFS('Регистрация приход товаров'!$G$4:$G$2000,'Регистрация приход товаров'!$A$4:$A$2000,"&gt;="&amp;DATE(YEAR($A379),MONTH($A379),1),'Регистрация приход товаров'!$D$4:$D$2000,$D379)-SUMIFS('Регистрация приход товаров'!$G$4:$G$2000,'Регистрация приход товаров'!$A$4:$A$2000,"&gt;="&amp;DATE(YEAR($A379),MONTH($A379)+1,1),'Регистрация приход товаров'!$D$4:$D$2000,$D379))+(IFERROR((SUMIF('Остаток на начало год'!$B$5:$B$302,$D379,'Остаток на начало год'!$E$5:$E$302)+SUMIFS('Регистрация приход товаров'!$G$4:$G$2000,'Регистрация приход товаров'!$D$4:$D$2000,$D379,'Регистрация приход товаров'!$A$4:$A$2000,"&lt;"&amp;DATE(YEAR($A379),MONTH($A379),1)))-SUMIFS('Регистрация расход товаров'!$G$4:$G$2000,'Регистрация расход товаров'!$A$4:$A$2000,"&lt;"&amp;DATE(YEAR($A379),MONTH($A379),1),'Регистрация расход товаров'!$D$4:$D$2000,$D379),0))))*G379,0)</f>
        <v>0</v>
      </c>
      <c r="I379" s="154"/>
      <c r="J379" s="153">
        <f t="shared" si="10"/>
        <v>0</v>
      </c>
      <c r="K379" s="153">
        <f t="shared" si="11"/>
        <v>0</v>
      </c>
      <c r="L379" s="43" t="e">
        <f>IF(B379=#REF!,MAX($L$3:L378)+1,0)</f>
        <v>#REF!</v>
      </c>
    </row>
    <row r="380" spans="1:12">
      <c r="A380" s="158"/>
      <c r="B380" s="94"/>
      <c r="C380" s="159"/>
      <c r="D380" s="128"/>
      <c r="E380" s="151" t="str">
        <f>IFERROR(INDEX('Материал хисобот'!$C$9:$C$259,MATCH(D380,'Материал хисобот'!$B$9:$B$259,0),1),"")</f>
        <v/>
      </c>
      <c r="F380" s="152" t="str">
        <f>IFERROR(INDEX('Материал хисобот'!$D$9:$D$259,MATCH(D380,'Материал хисобот'!$B$9:$B$259,0),1),"")</f>
        <v/>
      </c>
      <c r="G380" s="155"/>
      <c r="H380" s="153">
        <f>IFERROR((((SUMIFS('Регистрация приход товаров'!$H$4:$H$2000,'Регистрация приход товаров'!$A$4:$A$2000,"&gt;="&amp;DATE(YEAR($A380),MONTH($A380),1),'Регистрация приход товаров'!$D$4:$D$2000,$D380)-SUMIFS('Регистрация приход товаров'!$H$4:$H$2000,'Регистрация приход товаров'!$A$4:$A$2000,"&gt;="&amp;DATE(YEAR($A380),MONTH($A380)+1,1),'Регистрация приход товаров'!$D$4:$D$2000,$D380))+(IFERROR((SUMIF('Остаток на начало год'!$B$5:$B$302,$D380,'Остаток на начало год'!$F$5:$F$302)+SUMIFS('Регистрация приход товаров'!$H$4:$H$2000,'Регистрация приход товаров'!$D$4:$D$2000,$D380,'Регистрация приход товаров'!$A$4:$A$2000,"&lt;"&amp;DATE(YEAR($A380),MONTH($A380),1)))-SUMIFS('Регистрация расход товаров'!$H$4:$H$2000,'Регистрация расход товаров'!$A$4:$A$2000,"&lt;"&amp;DATE(YEAR($A380),MONTH($A380),1),'Регистрация расход товаров'!$D$4:$D$2000,$D380),0)))/((SUMIFS('Регистрация приход товаров'!$G$4:$G$2000,'Регистрация приход товаров'!$A$4:$A$2000,"&gt;="&amp;DATE(YEAR($A380),MONTH($A380),1),'Регистрация приход товаров'!$D$4:$D$2000,$D380)-SUMIFS('Регистрация приход товаров'!$G$4:$G$2000,'Регистрация приход товаров'!$A$4:$A$2000,"&gt;="&amp;DATE(YEAR($A380),MONTH($A380)+1,1),'Регистрация приход товаров'!$D$4:$D$2000,$D380))+(IFERROR((SUMIF('Остаток на начало год'!$B$5:$B$302,$D380,'Остаток на начало год'!$E$5:$E$302)+SUMIFS('Регистрация приход товаров'!$G$4:$G$2000,'Регистрация приход товаров'!$D$4:$D$2000,$D380,'Регистрация приход товаров'!$A$4:$A$2000,"&lt;"&amp;DATE(YEAR($A380),MONTH($A380),1)))-SUMIFS('Регистрация расход товаров'!$G$4:$G$2000,'Регистрация расход товаров'!$A$4:$A$2000,"&lt;"&amp;DATE(YEAR($A380),MONTH($A380),1),'Регистрация расход товаров'!$D$4:$D$2000,$D380),0))))*G380,0)</f>
        <v>0</v>
      </c>
      <c r="I380" s="154"/>
      <c r="J380" s="153">
        <f t="shared" si="10"/>
        <v>0</v>
      </c>
      <c r="K380" s="153">
        <f t="shared" si="11"/>
        <v>0</v>
      </c>
      <c r="L380" s="43" t="e">
        <f>IF(B380=#REF!,MAX($L$3:L379)+1,0)</f>
        <v>#REF!</v>
      </c>
    </row>
    <row r="381" spans="1:12">
      <c r="A381" s="158"/>
      <c r="B381" s="94"/>
      <c r="C381" s="159"/>
      <c r="D381" s="128"/>
      <c r="E381" s="151" t="str">
        <f>IFERROR(INDEX('Материал хисобот'!$C$9:$C$259,MATCH(D381,'Материал хисобот'!$B$9:$B$259,0),1),"")</f>
        <v/>
      </c>
      <c r="F381" s="152" t="str">
        <f>IFERROR(INDEX('Материал хисобот'!$D$9:$D$259,MATCH(D381,'Материал хисобот'!$B$9:$B$259,0),1),"")</f>
        <v/>
      </c>
      <c r="G381" s="155"/>
      <c r="H381" s="153">
        <f>IFERROR((((SUMIFS('Регистрация приход товаров'!$H$4:$H$2000,'Регистрация приход товаров'!$A$4:$A$2000,"&gt;="&amp;DATE(YEAR($A381),MONTH($A381),1),'Регистрация приход товаров'!$D$4:$D$2000,$D381)-SUMIFS('Регистрация приход товаров'!$H$4:$H$2000,'Регистрация приход товаров'!$A$4:$A$2000,"&gt;="&amp;DATE(YEAR($A381),MONTH($A381)+1,1),'Регистрация приход товаров'!$D$4:$D$2000,$D381))+(IFERROR((SUMIF('Остаток на начало год'!$B$5:$B$302,$D381,'Остаток на начало год'!$F$5:$F$302)+SUMIFS('Регистрация приход товаров'!$H$4:$H$2000,'Регистрация приход товаров'!$D$4:$D$2000,$D381,'Регистрация приход товаров'!$A$4:$A$2000,"&lt;"&amp;DATE(YEAR($A381),MONTH($A381),1)))-SUMIFS('Регистрация расход товаров'!$H$4:$H$2000,'Регистрация расход товаров'!$A$4:$A$2000,"&lt;"&amp;DATE(YEAR($A381),MONTH($A381),1),'Регистрация расход товаров'!$D$4:$D$2000,$D381),0)))/((SUMIFS('Регистрация приход товаров'!$G$4:$G$2000,'Регистрация приход товаров'!$A$4:$A$2000,"&gt;="&amp;DATE(YEAR($A381),MONTH($A381),1),'Регистрация приход товаров'!$D$4:$D$2000,$D381)-SUMIFS('Регистрация приход товаров'!$G$4:$G$2000,'Регистрация приход товаров'!$A$4:$A$2000,"&gt;="&amp;DATE(YEAR($A381),MONTH($A381)+1,1),'Регистрация приход товаров'!$D$4:$D$2000,$D381))+(IFERROR((SUMIF('Остаток на начало год'!$B$5:$B$302,$D381,'Остаток на начало год'!$E$5:$E$302)+SUMIFS('Регистрация приход товаров'!$G$4:$G$2000,'Регистрация приход товаров'!$D$4:$D$2000,$D381,'Регистрация приход товаров'!$A$4:$A$2000,"&lt;"&amp;DATE(YEAR($A381),MONTH($A381),1)))-SUMIFS('Регистрация расход товаров'!$G$4:$G$2000,'Регистрация расход товаров'!$A$4:$A$2000,"&lt;"&amp;DATE(YEAR($A381),MONTH($A381),1),'Регистрация расход товаров'!$D$4:$D$2000,$D381),0))))*G381,0)</f>
        <v>0</v>
      </c>
      <c r="I381" s="154"/>
      <c r="J381" s="153">
        <f t="shared" si="10"/>
        <v>0</v>
      </c>
      <c r="K381" s="153">
        <f t="shared" si="11"/>
        <v>0</v>
      </c>
      <c r="L381" s="43" t="e">
        <f>IF(B381=#REF!,MAX($L$3:L380)+1,0)</f>
        <v>#REF!</v>
      </c>
    </row>
    <row r="382" spans="1:12">
      <c r="A382" s="158"/>
      <c r="B382" s="94"/>
      <c r="C382" s="159"/>
      <c r="D382" s="128"/>
      <c r="E382" s="151" t="str">
        <f>IFERROR(INDEX('Материал хисобот'!$C$9:$C$259,MATCH(D382,'Материал хисобот'!$B$9:$B$259,0),1),"")</f>
        <v/>
      </c>
      <c r="F382" s="152" t="str">
        <f>IFERROR(INDEX('Материал хисобот'!$D$9:$D$259,MATCH(D382,'Материал хисобот'!$B$9:$B$259,0),1),"")</f>
        <v/>
      </c>
      <c r="G382" s="155"/>
      <c r="H382" s="153">
        <f>IFERROR((((SUMIFS('Регистрация приход товаров'!$H$4:$H$2000,'Регистрация приход товаров'!$A$4:$A$2000,"&gt;="&amp;DATE(YEAR($A382),MONTH($A382),1),'Регистрация приход товаров'!$D$4:$D$2000,$D382)-SUMIFS('Регистрация приход товаров'!$H$4:$H$2000,'Регистрация приход товаров'!$A$4:$A$2000,"&gt;="&amp;DATE(YEAR($A382),MONTH($A382)+1,1),'Регистрация приход товаров'!$D$4:$D$2000,$D382))+(IFERROR((SUMIF('Остаток на начало год'!$B$5:$B$302,$D382,'Остаток на начало год'!$F$5:$F$302)+SUMIFS('Регистрация приход товаров'!$H$4:$H$2000,'Регистрация приход товаров'!$D$4:$D$2000,$D382,'Регистрация приход товаров'!$A$4:$A$2000,"&lt;"&amp;DATE(YEAR($A382),MONTH($A382),1)))-SUMIFS('Регистрация расход товаров'!$H$4:$H$2000,'Регистрация расход товаров'!$A$4:$A$2000,"&lt;"&amp;DATE(YEAR($A382),MONTH($A382),1),'Регистрация расход товаров'!$D$4:$D$2000,$D382),0)))/((SUMIFS('Регистрация приход товаров'!$G$4:$G$2000,'Регистрация приход товаров'!$A$4:$A$2000,"&gt;="&amp;DATE(YEAR($A382),MONTH($A382),1),'Регистрация приход товаров'!$D$4:$D$2000,$D382)-SUMIFS('Регистрация приход товаров'!$G$4:$G$2000,'Регистрация приход товаров'!$A$4:$A$2000,"&gt;="&amp;DATE(YEAR($A382),MONTH($A382)+1,1),'Регистрация приход товаров'!$D$4:$D$2000,$D382))+(IFERROR((SUMIF('Остаток на начало год'!$B$5:$B$302,$D382,'Остаток на начало год'!$E$5:$E$302)+SUMIFS('Регистрация приход товаров'!$G$4:$G$2000,'Регистрация приход товаров'!$D$4:$D$2000,$D382,'Регистрация приход товаров'!$A$4:$A$2000,"&lt;"&amp;DATE(YEAR($A382),MONTH($A382),1)))-SUMIFS('Регистрация расход товаров'!$G$4:$G$2000,'Регистрация расход товаров'!$A$4:$A$2000,"&lt;"&amp;DATE(YEAR($A382),MONTH($A382),1),'Регистрация расход товаров'!$D$4:$D$2000,$D382),0))))*G382,0)</f>
        <v>0</v>
      </c>
      <c r="I382" s="154"/>
      <c r="J382" s="153">
        <f t="shared" si="10"/>
        <v>0</v>
      </c>
      <c r="K382" s="153">
        <f t="shared" si="11"/>
        <v>0</v>
      </c>
      <c r="L382" s="43" t="e">
        <f>IF(B382=#REF!,MAX($L$3:L381)+1,0)</f>
        <v>#REF!</v>
      </c>
    </row>
    <row r="383" spans="1:12">
      <c r="A383" s="158"/>
      <c r="B383" s="94"/>
      <c r="C383" s="159"/>
      <c r="D383" s="128"/>
      <c r="E383" s="151" t="str">
        <f>IFERROR(INDEX('Материал хисобот'!$C$9:$C$259,MATCH(D383,'Материал хисобот'!$B$9:$B$259,0),1),"")</f>
        <v/>
      </c>
      <c r="F383" s="152" t="str">
        <f>IFERROR(INDEX('Материал хисобот'!$D$9:$D$259,MATCH(D383,'Материал хисобот'!$B$9:$B$259,0),1),"")</f>
        <v/>
      </c>
      <c r="G383" s="155"/>
      <c r="H383" s="153">
        <f>IFERROR((((SUMIFS('Регистрация приход товаров'!$H$4:$H$2000,'Регистрация приход товаров'!$A$4:$A$2000,"&gt;="&amp;DATE(YEAR($A383),MONTH($A383),1),'Регистрация приход товаров'!$D$4:$D$2000,$D383)-SUMIFS('Регистрация приход товаров'!$H$4:$H$2000,'Регистрация приход товаров'!$A$4:$A$2000,"&gt;="&amp;DATE(YEAR($A383),MONTH($A383)+1,1),'Регистрация приход товаров'!$D$4:$D$2000,$D383))+(IFERROR((SUMIF('Остаток на начало год'!$B$5:$B$302,$D383,'Остаток на начало год'!$F$5:$F$302)+SUMIFS('Регистрация приход товаров'!$H$4:$H$2000,'Регистрация приход товаров'!$D$4:$D$2000,$D383,'Регистрация приход товаров'!$A$4:$A$2000,"&lt;"&amp;DATE(YEAR($A383),MONTH($A383),1)))-SUMIFS('Регистрация расход товаров'!$H$4:$H$2000,'Регистрация расход товаров'!$A$4:$A$2000,"&lt;"&amp;DATE(YEAR($A383),MONTH($A383),1),'Регистрация расход товаров'!$D$4:$D$2000,$D383),0)))/((SUMIFS('Регистрация приход товаров'!$G$4:$G$2000,'Регистрация приход товаров'!$A$4:$A$2000,"&gt;="&amp;DATE(YEAR($A383),MONTH($A383),1),'Регистрация приход товаров'!$D$4:$D$2000,$D383)-SUMIFS('Регистрация приход товаров'!$G$4:$G$2000,'Регистрация приход товаров'!$A$4:$A$2000,"&gt;="&amp;DATE(YEAR($A383),MONTH($A383)+1,1),'Регистрация приход товаров'!$D$4:$D$2000,$D383))+(IFERROR((SUMIF('Остаток на начало год'!$B$5:$B$302,$D383,'Остаток на начало год'!$E$5:$E$302)+SUMIFS('Регистрация приход товаров'!$G$4:$G$2000,'Регистрация приход товаров'!$D$4:$D$2000,$D383,'Регистрация приход товаров'!$A$4:$A$2000,"&lt;"&amp;DATE(YEAR($A383),MONTH($A383),1)))-SUMIFS('Регистрация расход товаров'!$G$4:$G$2000,'Регистрация расход товаров'!$A$4:$A$2000,"&lt;"&amp;DATE(YEAR($A383),MONTH($A383),1),'Регистрация расход товаров'!$D$4:$D$2000,$D383),0))))*G383,0)</f>
        <v>0</v>
      </c>
      <c r="I383" s="154"/>
      <c r="J383" s="153">
        <f t="shared" si="10"/>
        <v>0</v>
      </c>
      <c r="K383" s="153">
        <f t="shared" si="11"/>
        <v>0</v>
      </c>
      <c r="L383" s="43" t="e">
        <f>IF(B383=#REF!,MAX($L$3:L382)+1,0)</f>
        <v>#REF!</v>
      </c>
    </row>
    <row r="384" spans="1:12">
      <c r="A384" s="158"/>
      <c r="B384" s="94"/>
      <c r="C384" s="159"/>
      <c r="D384" s="128"/>
      <c r="E384" s="151" t="str">
        <f>IFERROR(INDEX('Материал хисобот'!$C$9:$C$259,MATCH(D384,'Материал хисобот'!$B$9:$B$259,0),1),"")</f>
        <v/>
      </c>
      <c r="F384" s="152" t="str">
        <f>IFERROR(INDEX('Материал хисобот'!$D$9:$D$259,MATCH(D384,'Материал хисобот'!$B$9:$B$259,0),1),"")</f>
        <v/>
      </c>
      <c r="G384" s="155"/>
      <c r="H384" s="153">
        <f>IFERROR((((SUMIFS('Регистрация приход товаров'!$H$4:$H$2000,'Регистрация приход товаров'!$A$4:$A$2000,"&gt;="&amp;DATE(YEAR($A384),MONTH($A384),1),'Регистрация приход товаров'!$D$4:$D$2000,$D384)-SUMIFS('Регистрация приход товаров'!$H$4:$H$2000,'Регистрация приход товаров'!$A$4:$A$2000,"&gt;="&amp;DATE(YEAR($A384),MONTH($A384)+1,1),'Регистрация приход товаров'!$D$4:$D$2000,$D384))+(IFERROR((SUMIF('Остаток на начало год'!$B$5:$B$302,$D384,'Остаток на начало год'!$F$5:$F$302)+SUMIFS('Регистрация приход товаров'!$H$4:$H$2000,'Регистрация приход товаров'!$D$4:$D$2000,$D384,'Регистрация приход товаров'!$A$4:$A$2000,"&lt;"&amp;DATE(YEAR($A384),MONTH($A384),1)))-SUMIFS('Регистрация расход товаров'!$H$4:$H$2000,'Регистрация расход товаров'!$A$4:$A$2000,"&lt;"&amp;DATE(YEAR($A384),MONTH($A384),1),'Регистрация расход товаров'!$D$4:$D$2000,$D384),0)))/((SUMIFS('Регистрация приход товаров'!$G$4:$G$2000,'Регистрация приход товаров'!$A$4:$A$2000,"&gt;="&amp;DATE(YEAR($A384),MONTH($A384),1),'Регистрация приход товаров'!$D$4:$D$2000,$D384)-SUMIFS('Регистрация приход товаров'!$G$4:$G$2000,'Регистрация приход товаров'!$A$4:$A$2000,"&gt;="&amp;DATE(YEAR($A384),MONTH($A384)+1,1),'Регистрация приход товаров'!$D$4:$D$2000,$D384))+(IFERROR((SUMIF('Остаток на начало год'!$B$5:$B$302,$D384,'Остаток на начало год'!$E$5:$E$302)+SUMIFS('Регистрация приход товаров'!$G$4:$G$2000,'Регистрация приход товаров'!$D$4:$D$2000,$D384,'Регистрация приход товаров'!$A$4:$A$2000,"&lt;"&amp;DATE(YEAR($A384),MONTH($A384),1)))-SUMIFS('Регистрация расход товаров'!$G$4:$G$2000,'Регистрация расход товаров'!$A$4:$A$2000,"&lt;"&amp;DATE(YEAR($A384),MONTH($A384),1),'Регистрация расход товаров'!$D$4:$D$2000,$D384),0))))*G384,0)</f>
        <v>0</v>
      </c>
      <c r="I384" s="154"/>
      <c r="J384" s="153">
        <f t="shared" si="10"/>
        <v>0</v>
      </c>
      <c r="K384" s="153">
        <f t="shared" si="11"/>
        <v>0</v>
      </c>
      <c r="L384" s="43" t="e">
        <f>IF(B384=#REF!,MAX($L$3:L383)+1,0)</f>
        <v>#REF!</v>
      </c>
    </row>
    <row r="385" spans="1:12">
      <c r="A385" s="158"/>
      <c r="B385" s="94"/>
      <c r="C385" s="159"/>
      <c r="D385" s="128"/>
      <c r="E385" s="151" t="str">
        <f>IFERROR(INDEX('Материал хисобот'!$C$9:$C$259,MATCH(D385,'Материал хисобот'!$B$9:$B$259,0),1),"")</f>
        <v/>
      </c>
      <c r="F385" s="152" t="str">
        <f>IFERROR(INDEX('Материал хисобот'!$D$9:$D$259,MATCH(D385,'Материал хисобот'!$B$9:$B$259,0),1),"")</f>
        <v/>
      </c>
      <c r="G385" s="155"/>
      <c r="H385" s="153">
        <f>IFERROR((((SUMIFS('Регистрация приход товаров'!$H$4:$H$2000,'Регистрация приход товаров'!$A$4:$A$2000,"&gt;="&amp;DATE(YEAR($A385),MONTH($A385),1),'Регистрация приход товаров'!$D$4:$D$2000,$D385)-SUMIFS('Регистрация приход товаров'!$H$4:$H$2000,'Регистрация приход товаров'!$A$4:$A$2000,"&gt;="&amp;DATE(YEAR($A385),MONTH($A385)+1,1),'Регистрация приход товаров'!$D$4:$D$2000,$D385))+(IFERROR((SUMIF('Остаток на начало год'!$B$5:$B$302,$D385,'Остаток на начало год'!$F$5:$F$302)+SUMIFS('Регистрация приход товаров'!$H$4:$H$2000,'Регистрация приход товаров'!$D$4:$D$2000,$D385,'Регистрация приход товаров'!$A$4:$A$2000,"&lt;"&amp;DATE(YEAR($A385),MONTH($A385),1)))-SUMIFS('Регистрация расход товаров'!$H$4:$H$2000,'Регистрация расход товаров'!$A$4:$A$2000,"&lt;"&amp;DATE(YEAR($A385),MONTH($A385),1),'Регистрация расход товаров'!$D$4:$D$2000,$D385),0)))/((SUMIFS('Регистрация приход товаров'!$G$4:$G$2000,'Регистрация приход товаров'!$A$4:$A$2000,"&gt;="&amp;DATE(YEAR($A385),MONTH($A385),1),'Регистрация приход товаров'!$D$4:$D$2000,$D385)-SUMIFS('Регистрация приход товаров'!$G$4:$G$2000,'Регистрация приход товаров'!$A$4:$A$2000,"&gt;="&amp;DATE(YEAR($A385),MONTH($A385)+1,1),'Регистрация приход товаров'!$D$4:$D$2000,$D385))+(IFERROR((SUMIF('Остаток на начало год'!$B$5:$B$302,$D385,'Остаток на начало год'!$E$5:$E$302)+SUMIFS('Регистрация приход товаров'!$G$4:$G$2000,'Регистрация приход товаров'!$D$4:$D$2000,$D385,'Регистрация приход товаров'!$A$4:$A$2000,"&lt;"&amp;DATE(YEAR($A385),MONTH($A385),1)))-SUMIFS('Регистрация расход товаров'!$G$4:$G$2000,'Регистрация расход товаров'!$A$4:$A$2000,"&lt;"&amp;DATE(YEAR($A385),MONTH($A385),1),'Регистрация расход товаров'!$D$4:$D$2000,$D385),0))))*G385,0)</f>
        <v>0</v>
      </c>
      <c r="I385" s="154"/>
      <c r="J385" s="153">
        <f t="shared" si="10"/>
        <v>0</v>
      </c>
      <c r="K385" s="153">
        <f t="shared" si="11"/>
        <v>0</v>
      </c>
      <c r="L385" s="43" t="e">
        <f>IF(B385=#REF!,MAX($L$3:L384)+1,0)</f>
        <v>#REF!</v>
      </c>
    </row>
    <row r="386" spans="1:12">
      <c r="A386" s="158"/>
      <c r="B386" s="94"/>
      <c r="C386" s="159"/>
      <c r="D386" s="128"/>
      <c r="E386" s="151" t="str">
        <f>IFERROR(INDEX('Материал хисобот'!$C$9:$C$259,MATCH(D386,'Материал хисобот'!$B$9:$B$259,0),1),"")</f>
        <v/>
      </c>
      <c r="F386" s="152" t="str">
        <f>IFERROR(INDEX('Материал хисобот'!$D$9:$D$259,MATCH(D386,'Материал хисобот'!$B$9:$B$259,0),1),"")</f>
        <v/>
      </c>
      <c r="G386" s="155"/>
      <c r="H386" s="153">
        <f>IFERROR((((SUMIFS('Регистрация приход товаров'!$H$4:$H$2000,'Регистрация приход товаров'!$A$4:$A$2000,"&gt;="&amp;DATE(YEAR($A386),MONTH($A386),1),'Регистрация приход товаров'!$D$4:$D$2000,$D386)-SUMIFS('Регистрация приход товаров'!$H$4:$H$2000,'Регистрация приход товаров'!$A$4:$A$2000,"&gt;="&amp;DATE(YEAR($A386),MONTH($A386)+1,1),'Регистрация приход товаров'!$D$4:$D$2000,$D386))+(IFERROR((SUMIF('Остаток на начало год'!$B$5:$B$302,$D386,'Остаток на начало год'!$F$5:$F$302)+SUMIFS('Регистрация приход товаров'!$H$4:$H$2000,'Регистрация приход товаров'!$D$4:$D$2000,$D386,'Регистрация приход товаров'!$A$4:$A$2000,"&lt;"&amp;DATE(YEAR($A386),MONTH($A386),1)))-SUMIFS('Регистрация расход товаров'!$H$4:$H$2000,'Регистрация расход товаров'!$A$4:$A$2000,"&lt;"&amp;DATE(YEAR($A386),MONTH($A386),1),'Регистрация расход товаров'!$D$4:$D$2000,$D386),0)))/((SUMIFS('Регистрация приход товаров'!$G$4:$G$2000,'Регистрация приход товаров'!$A$4:$A$2000,"&gt;="&amp;DATE(YEAR($A386),MONTH($A386),1),'Регистрация приход товаров'!$D$4:$D$2000,$D386)-SUMIFS('Регистрация приход товаров'!$G$4:$G$2000,'Регистрация приход товаров'!$A$4:$A$2000,"&gt;="&amp;DATE(YEAR($A386),MONTH($A386)+1,1),'Регистрация приход товаров'!$D$4:$D$2000,$D386))+(IFERROR((SUMIF('Остаток на начало год'!$B$5:$B$302,$D386,'Остаток на начало год'!$E$5:$E$302)+SUMIFS('Регистрация приход товаров'!$G$4:$G$2000,'Регистрация приход товаров'!$D$4:$D$2000,$D386,'Регистрация приход товаров'!$A$4:$A$2000,"&lt;"&amp;DATE(YEAR($A386),MONTH($A386),1)))-SUMIFS('Регистрация расход товаров'!$G$4:$G$2000,'Регистрация расход товаров'!$A$4:$A$2000,"&lt;"&amp;DATE(YEAR($A386),MONTH($A386),1),'Регистрация расход товаров'!$D$4:$D$2000,$D386),0))))*G386,0)</f>
        <v>0</v>
      </c>
      <c r="I386" s="154"/>
      <c r="J386" s="153">
        <f t="shared" si="10"/>
        <v>0</v>
      </c>
      <c r="K386" s="153">
        <f t="shared" si="11"/>
        <v>0</v>
      </c>
      <c r="L386" s="43" t="e">
        <f>IF(B386=#REF!,MAX($L$3:L385)+1,0)</f>
        <v>#REF!</v>
      </c>
    </row>
    <row r="387" spans="1:12">
      <c r="A387" s="158"/>
      <c r="B387" s="94"/>
      <c r="C387" s="159"/>
      <c r="D387" s="128"/>
      <c r="E387" s="151" t="str">
        <f>IFERROR(INDEX('Материал хисобот'!$C$9:$C$259,MATCH(D387,'Материал хисобот'!$B$9:$B$259,0),1),"")</f>
        <v/>
      </c>
      <c r="F387" s="152" t="str">
        <f>IFERROR(INDEX('Материал хисобот'!$D$9:$D$259,MATCH(D387,'Материал хисобот'!$B$9:$B$259,0),1),"")</f>
        <v/>
      </c>
      <c r="G387" s="155"/>
      <c r="H387" s="153">
        <f>IFERROR((((SUMIFS('Регистрация приход товаров'!$H$4:$H$2000,'Регистрация приход товаров'!$A$4:$A$2000,"&gt;="&amp;DATE(YEAR($A387),MONTH($A387),1),'Регистрация приход товаров'!$D$4:$D$2000,$D387)-SUMIFS('Регистрация приход товаров'!$H$4:$H$2000,'Регистрация приход товаров'!$A$4:$A$2000,"&gt;="&amp;DATE(YEAR($A387),MONTH($A387)+1,1),'Регистрация приход товаров'!$D$4:$D$2000,$D387))+(IFERROR((SUMIF('Остаток на начало год'!$B$5:$B$302,$D387,'Остаток на начало год'!$F$5:$F$302)+SUMIFS('Регистрация приход товаров'!$H$4:$H$2000,'Регистрация приход товаров'!$D$4:$D$2000,$D387,'Регистрация приход товаров'!$A$4:$A$2000,"&lt;"&amp;DATE(YEAR($A387),MONTH($A387),1)))-SUMIFS('Регистрация расход товаров'!$H$4:$H$2000,'Регистрация расход товаров'!$A$4:$A$2000,"&lt;"&amp;DATE(YEAR($A387),MONTH($A387),1),'Регистрация расход товаров'!$D$4:$D$2000,$D387),0)))/((SUMIFS('Регистрация приход товаров'!$G$4:$G$2000,'Регистрация приход товаров'!$A$4:$A$2000,"&gt;="&amp;DATE(YEAR($A387),MONTH($A387),1),'Регистрация приход товаров'!$D$4:$D$2000,$D387)-SUMIFS('Регистрация приход товаров'!$G$4:$G$2000,'Регистрация приход товаров'!$A$4:$A$2000,"&gt;="&amp;DATE(YEAR($A387),MONTH($A387)+1,1),'Регистрация приход товаров'!$D$4:$D$2000,$D387))+(IFERROR((SUMIF('Остаток на начало год'!$B$5:$B$302,$D387,'Остаток на начало год'!$E$5:$E$302)+SUMIFS('Регистрация приход товаров'!$G$4:$G$2000,'Регистрация приход товаров'!$D$4:$D$2000,$D387,'Регистрация приход товаров'!$A$4:$A$2000,"&lt;"&amp;DATE(YEAR($A387),MONTH($A387),1)))-SUMIFS('Регистрация расход товаров'!$G$4:$G$2000,'Регистрация расход товаров'!$A$4:$A$2000,"&lt;"&amp;DATE(YEAR($A387),MONTH($A387),1),'Регистрация расход товаров'!$D$4:$D$2000,$D387),0))))*G387,0)</f>
        <v>0</v>
      </c>
      <c r="I387" s="154"/>
      <c r="J387" s="153">
        <f t="shared" si="10"/>
        <v>0</v>
      </c>
      <c r="K387" s="153">
        <f t="shared" si="11"/>
        <v>0</v>
      </c>
      <c r="L387" s="43" t="e">
        <f>IF(B387=#REF!,MAX($L$3:L386)+1,0)</f>
        <v>#REF!</v>
      </c>
    </row>
    <row r="388" spans="1:12">
      <c r="A388" s="158"/>
      <c r="B388" s="94"/>
      <c r="C388" s="159"/>
      <c r="D388" s="128"/>
      <c r="E388" s="151" t="str">
        <f>IFERROR(INDEX('Материал хисобот'!$C$9:$C$259,MATCH(D388,'Материал хисобот'!$B$9:$B$259,0),1),"")</f>
        <v/>
      </c>
      <c r="F388" s="152" t="str">
        <f>IFERROR(INDEX('Материал хисобот'!$D$9:$D$259,MATCH(D388,'Материал хисобот'!$B$9:$B$259,0),1),"")</f>
        <v/>
      </c>
      <c r="G388" s="155"/>
      <c r="H388" s="153">
        <f>IFERROR((((SUMIFS('Регистрация приход товаров'!$H$4:$H$2000,'Регистрация приход товаров'!$A$4:$A$2000,"&gt;="&amp;DATE(YEAR($A388),MONTH($A388),1),'Регистрация приход товаров'!$D$4:$D$2000,$D388)-SUMIFS('Регистрация приход товаров'!$H$4:$H$2000,'Регистрация приход товаров'!$A$4:$A$2000,"&gt;="&amp;DATE(YEAR($A388),MONTH($A388)+1,1),'Регистрация приход товаров'!$D$4:$D$2000,$D388))+(IFERROR((SUMIF('Остаток на начало год'!$B$5:$B$302,$D388,'Остаток на начало год'!$F$5:$F$302)+SUMIFS('Регистрация приход товаров'!$H$4:$H$2000,'Регистрация приход товаров'!$D$4:$D$2000,$D388,'Регистрация приход товаров'!$A$4:$A$2000,"&lt;"&amp;DATE(YEAR($A388),MONTH($A388),1)))-SUMIFS('Регистрация расход товаров'!$H$4:$H$2000,'Регистрация расход товаров'!$A$4:$A$2000,"&lt;"&amp;DATE(YEAR($A388),MONTH($A388),1),'Регистрация расход товаров'!$D$4:$D$2000,$D388),0)))/((SUMIFS('Регистрация приход товаров'!$G$4:$G$2000,'Регистрация приход товаров'!$A$4:$A$2000,"&gt;="&amp;DATE(YEAR($A388),MONTH($A388),1),'Регистрация приход товаров'!$D$4:$D$2000,$D388)-SUMIFS('Регистрация приход товаров'!$G$4:$G$2000,'Регистрация приход товаров'!$A$4:$A$2000,"&gt;="&amp;DATE(YEAR($A388),MONTH($A388)+1,1),'Регистрация приход товаров'!$D$4:$D$2000,$D388))+(IFERROR((SUMIF('Остаток на начало год'!$B$5:$B$302,$D388,'Остаток на начало год'!$E$5:$E$302)+SUMIFS('Регистрация приход товаров'!$G$4:$G$2000,'Регистрация приход товаров'!$D$4:$D$2000,$D388,'Регистрация приход товаров'!$A$4:$A$2000,"&lt;"&amp;DATE(YEAR($A388),MONTH($A388),1)))-SUMIFS('Регистрация расход товаров'!$G$4:$G$2000,'Регистрация расход товаров'!$A$4:$A$2000,"&lt;"&amp;DATE(YEAR($A388),MONTH($A388),1),'Регистрация расход товаров'!$D$4:$D$2000,$D388),0))))*G388,0)</f>
        <v>0</v>
      </c>
      <c r="I388" s="154"/>
      <c r="J388" s="153">
        <f t="shared" si="10"/>
        <v>0</v>
      </c>
      <c r="K388" s="153">
        <f t="shared" si="11"/>
        <v>0</v>
      </c>
      <c r="L388" s="43" t="e">
        <f>IF(B388=#REF!,MAX($L$3:L387)+1,0)</f>
        <v>#REF!</v>
      </c>
    </row>
    <row r="389" spans="1:12">
      <c r="A389" s="158"/>
      <c r="B389" s="94"/>
      <c r="C389" s="159"/>
      <c r="D389" s="128"/>
      <c r="E389" s="151" t="str">
        <f>IFERROR(INDEX('Материал хисобот'!$C$9:$C$259,MATCH(D389,'Материал хисобот'!$B$9:$B$259,0),1),"")</f>
        <v/>
      </c>
      <c r="F389" s="152" t="str">
        <f>IFERROR(INDEX('Материал хисобот'!$D$9:$D$259,MATCH(D389,'Материал хисобот'!$B$9:$B$259,0),1),"")</f>
        <v/>
      </c>
      <c r="G389" s="155"/>
      <c r="H389" s="153">
        <f>IFERROR((((SUMIFS('Регистрация приход товаров'!$H$4:$H$2000,'Регистрация приход товаров'!$A$4:$A$2000,"&gt;="&amp;DATE(YEAR($A389),MONTH($A389),1),'Регистрация приход товаров'!$D$4:$D$2000,$D389)-SUMIFS('Регистрация приход товаров'!$H$4:$H$2000,'Регистрация приход товаров'!$A$4:$A$2000,"&gt;="&amp;DATE(YEAR($A389),MONTH($A389)+1,1),'Регистрация приход товаров'!$D$4:$D$2000,$D389))+(IFERROR((SUMIF('Остаток на начало год'!$B$5:$B$302,$D389,'Остаток на начало год'!$F$5:$F$302)+SUMIFS('Регистрация приход товаров'!$H$4:$H$2000,'Регистрация приход товаров'!$D$4:$D$2000,$D389,'Регистрация приход товаров'!$A$4:$A$2000,"&lt;"&amp;DATE(YEAR($A389),MONTH($A389),1)))-SUMIFS('Регистрация расход товаров'!$H$4:$H$2000,'Регистрация расход товаров'!$A$4:$A$2000,"&lt;"&amp;DATE(YEAR($A389),MONTH($A389),1),'Регистрация расход товаров'!$D$4:$D$2000,$D389),0)))/((SUMIFS('Регистрация приход товаров'!$G$4:$G$2000,'Регистрация приход товаров'!$A$4:$A$2000,"&gt;="&amp;DATE(YEAR($A389),MONTH($A389),1),'Регистрация приход товаров'!$D$4:$D$2000,$D389)-SUMIFS('Регистрация приход товаров'!$G$4:$G$2000,'Регистрация приход товаров'!$A$4:$A$2000,"&gt;="&amp;DATE(YEAR($A389),MONTH($A389)+1,1),'Регистрация приход товаров'!$D$4:$D$2000,$D389))+(IFERROR((SUMIF('Остаток на начало год'!$B$5:$B$302,$D389,'Остаток на начало год'!$E$5:$E$302)+SUMIFS('Регистрация приход товаров'!$G$4:$G$2000,'Регистрация приход товаров'!$D$4:$D$2000,$D389,'Регистрация приход товаров'!$A$4:$A$2000,"&lt;"&amp;DATE(YEAR($A389),MONTH($A389),1)))-SUMIFS('Регистрация расход товаров'!$G$4:$G$2000,'Регистрация расход товаров'!$A$4:$A$2000,"&lt;"&amp;DATE(YEAR($A389),MONTH($A389),1),'Регистрация расход товаров'!$D$4:$D$2000,$D389),0))))*G389,0)</f>
        <v>0</v>
      </c>
      <c r="I389" s="154"/>
      <c r="J389" s="153">
        <f t="shared" ref="J389:J452" si="12">+G389*I389</f>
        <v>0</v>
      </c>
      <c r="K389" s="153">
        <f t="shared" ref="K389:K452" si="13">+J389-H389</f>
        <v>0</v>
      </c>
      <c r="L389" s="43" t="e">
        <f>IF(B389=#REF!,MAX($L$3:L388)+1,0)</f>
        <v>#REF!</v>
      </c>
    </row>
    <row r="390" spans="1:12">
      <c r="A390" s="158"/>
      <c r="B390" s="94"/>
      <c r="C390" s="159"/>
      <c r="D390" s="128"/>
      <c r="E390" s="151" t="str">
        <f>IFERROR(INDEX('Материал хисобот'!$C$9:$C$259,MATCH(D390,'Материал хисобот'!$B$9:$B$259,0),1),"")</f>
        <v/>
      </c>
      <c r="F390" s="152" t="str">
        <f>IFERROR(INDEX('Материал хисобот'!$D$9:$D$259,MATCH(D390,'Материал хисобот'!$B$9:$B$259,0),1),"")</f>
        <v/>
      </c>
      <c r="G390" s="155"/>
      <c r="H390" s="153">
        <f>IFERROR((((SUMIFS('Регистрация приход товаров'!$H$4:$H$2000,'Регистрация приход товаров'!$A$4:$A$2000,"&gt;="&amp;DATE(YEAR($A390),MONTH($A390),1),'Регистрация приход товаров'!$D$4:$D$2000,$D390)-SUMIFS('Регистрация приход товаров'!$H$4:$H$2000,'Регистрация приход товаров'!$A$4:$A$2000,"&gt;="&amp;DATE(YEAR($A390),MONTH($A390)+1,1),'Регистрация приход товаров'!$D$4:$D$2000,$D390))+(IFERROR((SUMIF('Остаток на начало год'!$B$5:$B$302,$D390,'Остаток на начало год'!$F$5:$F$302)+SUMIFS('Регистрация приход товаров'!$H$4:$H$2000,'Регистрация приход товаров'!$D$4:$D$2000,$D390,'Регистрация приход товаров'!$A$4:$A$2000,"&lt;"&amp;DATE(YEAR($A390),MONTH($A390),1)))-SUMIFS('Регистрация расход товаров'!$H$4:$H$2000,'Регистрация расход товаров'!$A$4:$A$2000,"&lt;"&amp;DATE(YEAR($A390),MONTH($A390),1),'Регистрация расход товаров'!$D$4:$D$2000,$D390),0)))/((SUMIFS('Регистрация приход товаров'!$G$4:$G$2000,'Регистрация приход товаров'!$A$4:$A$2000,"&gt;="&amp;DATE(YEAR($A390),MONTH($A390),1),'Регистрация приход товаров'!$D$4:$D$2000,$D390)-SUMIFS('Регистрация приход товаров'!$G$4:$G$2000,'Регистрация приход товаров'!$A$4:$A$2000,"&gt;="&amp;DATE(YEAR($A390),MONTH($A390)+1,1),'Регистрация приход товаров'!$D$4:$D$2000,$D390))+(IFERROR((SUMIF('Остаток на начало год'!$B$5:$B$302,$D390,'Остаток на начало год'!$E$5:$E$302)+SUMIFS('Регистрация приход товаров'!$G$4:$G$2000,'Регистрация приход товаров'!$D$4:$D$2000,$D390,'Регистрация приход товаров'!$A$4:$A$2000,"&lt;"&amp;DATE(YEAR($A390),MONTH($A390),1)))-SUMIFS('Регистрация расход товаров'!$G$4:$G$2000,'Регистрация расход товаров'!$A$4:$A$2000,"&lt;"&amp;DATE(YEAR($A390),MONTH($A390),1),'Регистрация расход товаров'!$D$4:$D$2000,$D390),0))))*G390,0)</f>
        <v>0</v>
      </c>
      <c r="I390" s="154"/>
      <c r="J390" s="153">
        <f t="shared" si="12"/>
        <v>0</v>
      </c>
      <c r="K390" s="153">
        <f t="shared" si="13"/>
        <v>0</v>
      </c>
      <c r="L390" s="43" t="e">
        <f>IF(B390=#REF!,MAX($L$3:L389)+1,0)</f>
        <v>#REF!</v>
      </c>
    </row>
    <row r="391" spans="1:12">
      <c r="A391" s="158"/>
      <c r="B391" s="94"/>
      <c r="C391" s="159"/>
      <c r="D391" s="128"/>
      <c r="E391" s="151" t="str">
        <f>IFERROR(INDEX('Материал хисобот'!$C$9:$C$259,MATCH(D391,'Материал хисобот'!$B$9:$B$259,0),1),"")</f>
        <v/>
      </c>
      <c r="F391" s="152" t="str">
        <f>IFERROR(INDEX('Материал хисобот'!$D$9:$D$259,MATCH(D391,'Материал хисобот'!$B$9:$B$259,0),1),"")</f>
        <v/>
      </c>
      <c r="G391" s="155"/>
      <c r="H391" s="153">
        <f>IFERROR((((SUMIFS('Регистрация приход товаров'!$H$4:$H$2000,'Регистрация приход товаров'!$A$4:$A$2000,"&gt;="&amp;DATE(YEAR($A391),MONTH($A391),1),'Регистрация приход товаров'!$D$4:$D$2000,$D391)-SUMIFS('Регистрация приход товаров'!$H$4:$H$2000,'Регистрация приход товаров'!$A$4:$A$2000,"&gt;="&amp;DATE(YEAR($A391),MONTH($A391)+1,1),'Регистрация приход товаров'!$D$4:$D$2000,$D391))+(IFERROR((SUMIF('Остаток на начало год'!$B$5:$B$302,$D391,'Остаток на начало год'!$F$5:$F$302)+SUMIFS('Регистрация приход товаров'!$H$4:$H$2000,'Регистрация приход товаров'!$D$4:$D$2000,$D391,'Регистрация приход товаров'!$A$4:$A$2000,"&lt;"&amp;DATE(YEAR($A391),MONTH($A391),1)))-SUMIFS('Регистрация расход товаров'!$H$4:$H$2000,'Регистрация расход товаров'!$A$4:$A$2000,"&lt;"&amp;DATE(YEAR($A391),MONTH($A391),1),'Регистрация расход товаров'!$D$4:$D$2000,$D391),0)))/((SUMIFS('Регистрация приход товаров'!$G$4:$G$2000,'Регистрация приход товаров'!$A$4:$A$2000,"&gt;="&amp;DATE(YEAR($A391),MONTH($A391),1),'Регистрация приход товаров'!$D$4:$D$2000,$D391)-SUMIFS('Регистрация приход товаров'!$G$4:$G$2000,'Регистрация приход товаров'!$A$4:$A$2000,"&gt;="&amp;DATE(YEAR($A391),MONTH($A391)+1,1),'Регистрация приход товаров'!$D$4:$D$2000,$D391))+(IFERROR((SUMIF('Остаток на начало год'!$B$5:$B$302,$D391,'Остаток на начало год'!$E$5:$E$302)+SUMIFS('Регистрация приход товаров'!$G$4:$G$2000,'Регистрация приход товаров'!$D$4:$D$2000,$D391,'Регистрация приход товаров'!$A$4:$A$2000,"&lt;"&amp;DATE(YEAR($A391),MONTH($A391),1)))-SUMIFS('Регистрация расход товаров'!$G$4:$G$2000,'Регистрация расход товаров'!$A$4:$A$2000,"&lt;"&amp;DATE(YEAR($A391),MONTH($A391),1),'Регистрация расход товаров'!$D$4:$D$2000,$D391),0))))*G391,0)</f>
        <v>0</v>
      </c>
      <c r="I391" s="154"/>
      <c r="J391" s="153">
        <f t="shared" si="12"/>
        <v>0</v>
      </c>
      <c r="K391" s="153">
        <f t="shared" si="13"/>
        <v>0</v>
      </c>
      <c r="L391" s="43" t="e">
        <f>IF(B391=#REF!,MAX($L$3:L390)+1,0)</f>
        <v>#REF!</v>
      </c>
    </row>
    <row r="392" spans="1:12">
      <c r="A392" s="158"/>
      <c r="B392" s="94"/>
      <c r="C392" s="159"/>
      <c r="D392" s="128"/>
      <c r="E392" s="151" t="str">
        <f>IFERROR(INDEX('Материал хисобот'!$C$9:$C$259,MATCH(D392,'Материал хисобот'!$B$9:$B$259,0),1),"")</f>
        <v/>
      </c>
      <c r="F392" s="152" t="str">
        <f>IFERROR(INDEX('Материал хисобот'!$D$9:$D$259,MATCH(D392,'Материал хисобот'!$B$9:$B$259,0),1),"")</f>
        <v/>
      </c>
      <c r="G392" s="155"/>
      <c r="H392" s="153">
        <f>IFERROR((((SUMIFS('Регистрация приход товаров'!$H$4:$H$2000,'Регистрация приход товаров'!$A$4:$A$2000,"&gt;="&amp;DATE(YEAR($A392),MONTH($A392),1),'Регистрация приход товаров'!$D$4:$D$2000,$D392)-SUMIFS('Регистрация приход товаров'!$H$4:$H$2000,'Регистрация приход товаров'!$A$4:$A$2000,"&gt;="&amp;DATE(YEAR($A392),MONTH($A392)+1,1),'Регистрация приход товаров'!$D$4:$D$2000,$D392))+(IFERROR((SUMIF('Остаток на начало год'!$B$5:$B$302,$D392,'Остаток на начало год'!$F$5:$F$302)+SUMIFS('Регистрация приход товаров'!$H$4:$H$2000,'Регистрация приход товаров'!$D$4:$D$2000,$D392,'Регистрация приход товаров'!$A$4:$A$2000,"&lt;"&amp;DATE(YEAR($A392),MONTH($A392),1)))-SUMIFS('Регистрация расход товаров'!$H$4:$H$2000,'Регистрация расход товаров'!$A$4:$A$2000,"&lt;"&amp;DATE(YEAR($A392),MONTH($A392),1),'Регистрация расход товаров'!$D$4:$D$2000,$D392),0)))/((SUMIFS('Регистрация приход товаров'!$G$4:$G$2000,'Регистрация приход товаров'!$A$4:$A$2000,"&gt;="&amp;DATE(YEAR($A392),MONTH($A392),1),'Регистрация приход товаров'!$D$4:$D$2000,$D392)-SUMIFS('Регистрация приход товаров'!$G$4:$G$2000,'Регистрация приход товаров'!$A$4:$A$2000,"&gt;="&amp;DATE(YEAR($A392),MONTH($A392)+1,1),'Регистрация приход товаров'!$D$4:$D$2000,$D392))+(IFERROR((SUMIF('Остаток на начало год'!$B$5:$B$302,$D392,'Остаток на начало год'!$E$5:$E$302)+SUMIFS('Регистрация приход товаров'!$G$4:$G$2000,'Регистрация приход товаров'!$D$4:$D$2000,$D392,'Регистрация приход товаров'!$A$4:$A$2000,"&lt;"&amp;DATE(YEAR($A392),MONTH($A392),1)))-SUMIFS('Регистрация расход товаров'!$G$4:$G$2000,'Регистрация расход товаров'!$A$4:$A$2000,"&lt;"&amp;DATE(YEAR($A392),MONTH($A392),1),'Регистрация расход товаров'!$D$4:$D$2000,$D392),0))))*G392,0)</f>
        <v>0</v>
      </c>
      <c r="I392" s="154"/>
      <c r="J392" s="153">
        <f t="shared" si="12"/>
        <v>0</v>
      </c>
      <c r="K392" s="153">
        <f t="shared" si="13"/>
        <v>0</v>
      </c>
      <c r="L392" s="43" t="e">
        <f>IF(B392=#REF!,MAX($L$3:L391)+1,0)</f>
        <v>#REF!</v>
      </c>
    </row>
    <row r="393" spans="1:12">
      <c r="A393" s="158"/>
      <c r="B393" s="94"/>
      <c r="C393" s="159"/>
      <c r="D393" s="128"/>
      <c r="E393" s="151" t="str">
        <f>IFERROR(INDEX('Материал хисобот'!$C$9:$C$259,MATCH(D393,'Материал хисобот'!$B$9:$B$259,0),1),"")</f>
        <v/>
      </c>
      <c r="F393" s="152" t="str">
        <f>IFERROR(INDEX('Материал хисобот'!$D$9:$D$259,MATCH(D393,'Материал хисобот'!$B$9:$B$259,0),1),"")</f>
        <v/>
      </c>
      <c r="G393" s="155"/>
      <c r="H393" s="153">
        <f>IFERROR((((SUMIFS('Регистрация приход товаров'!$H$4:$H$2000,'Регистрация приход товаров'!$A$4:$A$2000,"&gt;="&amp;DATE(YEAR($A393),MONTH($A393),1),'Регистрация приход товаров'!$D$4:$D$2000,$D393)-SUMIFS('Регистрация приход товаров'!$H$4:$H$2000,'Регистрация приход товаров'!$A$4:$A$2000,"&gt;="&amp;DATE(YEAR($A393),MONTH($A393)+1,1),'Регистрация приход товаров'!$D$4:$D$2000,$D393))+(IFERROR((SUMIF('Остаток на начало год'!$B$5:$B$302,$D393,'Остаток на начало год'!$F$5:$F$302)+SUMIFS('Регистрация приход товаров'!$H$4:$H$2000,'Регистрация приход товаров'!$D$4:$D$2000,$D393,'Регистрация приход товаров'!$A$4:$A$2000,"&lt;"&amp;DATE(YEAR($A393),MONTH($A393),1)))-SUMIFS('Регистрация расход товаров'!$H$4:$H$2000,'Регистрация расход товаров'!$A$4:$A$2000,"&lt;"&amp;DATE(YEAR($A393),MONTH($A393),1),'Регистрация расход товаров'!$D$4:$D$2000,$D393),0)))/((SUMIFS('Регистрация приход товаров'!$G$4:$G$2000,'Регистрация приход товаров'!$A$4:$A$2000,"&gt;="&amp;DATE(YEAR($A393),MONTH($A393),1),'Регистрация приход товаров'!$D$4:$D$2000,$D393)-SUMIFS('Регистрация приход товаров'!$G$4:$G$2000,'Регистрация приход товаров'!$A$4:$A$2000,"&gt;="&amp;DATE(YEAR($A393),MONTH($A393)+1,1),'Регистрация приход товаров'!$D$4:$D$2000,$D393))+(IFERROR((SUMIF('Остаток на начало год'!$B$5:$B$302,$D393,'Остаток на начало год'!$E$5:$E$302)+SUMIFS('Регистрация приход товаров'!$G$4:$G$2000,'Регистрация приход товаров'!$D$4:$D$2000,$D393,'Регистрация приход товаров'!$A$4:$A$2000,"&lt;"&amp;DATE(YEAR($A393),MONTH($A393),1)))-SUMIFS('Регистрация расход товаров'!$G$4:$G$2000,'Регистрация расход товаров'!$A$4:$A$2000,"&lt;"&amp;DATE(YEAR($A393),MONTH($A393),1),'Регистрация расход товаров'!$D$4:$D$2000,$D393),0))))*G393,0)</f>
        <v>0</v>
      </c>
      <c r="I393" s="154"/>
      <c r="J393" s="153">
        <f t="shared" si="12"/>
        <v>0</v>
      </c>
      <c r="K393" s="153">
        <f t="shared" si="13"/>
        <v>0</v>
      </c>
      <c r="L393" s="43" t="e">
        <f>IF(B393=#REF!,MAX($L$3:L392)+1,0)</f>
        <v>#REF!</v>
      </c>
    </row>
    <row r="394" spans="1:12">
      <c r="A394" s="158"/>
      <c r="B394" s="94"/>
      <c r="C394" s="159"/>
      <c r="D394" s="128"/>
      <c r="E394" s="151" t="str">
        <f>IFERROR(INDEX('Материал хисобот'!$C$9:$C$259,MATCH(D394,'Материал хисобот'!$B$9:$B$259,0),1),"")</f>
        <v/>
      </c>
      <c r="F394" s="152" t="str">
        <f>IFERROR(INDEX('Материал хисобот'!$D$9:$D$259,MATCH(D394,'Материал хисобот'!$B$9:$B$259,0),1),"")</f>
        <v/>
      </c>
      <c r="G394" s="155"/>
      <c r="H394" s="153">
        <f>IFERROR((((SUMIFS('Регистрация приход товаров'!$H$4:$H$2000,'Регистрация приход товаров'!$A$4:$A$2000,"&gt;="&amp;DATE(YEAR($A394),MONTH($A394),1),'Регистрация приход товаров'!$D$4:$D$2000,$D394)-SUMIFS('Регистрация приход товаров'!$H$4:$H$2000,'Регистрация приход товаров'!$A$4:$A$2000,"&gt;="&amp;DATE(YEAR($A394),MONTH($A394)+1,1),'Регистрация приход товаров'!$D$4:$D$2000,$D394))+(IFERROR((SUMIF('Остаток на начало год'!$B$5:$B$302,$D394,'Остаток на начало год'!$F$5:$F$302)+SUMIFS('Регистрация приход товаров'!$H$4:$H$2000,'Регистрация приход товаров'!$D$4:$D$2000,$D394,'Регистрация приход товаров'!$A$4:$A$2000,"&lt;"&amp;DATE(YEAR($A394),MONTH($A394),1)))-SUMIFS('Регистрация расход товаров'!$H$4:$H$2000,'Регистрация расход товаров'!$A$4:$A$2000,"&lt;"&amp;DATE(YEAR($A394),MONTH($A394),1),'Регистрация расход товаров'!$D$4:$D$2000,$D394),0)))/((SUMIFS('Регистрация приход товаров'!$G$4:$G$2000,'Регистрация приход товаров'!$A$4:$A$2000,"&gt;="&amp;DATE(YEAR($A394),MONTH($A394),1),'Регистрация приход товаров'!$D$4:$D$2000,$D394)-SUMIFS('Регистрация приход товаров'!$G$4:$G$2000,'Регистрация приход товаров'!$A$4:$A$2000,"&gt;="&amp;DATE(YEAR($A394),MONTH($A394)+1,1),'Регистрация приход товаров'!$D$4:$D$2000,$D394))+(IFERROR((SUMIF('Остаток на начало год'!$B$5:$B$302,$D394,'Остаток на начало год'!$E$5:$E$302)+SUMIFS('Регистрация приход товаров'!$G$4:$G$2000,'Регистрация приход товаров'!$D$4:$D$2000,$D394,'Регистрация приход товаров'!$A$4:$A$2000,"&lt;"&amp;DATE(YEAR($A394),MONTH($A394),1)))-SUMIFS('Регистрация расход товаров'!$G$4:$G$2000,'Регистрация расход товаров'!$A$4:$A$2000,"&lt;"&amp;DATE(YEAR($A394),MONTH($A394),1),'Регистрация расход товаров'!$D$4:$D$2000,$D394),0))))*G394,0)</f>
        <v>0</v>
      </c>
      <c r="I394" s="154"/>
      <c r="J394" s="153">
        <f t="shared" si="12"/>
        <v>0</v>
      </c>
      <c r="K394" s="153">
        <f t="shared" si="13"/>
        <v>0</v>
      </c>
      <c r="L394" s="43" t="e">
        <f>IF(B394=#REF!,MAX($L$3:L393)+1,0)</f>
        <v>#REF!</v>
      </c>
    </row>
    <row r="395" spans="1:12">
      <c r="A395" s="158"/>
      <c r="B395" s="94"/>
      <c r="C395" s="159"/>
      <c r="D395" s="128"/>
      <c r="E395" s="151" t="str">
        <f>IFERROR(INDEX('Материал хисобот'!$C$9:$C$259,MATCH(D395,'Материал хисобот'!$B$9:$B$259,0),1),"")</f>
        <v/>
      </c>
      <c r="F395" s="152" t="str">
        <f>IFERROR(INDEX('Материал хисобот'!$D$9:$D$259,MATCH(D395,'Материал хисобот'!$B$9:$B$259,0),1),"")</f>
        <v/>
      </c>
      <c r="G395" s="155"/>
      <c r="H395" s="153">
        <f>IFERROR((((SUMIFS('Регистрация приход товаров'!$H$4:$H$2000,'Регистрация приход товаров'!$A$4:$A$2000,"&gt;="&amp;DATE(YEAR($A395),MONTH($A395),1),'Регистрация приход товаров'!$D$4:$D$2000,$D395)-SUMIFS('Регистрация приход товаров'!$H$4:$H$2000,'Регистрация приход товаров'!$A$4:$A$2000,"&gt;="&amp;DATE(YEAR($A395),MONTH($A395)+1,1),'Регистрация приход товаров'!$D$4:$D$2000,$D395))+(IFERROR((SUMIF('Остаток на начало год'!$B$5:$B$302,$D395,'Остаток на начало год'!$F$5:$F$302)+SUMIFS('Регистрация приход товаров'!$H$4:$H$2000,'Регистрация приход товаров'!$D$4:$D$2000,$D395,'Регистрация приход товаров'!$A$4:$A$2000,"&lt;"&amp;DATE(YEAR($A395),MONTH($A395),1)))-SUMIFS('Регистрация расход товаров'!$H$4:$H$2000,'Регистрация расход товаров'!$A$4:$A$2000,"&lt;"&amp;DATE(YEAR($A395),MONTH($A395),1),'Регистрация расход товаров'!$D$4:$D$2000,$D395),0)))/((SUMIFS('Регистрация приход товаров'!$G$4:$G$2000,'Регистрация приход товаров'!$A$4:$A$2000,"&gt;="&amp;DATE(YEAR($A395),MONTH($A395),1),'Регистрация приход товаров'!$D$4:$D$2000,$D395)-SUMIFS('Регистрация приход товаров'!$G$4:$G$2000,'Регистрация приход товаров'!$A$4:$A$2000,"&gt;="&amp;DATE(YEAR($A395),MONTH($A395)+1,1),'Регистрация приход товаров'!$D$4:$D$2000,$D395))+(IFERROR((SUMIF('Остаток на начало год'!$B$5:$B$302,$D395,'Остаток на начало год'!$E$5:$E$302)+SUMIFS('Регистрация приход товаров'!$G$4:$G$2000,'Регистрация приход товаров'!$D$4:$D$2000,$D395,'Регистрация приход товаров'!$A$4:$A$2000,"&lt;"&amp;DATE(YEAR($A395),MONTH($A395),1)))-SUMIFS('Регистрация расход товаров'!$G$4:$G$2000,'Регистрация расход товаров'!$A$4:$A$2000,"&lt;"&amp;DATE(YEAR($A395),MONTH($A395),1),'Регистрация расход товаров'!$D$4:$D$2000,$D395),0))))*G395,0)</f>
        <v>0</v>
      </c>
      <c r="I395" s="154"/>
      <c r="J395" s="153">
        <f t="shared" si="12"/>
        <v>0</v>
      </c>
      <c r="K395" s="153">
        <f t="shared" si="13"/>
        <v>0</v>
      </c>
      <c r="L395" s="43" t="e">
        <f>IF(B395=#REF!,MAX($L$3:L394)+1,0)</f>
        <v>#REF!</v>
      </c>
    </row>
    <row r="396" spans="1:12">
      <c r="A396" s="158"/>
      <c r="B396" s="94"/>
      <c r="C396" s="159"/>
      <c r="D396" s="128"/>
      <c r="E396" s="151" t="str">
        <f>IFERROR(INDEX('Материал хисобот'!$C$9:$C$259,MATCH(D396,'Материал хисобот'!$B$9:$B$259,0),1),"")</f>
        <v/>
      </c>
      <c r="F396" s="152" t="str">
        <f>IFERROR(INDEX('Материал хисобот'!$D$9:$D$259,MATCH(D396,'Материал хисобот'!$B$9:$B$259,0),1),"")</f>
        <v/>
      </c>
      <c r="G396" s="155"/>
      <c r="H396" s="153">
        <f>IFERROR((((SUMIFS('Регистрация приход товаров'!$H$4:$H$2000,'Регистрация приход товаров'!$A$4:$A$2000,"&gt;="&amp;DATE(YEAR($A396),MONTH($A396),1),'Регистрация приход товаров'!$D$4:$D$2000,$D396)-SUMIFS('Регистрация приход товаров'!$H$4:$H$2000,'Регистрация приход товаров'!$A$4:$A$2000,"&gt;="&amp;DATE(YEAR($A396),MONTH($A396)+1,1),'Регистрация приход товаров'!$D$4:$D$2000,$D396))+(IFERROR((SUMIF('Остаток на начало год'!$B$5:$B$302,$D396,'Остаток на начало год'!$F$5:$F$302)+SUMIFS('Регистрация приход товаров'!$H$4:$H$2000,'Регистрация приход товаров'!$D$4:$D$2000,$D396,'Регистрация приход товаров'!$A$4:$A$2000,"&lt;"&amp;DATE(YEAR($A396),MONTH($A396),1)))-SUMIFS('Регистрация расход товаров'!$H$4:$H$2000,'Регистрация расход товаров'!$A$4:$A$2000,"&lt;"&amp;DATE(YEAR($A396),MONTH($A396),1),'Регистрация расход товаров'!$D$4:$D$2000,$D396),0)))/((SUMIFS('Регистрация приход товаров'!$G$4:$G$2000,'Регистрация приход товаров'!$A$4:$A$2000,"&gt;="&amp;DATE(YEAR($A396),MONTH($A396),1),'Регистрация приход товаров'!$D$4:$D$2000,$D396)-SUMIFS('Регистрация приход товаров'!$G$4:$G$2000,'Регистрация приход товаров'!$A$4:$A$2000,"&gt;="&amp;DATE(YEAR($A396),MONTH($A396)+1,1),'Регистрация приход товаров'!$D$4:$D$2000,$D396))+(IFERROR((SUMIF('Остаток на начало год'!$B$5:$B$302,$D396,'Остаток на начало год'!$E$5:$E$302)+SUMIFS('Регистрация приход товаров'!$G$4:$G$2000,'Регистрация приход товаров'!$D$4:$D$2000,$D396,'Регистрация приход товаров'!$A$4:$A$2000,"&lt;"&amp;DATE(YEAR($A396),MONTH($A396),1)))-SUMIFS('Регистрация расход товаров'!$G$4:$G$2000,'Регистрация расход товаров'!$A$4:$A$2000,"&lt;"&amp;DATE(YEAR($A396),MONTH($A396),1),'Регистрация расход товаров'!$D$4:$D$2000,$D396),0))))*G396,0)</f>
        <v>0</v>
      </c>
      <c r="I396" s="154"/>
      <c r="J396" s="153">
        <f t="shared" si="12"/>
        <v>0</v>
      </c>
      <c r="K396" s="153">
        <f t="shared" si="13"/>
        <v>0</v>
      </c>
      <c r="L396" s="43" t="e">
        <f>IF(B396=#REF!,MAX($L$3:L395)+1,0)</f>
        <v>#REF!</v>
      </c>
    </row>
    <row r="397" spans="1:12">
      <c r="A397" s="158"/>
      <c r="B397" s="94"/>
      <c r="C397" s="159"/>
      <c r="D397" s="128"/>
      <c r="E397" s="151" t="str">
        <f>IFERROR(INDEX('Материал хисобот'!$C$9:$C$259,MATCH(D397,'Материал хисобот'!$B$9:$B$259,0),1),"")</f>
        <v/>
      </c>
      <c r="F397" s="152" t="str">
        <f>IFERROR(INDEX('Материал хисобот'!$D$9:$D$259,MATCH(D397,'Материал хисобот'!$B$9:$B$259,0),1),"")</f>
        <v/>
      </c>
      <c r="G397" s="155"/>
      <c r="H397" s="153">
        <f>IFERROR((((SUMIFS('Регистрация приход товаров'!$H$4:$H$2000,'Регистрация приход товаров'!$A$4:$A$2000,"&gt;="&amp;DATE(YEAR($A397),MONTH($A397),1),'Регистрация приход товаров'!$D$4:$D$2000,$D397)-SUMIFS('Регистрация приход товаров'!$H$4:$H$2000,'Регистрация приход товаров'!$A$4:$A$2000,"&gt;="&amp;DATE(YEAR($A397),MONTH($A397)+1,1),'Регистрация приход товаров'!$D$4:$D$2000,$D397))+(IFERROR((SUMIF('Остаток на начало год'!$B$5:$B$302,$D397,'Остаток на начало год'!$F$5:$F$302)+SUMIFS('Регистрация приход товаров'!$H$4:$H$2000,'Регистрация приход товаров'!$D$4:$D$2000,$D397,'Регистрация приход товаров'!$A$4:$A$2000,"&lt;"&amp;DATE(YEAR($A397),MONTH($A397),1)))-SUMIFS('Регистрация расход товаров'!$H$4:$H$2000,'Регистрация расход товаров'!$A$4:$A$2000,"&lt;"&amp;DATE(YEAR($A397),MONTH($A397),1),'Регистрация расход товаров'!$D$4:$D$2000,$D397),0)))/((SUMIFS('Регистрация приход товаров'!$G$4:$G$2000,'Регистрация приход товаров'!$A$4:$A$2000,"&gt;="&amp;DATE(YEAR($A397),MONTH($A397),1),'Регистрация приход товаров'!$D$4:$D$2000,$D397)-SUMIFS('Регистрация приход товаров'!$G$4:$G$2000,'Регистрация приход товаров'!$A$4:$A$2000,"&gt;="&amp;DATE(YEAR($A397),MONTH($A397)+1,1),'Регистрация приход товаров'!$D$4:$D$2000,$D397))+(IFERROR((SUMIF('Остаток на начало год'!$B$5:$B$302,$D397,'Остаток на начало год'!$E$5:$E$302)+SUMIFS('Регистрация приход товаров'!$G$4:$G$2000,'Регистрация приход товаров'!$D$4:$D$2000,$D397,'Регистрация приход товаров'!$A$4:$A$2000,"&lt;"&amp;DATE(YEAR($A397),MONTH($A397),1)))-SUMIFS('Регистрация расход товаров'!$G$4:$G$2000,'Регистрация расход товаров'!$A$4:$A$2000,"&lt;"&amp;DATE(YEAR($A397),MONTH($A397),1),'Регистрация расход товаров'!$D$4:$D$2000,$D397),0))))*G397,0)</f>
        <v>0</v>
      </c>
      <c r="I397" s="154"/>
      <c r="J397" s="153">
        <f t="shared" si="12"/>
        <v>0</v>
      </c>
      <c r="K397" s="153">
        <f t="shared" si="13"/>
        <v>0</v>
      </c>
      <c r="L397" s="43" t="e">
        <f>IF(B397=#REF!,MAX($L$3:L396)+1,0)</f>
        <v>#REF!</v>
      </c>
    </row>
    <row r="398" spans="1:12">
      <c r="A398" s="158"/>
      <c r="B398" s="94"/>
      <c r="C398" s="159"/>
      <c r="D398" s="128"/>
      <c r="E398" s="151" t="str">
        <f>IFERROR(INDEX('Материал хисобот'!$C$9:$C$259,MATCH(D398,'Материал хисобот'!$B$9:$B$259,0),1),"")</f>
        <v/>
      </c>
      <c r="F398" s="152" t="str">
        <f>IFERROR(INDEX('Материал хисобот'!$D$9:$D$259,MATCH(D398,'Материал хисобот'!$B$9:$B$259,0),1),"")</f>
        <v/>
      </c>
      <c r="G398" s="155"/>
      <c r="H398" s="153">
        <f>IFERROR((((SUMIFS('Регистрация приход товаров'!$H$4:$H$2000,'Регистрация приход товаров'!$A$4:$A$2000,"&gt;="&amp;DATE(YEAR($A398),MONTH($A398),1),'Регистрация приход товаров'!$D$4:$D$2000,$D398)-SUMIFS('Регистрация приход товаров'!$H$4:$H$2000,'Регистрация приход товаров'!$A$4:$A$2000,"&gt;="&amp;DATE(YEAR($A398),MONTH($A398)+1,1),'Регистрация приход товаров'!$D$4:$D$2000,$D398))+(IFERROR((SUMIF('Остаток на начало год'!$B$5:$B$302,$D398,'Остаток на начало год'!$F$5:$F$302)+SUMIFS('Регистрация приход товаров'!$H$4:$H$2000,'Регистрация приход товаров'!$D$4:$D$2000,$D398,'Регистрация приход товаров'!$A$4:$A$2000,"&lt;"&amp;DATE(YEAR($A398),MONTH($A398),1)))-SUMIFS('Регистрация расход товаров'!$H$4:$H$2000,'Регистрация расход товаров'!$A$4:$A$2000,"&lt;"&amp;DATE(YEAR($A398),MONTH($A398),1),'Регистрация расход товаров'!$D$4:$D$2000,$D398),0)))/((SUMIFS('Регистрация приход товаров'!$G$4:$G$2000,'Регистрация приход товаров'!$A$4:$A$2000,"&gt;="&amp;DATE(YEAR($A398),MONTH($A398),1),'Регистрация приход товаров'!$D$4:$D$2000,$D398)-SUMIFS('Регистрация приход товаров'!$G$4:$G$2000,'Регистрация приход товаров'!$A$4:$A$2000,"&gt;="&amp;DATE(YEAR($A398),MONTH($A398)+1,1),'Регистрация приход товаров'!$D$4:$D$2000,$D398))+(IFERROR((SUMIF('Остаток на начало год'!$B$5:$B$302,$D398,'Остаток на начало год'!$E$5:$E$302)+SUMIFS('Регистрация приход товаров'!$G$4:$G$2000,'Регистрация приход товаров'!$D$4:$D$2000,$D398,'Регистрация приход товаров'!$A$4:$A$2000,"&lt;"&amp;DATE(YEAR($A398),MONTH($A398),1)))-SUMIFS('Регистрация расход товаров'!$G$4:$G$2000,'Регистрация расход товаров'!$A$4:$A$2000,"&lt;"&amp;DATE(YEAR($A398),MONTH($A398),1),'Регистрация расход товаров'!$D$4:$D$2000,$D398),0))))*G398,0)</f>
        <v>0</v>
      </c>
      <c r="I398" s="154"/>
      <c r="J398" s="153">
        <f t="shared" si="12"/>
        <v>0</v>
      </c>
      <c r="K398" s="153">
        <f t="shared" si="13"/>
        <v>0</v>
      </c>
      <c r="L398" s="43" t="e">
        <f>IF(B398=#REF!,MAX($L$3:L397)+1,0)</f>
        <v>#REF!</v>
      </c>
    </row>
    <row r="399" spans="1:12">
      <c r="A399" s="158"/>
      <c r="B399" s="94"/>
      <c r="C399" s="159"/>
      <c r="D399" s="128"/>
      <c r="E399" s="151" t="str">
        <f>IFERROR(INDEX('Материал хисобот'!$C$9:$C$259,MATCH(D399,'Материал хисобот'!$B$9:$B$259,0),1),"")</f>
        <v/>
      </c>
      <c r="F399" s="152" t="str">
        <f>IFERROR(INDEX('Материал хисобот'!$D$9:$D$259,MATCH(D399,'Материал хисобот'!$B$9:$B$259,0),1),"")</f>
        <v/>
      </c>
      <c r="G399" s="155"/>
      <c r="H399" s="153">
        <f>IFERROR((((SUMIFS('Регистрация приход товаров'!$H$4:$H$2000,'Регистрация приход товаров'!$A$4:$A$2000,"&gt;="&amp;DATE(YEAR($A399),MONTH($A399),1),'Регистрация приход товаров'!$D$4:$D$2000,$D399)-SUMIFS('Регистрация приход товаров'!$H$4:$H$2000,'Регистрация приход товаров'!$A$4:$A$2000,"&gt;="&amp;DATE(YEAR($A399),MONTH($A399)+1,1),'Регистрация приход товаров'!$D$4:$D$2000,$D399))+(IFERROR((SUMIF('Остаток на начало год'!$B$5:$B$302,$D399,'Остаток на начало год'!$F$5:$F$302)+SUMIFS('Регистрация приход товаров'!$H$4:$H$2000,'Регистрация приход товаров'!$D$4:$D$2000,$D399,'Регистрация приход товаров'!$A$4:$A$2000,"&lt;"&amp;DATE(YEAR($A399),MONTH($A399),1)))-SUMIFS('Регистрация расход товаров'!$H$4:$H$2000,'Регистрация расход товаров'!$A$4:$A$2000,"&lt;"&amp;DATE(YEAR($A399),MONTH($A399),1),'Регистрация расход товаров'!$D$4:$D$2000,$D399),0)))/((SUMIFS('Регистрация приход товаров'!$G$4:$G$2000,'Регистрация приход товаров'!$A$4:$A$2000,"&gt;="&amp;DATE(YEAR($A399),MONTH($A399),1),'Регистрация приход товаров'!$D$4:$D$2000,$D399)-SUMIFS('Регистрация приход товаров'!$G$4:$G$2000,'Регистрация приход товаров'!$A$4:$A$2000,"&gt;="&amp;DATE(YEAR($A399),MONTH($A399)+1,1),'Регистрация приход товаров'!$D$4:$D$2000,$D399))+(IFERROR((SUMIF('Остаток на начало год'!$B$5:$B$302,$D399,'Остаток на начало год'!$E$5:$E$302)+SUMIFS('Регистрация приход товаров'!$G$4:$G$2000,'Регистрация приход товаров'!$D$4:$D$2000,$D399,'Регистрация приход товаров'!$A$4:$A$2000,"&lt;"&amp;DATE(YEAR($A399),MONTH($A399),1)))-SUMIFS('Регистрация расход товаров'!$G$4:$G$2000,'Регистрация расход товаров'!$A$4:$A$2000,"&lt;"&amp;DATE(YEAR($A399),MONTH($A399),1),'Регистрация расход товаров'!$D$4:$D$2000,$D399),0))))*G399,0)</f>
        <v>0</v>
      </c>
      <c r="I399" s="154"/>
      <c r="J399" s="153">
        <f t="shared" si="12"/>
        <v>0</v>
      </c>
      <c r="K399" s="153">
        <f t="shared" si="13"/>
        <v>0</v>
      </c>
      <c r="L399" s="43" t="e">
        <f>IF(B399=#REF!,MAX($L$3:L398)+1,0)</f>
        <v>#REF!</v>
      </c>
    </row>
    <row r="400" spans="1:12">
      <c r="A400" s="158"/>
      <c r="B400" s="94"/>
      <c r="C400" s="159"/>
      <c r="D400" s="128"/>
      <c r="E400" s="151" t="str">
        <f>IFERROR(INDEX('Материал хисобот'!$C$9:$C$259,MATCH(D400,'Материал хисобот'!$B$9:$B$259,0),1),"")</f>
        <v/>
      </c>
      <c r="F400" s="152" t="str">
        <f>IFERROR(INDEX('Материал хисобот'!$D$9:$D$259,MATCH(D400,'Материал хисобот'!$B$9:$B$259,0),1),"")</f>
        <v/>
      </c>
      <c r="G400" s="155"/>
      <c r="H400" s="153">
        <f>IFERROR((((SUMIFS('Регистрация приход товаров'!$H$4:$H$2000,'Регистрация приход товаров'!$A$4:$A$2000,"&gt;="&amp;DATE(YEAR($A400),MONTH($A400),1),'Регистрация приход товаров'!$D$4:$D$2000,$D400)-SUMIFS('Регистрация приход товаров'!$H$4:$H$2000,'Регистрация приход товаров'!$A$4:$A$2000,"&gt;="&amp;DATE(YEAR($A400),MONTH($A400)+1,1),'Регистрация приход товаров'!$D$4:$D$2000,$D400))+(IFERROR((SUMIF('Остаток на начало год'!$B$5:$B$302,$D400,'Остаток на начало год'!$F$5:$F$302)+SUMIFS('Регистрация приход товаров'!$H$4:$H$2000,'Регистрация приход товаров'!$D$4:$D$2000,$D400,'Регистрация приход товаров'!$A$4:$A$2000,"&lt;"&amp;DATE(YEAR($A400),MONTH($A400),1)))-SUMIFS('Регистрация расход товаров'!$H$4:$H$2000,'Регистрация расход товаров'!$A$4:$A$2000,"&lt;"&amp;DATE(YEAR($A400),MONTH($A400),1),'Регистрация расход товаров'!$D$4:$D$2000,$D400),0)))/((SUMIFS('Регистрация приход товаров'!$G$4:$G$2000,'Регистрация приход товаров'!$A$4:$A$2000,"&gt;="&amp;DATE(YEAR($A400),MONTH($A400),1),'Регистрация приход товаров'!$D$4:$D$2000,$D400)-SUMIFS('Регистрация приход товаров'!$G$4:$G$2000,'Регистрация приход товаров'!$A$4:$A$2000,"&gt;="&amp;DATE(YEAR($A400),MONTH($A400)+1,1),'Регистрация приход товаров'!$D$4:$D$2000,$D400))+(IFERROR((SUMIF('Остаток на начало год'!$B$5:$B$302,$D400,'Остаток на начало год'!$E$5:$E$302)+SUMIFS('Регистрация приход товаров'!$G$4:$G$2000,'Регистрация приход товаров'!$D$4:$D$2000,$D400,'Регистрация приход товаров'!$A$4:$A$2000,"&lt;"&amp;DATE(YEAR($A400),MONTH($A400),1)))-SUMIFS('Регистрация расход товаров'!$G$4:$G$2000,'Регистрация расход товаров'!$A$4:$A$2000,"&lt;"&amp;DATE(YEAR($A400),MONTH($A400),1),'Регистрация расход товаров'!$D$4:$D$2000,$D400),0))))*G400,0)</f>
        <v>0</v>
      </c>
      <c r="I400" s="154"/>
      <c r="J400" s="153">
        <f t="shared" si="12"/>
        <v>0</v>
      </c>
      <c r="K400" s="153">
        <f t="shared" si="13"/>
        <v>0</v>
      </c>
      <c r="L400" s="43" t="e">
        <f>IF(B400=#REF!,MAX($L$3:L399)+1,0)</f>
        <v>#REF!</v>
      </c>
    </row>
    <row r="401" spans="1:12">
      <c r="A401" s="158"/>
      <c r="B401" s="94"/>
      <c r="C401" s="159"/>
      <c r="D401" s="128"/>
      <c r="E401" s="151" t="str">
        <f>IFERROR(INDEX('Материал хисобот'!$C$9:$C$259,MATCH(D401,'Материал хисобот'!$B$9:$B$259,0),1),"")</f>
        <v/>
      </c>
      <c r="F401" s="152" t="str">
        <f>IFERROR(INDEX('Материал хисобот'!$D$9:$D$259,MATCH(D401,'Материал хисобот'!$B$9:$B$259,0),1),"")</f>
        <v/>
      </c>
      <c r="G401" s="155"/>
      <c r="H401" s="153">
        <f>IFERROR((((SUMIFS('Регистрация приход товаров'!$H$4:$H$2000,'Регистрация приход товаров'!$A$4:$A$2000,"&gt;="&amp;DATE(YEAR($A401),MONTH($A401),1),'Регистрация приход товаров'!$D$4:$D$2000,$D401)-SUMIFS('Регистрация приход товаров'!$H$4:$H$2000,'Регистрация приход товаров'!$A$4:$A$2000,"&gt;="&amp;DATE(YEAR($A401),MONTH($A401)+1,1),'Регистрация приход товаров'!$D$4:$D$2000,$D401))+(IFERROR((SUMIF('Остаток на начало год'!$B$5:$B$302,$D401,'Остаток на начало год'!$F$5:$F$302)+SUMIFS('Регистрация приход товаров'!$H$4:$H$2000,'Регистрация приход товаров'!$D$4:$D$2000,$D401,'Регистрация приход товаров'!$A$4:$A$2000,"&lt;"&amp;DATE(YEAR($A401),MONTH($A401),1)))-SUMIFS('Регистрация расход товаров'!$H$4:$H$2000,'Регистрация расход товаров'!$A$4:$A$2000,"&lt;"&amp;DATE(YEAR($A401),MONTH($A401),1),'Регистрация расход товаров'!$D$4:$D$2000,$D401),0)))/((SUMIFS('Регистрация приход товаров'!$G$4:$G$2000,'Регистрация приход товаров'!$A$4:$A$2000,"&gt;="&amp;DATE(YEAR($A401),MONTH($A401),1),'Регистрация приход товаров'!$D$4:$D$2000,$D401)-SUMIFS('Регистрация приход товаров'!$G$4:$G$2000,'Регистрация приход товаров'!$A$4:$A$2000,"&gt;="&amp;DATE(YEAR($A401),MONTH($A401)+1,1),'Регистрация приход товаров'!$D$4:$D$2000,$D401))+(IFERROR((SUMIF('Остаток на начало год'!$B$5:$B$302,$D401,'Остаток на начало год'!$E$5:$E$302)+SUMIFS('Регистрация приход товаров'!$G$4:$G$2000,'Регистрация приход товаров'!$D$4:$D$2000,$D401,'Регистрация приход товаров'!$A$4:$A$2000,"&lt;"&amp;DATE(YEAR($A401),MONTH($A401),1)))-SUMIFS('Регистрация расход товаров'!$G$4:$G$2000,'Регистрация расход товаров'!$A$4:$A$2000,"&lt;"&amp;DATE(YEAR($A401),MONTH($A401),1),'Регистрация расход товаров'!$D$4:$D$2000,$D401),0))))*G401,0)</f>
        <v>0</v>
      </c>
      <c r="I401" s="154"/>
      <c r="J401" s="153">
        <f t="shared" si="12"/>
        <v>0</v>
      </c>
      <c r="K401" s="153">
        <f t="shared" si="13"/>
        <v>0</v>
      </c>
      <c r="L401" s="43" t="e">
        <f>IF(B401=#REF!,MAX($L$3:L400)+1,0)</f>
        <v>#REF!</v>
      </c>
    </row>
    <row r="402" spans="1:12">
      <c r="A402" s="158"/>
      <c r="B402" s="94"/>
      <c r="C402" s="159"/>
      <c r="D402" s="128"/>
      <c r="E402" s="151" t="str">
        <f>IFERROR(INDEX('Материал хисобот'!$C$9:$C$259,MATCH(D402,'Материал хисобот'!$B$9:$B$259,0),1),"")</f>
        <v/>
      </c>
      <c r="F402" s="152" t="str">
        <f>IFERROR(INDEX('Материал хисобот'!$D$9:$D$259,MATCH(D402,'Материал хисобот'!$B$9:$B$259,0),1),"")</f>
        <v/>
      </c>
      <c r="G402" s="155"/>
      <c r="H402" s="153">
        <f>IFERROR((((SUMIFS('Регистрация приход товаров'!$H$4:$H$2000,'Регистрация приход товаров'!$A$4:$A$2000,"&gt;="&amp;DATE(YEAR($A402),MONTH($A402),1),'Регистрация приход товаров'!$D$4:$D$2000,$D402)-SUMIFS('Регистрация приход товаров'!$H$4:$H$2000,'Регистрация приход товаров'!$A$4:$A$2000,"&gt;="&amp;DATE(YEAR($A402),MONTH($A402)+1,1),'Регистрация приход товаров'!$D$4:$D$2000,$D402))+(IFERROR((SUMIF('Остаток на начало год'!$B$5:$B$302,$D402,'Остаток на начало год'!$F$5:$F$302)+SUMIFS('Регистрация приход товаров'!$H$4:$H$2000,'Регистрация приход товаров'!$D$4:$D$2000,$D402,'Регистрация приход товаров'!$A$4:$A$2000,"&lt;"&amp;DATE(YEAR($A402),MONTH($A402),1)))-SUMIFS('Регистрация расход товаров'!$H$4:$H$2000,'Регистрация расход товаров'!$A$4:$A$2000,"&lt;"&amp;DATE(YEAR($A402),MONTH($A402),1),'Регистрация расход товаров'!$D$4:$D$2000,$D402),0)))/((SUMIFS('Регистрация приход товаров'!$G$4:$G$2000,'Регистрация приход товаров'!$A$4:$A$2000,"&gt;="&amp;DATE(YEAR($A402),MONTH($A402),1),'Регистрация приход товаров'!$D$4:$D$2000,$D402)-SUMIFS('Регистрация приход товаров'!$G$4:$G$2000,'Регистрация приход товаров'!$A$4:$A$2000,"&gt;="&amp;DATE(YEAR($A402),MONTH($A402)+1,1),'Регистрация приход товаров'!$D$4:$D$2000,$D402))+(IFERROR((SUMIF('Остаток на начало год'!$B$5:$B$302,$D402,'Остаток на начало год'!$E$5:$E$302)+SUMIFS('Регистрация приход товаров'!$G$4:$G$2000,'Регистрация приход товаров'!$D$4:$D$2000,$D402,'Регистрация приход товаров'!$A$4:$A$2000,"&lt;"&amp;DATE(YEAR($A402),MONTH($A402),1)))-SUMIFS('Регистрация расход товаров'!$G$4:$G$2000,'Регистрация расход товаров'!$A$4:$A$2000,"&lt;"&amp;DATE(YEAR($A402),MONTH($A402),1),'Регистрация расход товаров'!$D$4:$D$2000,$D402),0))))*G402,0)</f>
        <v>0</v>
      </c>
      <c r="I402" s="154"/>
      <c r="J402" s="153">
        <f t="shared" si="12"/>
        <v>0</v>
      </c>
      <c r="K402" s="153">
        <f t="shared" si="13"/>
        <v>0</v>
      </c>
      <c r="L402" s="43" t="e">
        <f>IF(B402=#REF!,MAX($L$3:L401)+1,0)</f>
        <v>#REF!</v>
      </c>
    </row>
    <row r="403" spans="1:12">
      <c r="A403" s="158"/>
      <c r="B403" s="94"/>
      <c r="C403" s="159"/>
      <c r="D403" s="128"/>
      <c r="E403" s="151" t="str">
        <f>IFERROR(INDEX('Материал хисобот'!$C$9:$C$259,MATCH(D403,'Материал хисобот'!$B$9:$B$259,0),1),"")</f>
        <v/>
      </c>
      <c r="F403" s="152" t="str">
        <f>IFERROR(INDEX('Материал хисобот'!$D$9:$D$259,MATCH(D403,'Материал хисобот'!$B$9:$B$259,0),1),"")</f>
        <v/>
      </c>
      <c r="G403" s="155"/>
      <c r="H403" s="153">
        <f>IFERROR((((SUMIFS('Регистрация приход товаров'!$H$4:$H$2000,'Регистрация приход товаров'!$A$4:$A$2000,"&gt;="&amp;DATE(YEAR($A403),MONTH($A403),1),'Регистрация приход товаров'!$D$4:$D$2000,$D403)-SUMIFS('Регистрация приход товаров'!$H$4:$H$2000,'Регистрация приход товаров'!$A$4:$A$2000,"&gt;="&amp;DATE(YEAR($A403),MONTH($A403)+1,1),'Регистрация приход товаров'!$D$4:$D$2000,$D403))+(IFERROR((SUMIF('Остаток на начало год'!$B$5:$B$302,$D403,'Остаток на начало год'!$F$5:$F$302)+SUMIFS('Регистрация приход товаров'!$H$4:$H$2000,'Регистрация приход товаров'!$D$4:$D$2000,$D403,'Регистрация приход товаров'!$A$4:$A$2000,"&lt;"&amp;DATE(YEAR($A403),MONTH($A403),1)))-SUMIFS('Регистрация расход товаров'!$H$4:$H$2000,'Регистрация расход товаров'!$A$4:$A$2000,"&lt;"&amp;DATE(YEAR($A403),MONTH($A403),1),'Регистрация расход товаров'!$D$4:$D$2000,$D403),0)))/((SUMIFS('Регистрация приход товаров'!$G$4:$G$2000,'Регистрация приход товаров'!$A$4:$A$2000,"&gt;="&amp;DATE(YEAR($A403),MONTH($A403),1),'Регистрация приход товаров'!$D$4:$D$2000,$D403)-SUMIFS('Регистрация приход товаров'!$G$4:$G$2000,'Регистрация приход товаров'!$A$4:$A$2000,"&gt;="&amp;DATE(YEAR($A403),MONTH($A403)+1,1),'Регистрация приход товаров'!$D$4:$D$2000,$D403))+(IFERROR((SUMIF('Остаток на начало год'!$B$5:$B$302,$D403,'Остаток на начало год'!$E$5:$E$302)+SUMIFS('Регистрация приход товаров'!$G$4:$G$2000,'Регистрация приход товаров'!$D$4:$D$2000,$D403,'Регистрация приход товаров'!$A$4:$A$2000,"&lt;"&amp;DATE(YEAR($A403),MONTH($A403),1)))-SUMIFS('Регистрация расход товаров'!$G$4:$G$2000,'Регистрация расход товаров'!$A$4:$A$2000,"&lt;"&amp;DATE(YEAR($A403),MONTH($A403),1),'Регистрация расход товаров'!$D$4:$D$2000,$D403),0))))*G403,0)</f>
        <v>0</v>
      </c>
      <c r="I403" s="154"/>
      <c r="J403" s="153">
        <f t="shared" si="12"/>
        <v>0</v>
      </c>
      <c r="K403" s="153">
        <f t="shared" si="13"/>
        <v>0</v>
      </c>
      <c r="L403" s="43" t="e">
        <f>IF(B403=#REF!,MAX($L$3:L402)+1,0)</f>
        <v>#REF!</v>
      </c>
    </row>
    <row r="404" spans="1:12">
      <c r="A404" s="158"/>
      <c r="B404" s="94"/>
      <c r="C404" s="159"/>
      <c r="D404" s="128"/>
      <c r="E404" s="151" t="str">
        <f>IFERROR(INDEX('Материал хисобот'!$C$9:$C$259,MATCH(D404,'Материал хисобот'!$B$9:$B$259,0),1),"")</f>
        <v/>
      </c>
      <c r="F404" s="152" t="str">
        <f>IFERROR(INDEX('Материал хисобот'!$D$9:$D$259,MATCH(D404,'Материал хисобот'!$B$9:$B$259,0),1),"")</f>
        <v/>
      </c>
      <c r="G404" s="155"/>
      <c r="H404" s="153">
        <f>IFERROR((((SUMIFS('Регистрация приход товаров'!$H$4:$H$2000,'Регистрация приход товаров'!$A$4:$A$2000,"&gt;="&amp;DATE(YEAR($A404),MONTH($A404),1),'Регистрация приход товаров'!$D$4:$D$2000,$D404)-SUMIFS('Регистрация приход товаров'!$H$4:$H$2000,'Регистрация приход товаров'!$A$4:$A$2000,"&gt;="&amp;DATE(YEAR($A404),MONTH($A404)+1,1),'Регистрация приход товаров'!$D$4:$D$2000,$D404))+(IFERROR((SUMIF('Остаток на начало год'!$B$5:$B$302,$D404,'Остаток на начало год'!$F$5:$F$302)+SUMIFS('Регистрация приход товаров'!$H$4:$H$2000,'Регистрация приход товаров'!$D$4:$D$2000,$D404,'Регистрация приход товаров'!$A$4:$A$2000,"&lt;"&amp;DATE(YEAR($A404),MONTH($A404),1)))-SUMIFS('Регистрация расход товаров'!$H$4:$H$2000,'Регистрация расход товаров'!$A$4:$A$2000,"&lt;"&amp;DATE(YEAR($A404),MONTH($A404),1),'Регистрация расход товаров'!$D$4:$D$2000,$D404),0)))/((SUMIFS('Регистрация приход товаров'!$G$4:$G$2000,'Регистрация приход товаров'!$A$4:$A$2000,"&gt;="&amp;DATE(YEAR($A404),MONTH($A404),1),'Регистрация приход товаров'!$D$4:$D$2000,$D404)-SUMIFS('Регистрация приход товаров'!$G$4:$G$2000,'Регистрация приход товаров'!$A$4:$A$2000,"&gt;="&amp;DATE(YEAR($A404),MONTH($A404)+1,1),'Регистрация приход товаров'!$D$4:$D$2000,$D404))+(IFERROR((SUMIF('Остаток на начало год'!$B$5:$B$302,$D404,'Остаток на начало год'!$E$5:$E$302)+SUMIFS('Регистрация приход товаров'!$G$4:$G$2000,'Регистрация приход товаров'!$D$4:$D$2000,$D404,'Регистрация приход товаров'!$A$4:$A$2000,"&lt;"&amp;DATE(YEAR($A404),MONTH($A404),1)))-SUMIFS('Регистрация расход товаров'!$G$4:$G$2000,'Регистрация расход товаров'!$A$4:$A$2000,"&lt;"&amp;DATE(YEAR($A404),MONTH($A404),1),'Регистрация расход товаров'!$D$4:$D$2000,$D404),0))))*G404,0)</f>
        <v>0</v>
      </c>
      <c r="I404" s="154"/>
      <c r="J404" s="153">
        <f t="shared" si="12"/>
        <v>0</v>
      </c>
      <c r="K404" s="153">
        <f t="shared" si="13"/>
        <v>0</v>
      </c>
      <c r="L404" s="43" t="e">
        <f>IF(B404=#REF!,MAX($L$3:L403)+1,0)</f>
        <v>#REF!</v>
      </c>
    </row>
    <row r="405" spans="1:12">
      <c r="A405" s="158"/>
      <c r="B405" s="94"/>
      <c r="C405" s="159"/>
      <c r="D405" s="128"/>
      <c r="E405" s="151" t="str">
        <f>IFERROR(INDEX('Материал хисобот'!$C$9:$C$259,MATCH(D405,'Материал хисобот'!$B$9:$B$259,0),1),"")</f>
        <v/>
      </c>
      <c r="F405" s="152" t="str">
        <f>IFERROR(INDEX('Материал хисобот'!$D$9:$D$259,MATCH(D405,'Материал хисобот'!$B$9:$B$259,0),1),"")</f>
        <v/>
      </c>
      <c r="G405" s="155"/>
      <c r="H405" s="153">
        <f>IFERROR((((SUMIFS('Регистрация приход товаров'!$H$4:$H$2000,'Регистрация приход товаров'!$A$4:$A$2000,"&gt;="&amp;DATE(YEAR($A405),MONTH($A405),1),'Регистрация приход товаров'!$D$4:$D$2000,$D405)-SUMIFS('Регистрация приход товаров'!$H$4:$H$2000,'Регистрация приход товаров'!$A$4:$A$2000,"&gt;="&amp;DATE(YEAR($A405),MONTH($A405)+1,1),'Регистрация приход товаров'!$D$4:$D$2000,$D405))+(IFERROR((SUMIF('Остаток на начало год'!$B$5:$B$302,$D405,'Остаток на начало год'!$F$5:$F$302)+SUMIFS('Регистрация приход товаров'!$H$4:$H$2000,'Регистрация приход товаров'!$D$4:$D$2000,$D405,'Регистрация приход товаров'!$A$4:$A$2000,"&lt;"&amp;DATE(YEAR($A405),MONTH($A405),1)))-SUMIFS('Регистрация расход товаров'!$H$4:$H$2000,'Регистрация расход товаров'!$A$4:$A$2000,"&lt;"&amp;DATE(YEAR($A405),MONTH($A405),1),'Регистрация расход товаров'!$D$4:$D$2000,$D405),0)))/((SUMIFS('Регистрация приход товаров'!$G$4:$G$2000,'Регистрация приход товаров'!$A$4:$A$2000,"&gt;="&amp;DATE(YEAR($A405),MONTH($A405),1),'Регистрация приход товаров'!$D$4:$D$2000,$D405)-SUMIFS('Регистрация приход товаров'!$G$4:$G$2000,'Регистрация приход товаров'!$A$4:$A$2000,"&gt;="&amp;DATE(YEAR($A405),MONTH($A405)+1,1),'Регистрация приход товаров'!$D$4:$D$2000,$D405))+(IFERROR((SUMIF('Остаток на начало год'!$B$5:$B$302,$D405,'Остаток на начало год'!$E$5:$E$302)+SUMIFS('Регистрация приход товаров'!$G$4:$G$2000,'Регистрация приход товаров'!$D$4:$D$2000,$D405,'Регистрация приход товаров'!$A$4:$A$2000,"&lt;"&amp;DATE(YEAR($A405),MONTH($A405),1)))-SUMIFS('Регистрация расход товаров'!$G$4:$G$2000,'Регистрация расход товаров'!$A$4:$A$2000,"&lt;"&amp;DATE(YEAR($A405),MONTH($A405),1),'Регистрация расход товаров'!$D$4:$D$2000,$D405),0))))*G405,0)</f>
        <v>0</v>
      </c>
      <c r="I405" s="154"/>
      <c r="J405" s="153">
        <f t="shared" si="12"/>
        <v>0</v>
      </c>
      <c r="K405" s="153">
        <f t="shared" si="13"/>
        <v>0</v>
      </c>
      <c r="L405" s="43" t="e">
        <f>IF(B405=#REF!,MAX($L$3:L404)+1,0)</f>
        <v>#REF!</v>
      </c>
    </row>
    <row r="406" spans="1:12">
      <c r="A406" s="158"/>
      <c r="B406" s="94"/>
      <c r="C406" s="159"/>
      <c r="D406" s="128"/>
      <c r="E406" s="151" t="str">
        <f>IFERROR(INDEX('Материал хисобот'!$C$9:$C$259,MATCH(D406,'Материал хисобот'!$B$9:$B$259,0),1),"")</f>
        <v/>
      </c>
      <c r="F406" s="152" t="str">
        <f>IFERROR(INDEX('Материал хисобот'!$D$9:$D$259,MATCH(D406,'Материал хисобот'!$B$9:$B$259,0),1),"")</f>
        <v/>
      </c>
      <c r="G406" s="155"/>
      <c r="H406" s="153">
        <f>IFERROR((((SUMIFS('Регистрация приход товаров'!$H$4:$H$2000,'Регистрация приход товаров'!$A$4:$A$2000,"&gt;="&amp;DATE(YEAR($A406),MONTH($A406),1),'Регистрация приход товаров'!$D$4:$D$2000,$D406)-SUMIFS('Регистрация приход товаров'!$H$4:$H$2000,'Регистрация приход товаров'!$A$4:$A$2000,"&gt;="&amp;DATE(YEAR($A406),MONTH($A406)+1,1),'Регистрация приход товаров'!$D$4:$D$2000,$D406))+(IFERROR((SUMIF('Остаток на начало год'!$B$5:$B$302,$D406,'Остаток на начало год'!$F$5:$F$302)+SUMIFS('Регистрация приход товаров'!$H$4:$H$2000,'Регистрация приход товаров'!$D$4:$D$2000,$D406,'Регистрация приход товаров'!$A$4:$A$2000,"&lt;"&amp;DATE(YEAR($A406),MONTH($A406),1)))-SUMIFS('Регистрация расход товаров'!$H$4:$H$2000,'Регистрация расход товаров'!$A$4:$A$2000,"&lt;"&amp;DATE(YEAR($A406),MONTH($A406),1),'Регистрация расход товаров'!$D$4:$D$2000,$D406),0)))/((SUMIFS('Регистрация приход товаров'!$G$4:$G$2000,'Регистрация приход товаров'!$A$4:$A$2000,"&gt;="&amp;DATE(YEAR($A406),MONTH($A406),1),'Регистрация приход товаров'!$D$4:$D$2000,$D406)-SUMIFS('Регистрация приход товаров'!$G$4:$G$2000,'Регистрация приход товаров'!$A$4:$A$2000,"&gt;="&amp;DATE(YEAR($A406),MONTH($A406)+1,1),'Регистрация приход товаров'!$D$4:$D$2000,$D406))+(IFERROR((SUMIF('Остаток на начало год'!$B$5:$B$302,$D406,'Остаток на начало год'!$E$5:$E$302)+SUMIFS('Регистрация приход товаров'!$G$4:$G$2000,'Регистрация приход товаров'!$D$4:$D$2000,$D406,'Регистрация приход товаров'!$A$4:$A$2000,"&lt;"&amp;DATE(YEAR($A406),MONTH($A406),1)))-SUMIFS('Регистрация расход товаров'!$G$4:$G$2000,'Регистрация расход товаров'!$A$4:$A$2000,"&lt;"&amp;DATE(YEAR($A406),MONTH($A406),1),'Регистрация расход товаров'!$D$4:$D$2000,$D406),0))))*G406,0)</f>
        <v>0</v>
      </c>
      <c r="I406" s="154"/>
      <c r="J406" s="153">
        <f t="shared" si="12"/>
        <v>0</v>
      </c>
      <c r="K406" s="153">
        <f t="shared" si="13"/>
        <v>0</v>
      </c>
      <c r="L406" s="43" t="e">
        <f>IF(B406=#REF!,MAX($L$3:L405)+1,0)</f>
        <v>#REF!</v>
      </c>
    </row>
    <row r="407" spans="1:12">
      <c r="A407" s="158"/>
      <c r="B407" s="94"/>
      <c r="C407" s="159"/>
      <c r="D407" s="128"/>
      <c r="E407" s="151" t="str">
        <f>IFERROR(INDEX('Материал хисобот'!$C$9:$C$259,MATCH(D407,'Материал хисобот'!$B$9:$B$259,0),1),"")</f>
        <v/>
      </c>
      <c r="F407" s="152" t="str">
        <f>IFERROR(INDEX('Материал хисобот'!$D$9:$D$259,MATCH(D407,'Материал хисобот'!$B$9:$B$259,0),1),"")</f>
        <v/>
      </c>
      <c r="G407" s="155"/>
      <c r="H407" s="153">
        <f>IFERROR((((SUMIFS('Регистрация приход товаров'!$H$4:$H$2000,'Регистрация приход товаров'!$A$4:$A$2000,"&gt;="&amp;DATE(YEAR($A407),MONTH($A407),1),'Регистрация приход товаров'!$D$4:$D$2000,$D407)-SUMIFS('Регистрация приход товаров'!$H$4:$H$2000,'Регистрация приход товаров'!$A$4:$A$2000,"&gt;="&amp;DATE(YEAR($A407),MONTH($A407)+1,1),'Регистрация приход товаров'!$D$4:$D$2000,$D407))+(IFERROR((SUMIF('Остаток на начало год'!$B$5:$B$302,$D407,'Остаток на начало год'!$F$5:$F$302)+SUMIFS('Регистрация приход товаров'!$H$4:$H$2000,'Регистрация приход товаров'!$D$4:$D$2000,$D407,'Регистрация приход товаров'!$A$4:$A$2000,"&lt;"&amp;DATE(YEAR($A407),MONTH($A407),1)))-SUMIFS('Регистрация расход товаров'!$H$4:$H$2000,'Регистрация расход товаров'!$A$4:$A$2000,"&lt;"&amp;DATE(YEAR($A407),MONTH($A407),1),'Регистрация расход товаров'!$D$4:$D$2000,$D407),0)))/((SUMIFS('Регистрация приход товаров'!$G$4:$G$2000,'Регистрация приход товаров'!$A$4:$A$2000,"&gt;="&amp;DATE(YEAR($A407),MONTH($A407),1),'Регистрация приход товаров'!$D$4:$D$2000,$D407)-SUMIFS('Регистрация приход товаров'!$G$4:$G$2000,'Регистрация приход товаров'!$A$4:$A$2000,"&gt;="&amp;DATE(YEAR($A407),MONTH($A407)+1,1),'Регистрация приход товаров'!$D$4:$D$2000,$D407))+(IFERROR((SUMIF('Остаток на начало год'!$B$5:$B$302,$D407,'Остаток на начало год'!$E$5:$E$302)+SUMIFS('Регистрация приход товаров'!$G$4:$G$2000,'Регистрация приход товаров'!$D$4:$D$2000,$D407,'Регистрация приход товаров'!$A$4:$A$2000,"&lt;"&amp;DATE(YEAR($A407),MONTH($A407),1)))-SUMIFS('Регистрация расход товаров'!$G$4:$G$2000,'Регистрация расход товаров'!$A$4:$A$2000,"&lt;"&amp;DATE(YEAR($A407),MONTH($A407),1),'Регистрация расход товаров'!$D$4:$D$2000,$D407),0))))*G407,0)</f>
        <v>0</v>
      </c>
      <c r="I407" s="154"/>
      <c r="J407" s="153">
        <f t="shared" si="12"/>
        <v>0</v>
      </c>
      <c r="K407" s="153">
        <f t="shared" si="13"/>
        <v>0</v>
      </c>
      <c r="L407" s="43" t="e">
        <f>IF(B407=#REF!,MAX($L$3:L406)+1,0)</f>
        <v>#REF!</v>
      </c>
    </row>
    <row r="408" spans="1:12">
      <c r="A408" s="158"/>
      <c r="B408" s="94"/>
      <c r="C408" s="159"/>
      <c r="D408" s="128"/>
      <c r="E408" s="151" t="str">
        <f>IFERROR(INDEX('Материал хисобот'!$C$9:$C$259,MATCH(D408,'Материал хисобот'!$B$9:$B$259,0),1),"")</f>
        <v/>
      </c>
      <c r="F408" s="152" t="str">
        <f>IFERROR(INDEX('Материал хисобот'!$D$9:$D$259,MATCH(D408,'Материал хисобот'!$B$9:$B$259,0),1),"")</f>
        <v/>
      </c>
      <c r="G408" s="155"/>
      <c r="H408" s="153">
        <f>IFERROR((((SUMIFS('Регистрация приход товаров'!$H$4:$H$2000,'Регистрация приход товаров'!$A$4:$A$2000,"&gt;="&amp;DATE(YEAR($A408),MONTH($A408),1),'Регистрация приход товаров'!$D$4:$D$2000,$D408)-SUMIFS('Регистрация приход товаров'!$H$4:$H$2000,'Регистрация приход товаров'!$A$4:$A$2000,"&gt;="&amp;DATE(YEAR($A408),MONTH($A408)+1,1),'Регистрация приход товаров'!$D$4:$D$2000,$D408))+(IFERROR((SUMIF('Остаток на начало год'!$B$5:$B$302,$D408,'Остаток на начало год'!$F$5:$F$302)+SUMIFS('Регистрация приход товаров'!$H$4:$H$2000,'Регистрация приход товаров'!$D$4:$D$2000,$D408,'Регистрация приход товаров'!$A$4:$A$2000,"&lt;"&amp;DATE(YEAR($A408),MONTH($A408),1)))-SUMIFS('Регистрация расход товаров'!$H$4:$H$2000,'Регистрация расход товаров'!$A$4:$A$2000,"&lt;"&amp;DATE(YEAR($A408),MONTH($A408),1),'Регистрация расход товаров'!$D$4:$D$2000,$D408),0)))/((SUMIFS('Регистрация приход товаров'!$G$4:$G$2000,'Регистрация приход товаров'!$A$4:$A$2000,"&gt;="&amp;DATE(YEAR($A408),MONTH($A408),1),'Регистрация приход товаров'!$D$4:$D$2000,$D408)-SUMIFS('Регистрация приход товаров'!$G$4:$G$2000,'Регистрация приход товаров'!$A$4:$A$2000,"&gt;="&amp;DATE(YEAR($A408),MONTH($A408)+1,1),'Регистрация приход товаров'!$D$4:$D$2000,$D408))+(IFERROR((SUMIF('Остаток на начало год'!$B$5:$B$302,$D408,'Остаток на начало год'!$E$5:$E$302)+SUMIFS('Регистрация приход товаров'!$G$4:$G$2000,'Регистрация приход товаров'!$D$4:$D$2000,$D408,'Регистрация приход товаров'!$A$4:$A$2000,"&lt;"&amp;DATE(YEAR($A408),MONTH($A408),1)))-SUMIFS('Регистрация расход товаров'!$G$4:$G$2000,'Регистрация расход товаров'!$A$4:$A$2000,"&lt;"&amp;DATE(YEAR($A408),MONTH($A408),1),'Регистрация расход товаров'!$D$4:$D$2000,$D408),0))))*G408,0)</f>
        <v>0</v>
      </c>
      <c r="I408" s="154"/>
      <c r="J408" s="153">
        <f t="shared" si="12"/>
        <v>0</v>
      </c>
      <c r="K408" s="153">
        <f t="shared" si="13"/>
        <v>0</v>
      </c>
      <c r="L408" s="43" t="e">
        <f>IF(B408=#REF!,MAX($L$3:L407)+1,0)</f>
        <v>#REF!</v>
      </c>
    </row>
    <row r="409" spans="1:12">
      <c r="A409" s="158"/>
      <c r="B409" s="94"/>
      <c r="C409" s="159"/>
      <c r="D409" s="128"/>
      <c r="E409" s="151" t="str">
        <f>IFERROR(INDEX('Материал хисобот'!$C$9:$C$259,MATCH(D409,'Материал хисобот'!$B$9:$B$259,0),1),"")</f>
        <v/>
      </c>
      <c r="F409" s="152" t="str">
        <f>IFERROR(INDEX('Материал хисобот'!$D$9:$D$259,MATCH(D409,'Материал хисобот'!$B$9:$B$259,0),1),"")</f>
        <v/>
      </c>
      <c r="G409" s="155"/>
      <c r="H409" s="153">
        <f>IFERROR((((SUMIFS('Регистрация приход товаров'!$H$4:$H$2000,'Регистрация приход товаров'!$A$4:$A$2000,"&gt;="&amp;DATE(YEAR($A409),MONTH($A409),1),'Регистрация приход товаров'!$D$4:$D$2000,$D409)-SUMIFS('Регистрация приход товаров'!$H$4:$H$2000,'Регистрация приход товаров'!$A$4:$A$2000,"&gt;="&amp;DATE(YEAR($A409),MONTH($A409)+1,1),'Регистрация приход товаров'!$D$4:$D$2000,$D409))+(IFERROR((SUMIF('Остаток на начало год'!$B$5:$B$302,$D409,'Остаток на начало год'!$F$5:$F$302)+SUMIFS('Регистрация приход товаров'!$H$4:$H$2000,'Регистрация приход товаров'!$D$4:$D$2000,$D409,'Регистрация приход товаров'!$A$4:$A$2000,"&lt;"&amp;DATE(YEAR($A409),MONTH($A409),1)))-SUMIFS('Регистрация расход товаров'!$H$4:$H$2000,'Регистрация расход товаров'!$A$4:$A$2000,"&lt;"&amp;DATE(YEAR($A409),MONTH($A409),1),'Регистрация расход товаров'!$D$4:$D$2000,$D409),0)))/((SUMIFS('Регистрация приход товаров'!$G$4:$G$2000,'Регистрация приход товаров'!$A$4:$A$2000,"&gt;="&amp;DATE(YEAR($A409),MONTH($A409),1),'Регистрация приход товаров'!$D$4:$D$2000,$D409)-SUMIFS('Регистрация приход товаров'!$G$4:$G$2000,'Регистрация приход товаров'!$A$4:$A$2000,"&gt;="&amp;DATE(YEAR($A409),MONTH($A409)+1,1),'Регистрация приход товаров'!$D$4:$D$2000,$D409))+(IFERROR((SUMIF('Остаток на начало год'!$B$5:$B$302,$D409,'Остаток на начало год'!$E$5:$E$302)+SUMIFS('Регистрация приход товаров'!$G$4:$G$2000,'Регистрация приход товаров'!$D$4:$D$2000,$D409,'Регистрация приход товаров'!$A$4:$A$2000,"&lt;"&amp;DATE(YEAR($A409),MONTH($A409),1)))-SUMIFS('Регистрация расход товаров'!$G$4:$G$2000,'Регистрация расход товаров'!$A$4:$A$2000,"&lt;"&amp;DATE(YEAR($A409),MONTH($A409),1),'Регистрация расход товаров'!$D$4:$D$2000,$D409),0))))*G409,0)</f>
        <v>0</v>
      </c>
      <c r="I409" s="154"/>
      <c r="J409" s="153">
        <f t="shared" si="12"/>
        <v>0</v>
      </c>
      <c r="K409" s="153">
        <f t="shared" si="13"/>
        <v>0</v>
      </c>
      <c r="L409" s="43" t="e">
        <f>IF(B409=#REF!,MAX($L$3:L408)+1,0)</f>
        <v>#REF!</v>
      </c>
    </row>
    <row r="410" spans="1:12">
      <c r="A410" s="158"/>
      <c r="B410" s="94"/>
      <c r="C410" s="159"/>
      <c r="D410" s="128"/>
      <c r="E410" s="151" t="str">
        <f>IFERROR(INDEX('Материал хисобот'!$C$9:$C$259,MATCH(D410,'Материал хисобот'!$B$9:$B$259,0),1),"")</f>
        <v/>
      </c>
      <c r="F410" s="152" t="str">
        <f>IFERROR(INDEX('Материал хисобот'!$D$9:$D$259,MATCH(D410,'Материал хисобот'!$B$9:$B$259,0),1),"")</f>
        <v/>
      </c>
      <c r="G410" s="155"/>
      <c r="H410" s="153">
        <f>IFERROR((((SUMIFS('Регистрация приход товаров'!$H$4:$H$2000,'Регистрация приход товаров'!$A$4:$A$2000,"&gt;="&amp;DATE(YEAR($A410),MONTH($A410),1),'Регистрация приход товаров'!$D$4:$D$2000,$D410)-SUMIFS('Регистрация приход товаров'!$H$4:$H$2000,'Регистрация приход товаров'!$A$4:$A$2000,"&gt;="&amp;DATE(YEAR($A410),MONTH($A410)+1,1),'Регистрация приход товаров'!$D$4:$D$2000,$D410))+(IFERROR((SUMIF('Остаток на начало год'!$B$5:$B$302,$D410,'Остаток на начало год'!$F$5:$F$302)+SUMIFS('Регистрация приход товаров'!$H$4:$H$2000,'Регистрация приход товаров'!$D$4:$D$2000,$D410,'Регистрация приход товаров'!$A$4:$A$2000,"&lt;"&amp;DATE(YEAR($A410),MONTH($A410),1)))-SUMIFS('Регистрация расход товаров'!$H$4:$H$2000,'Регистрация расход товаров'!$A$4:$A$2000,"&lt;"&amp;DATE(YEAR($A410),MONTH($A410),1),'Регистрация расход товаров'!$D$4:$D$2000,$D410),0)))/((SUMIFS('Регистрация приход товаров'!$G$4:$G$2000,'Регистрация приход товаров'!$A$4:$A$2000,"&gt;="&amp;DATE(YEAR($A410),MONTH($A410),1),'Регистрация приход товаров'!$D$4:$D$2000,$D410)-SUMIFS('Регистрация приход товаров'!$G$4:$G$2000,'Регистрация приход товаров'!$A$4:$A$2000,"&gt;="&amp;DATE(YEAR($A410),MONTH($A410)+1,1),'Регистрация приход товаров'!$D$4:$D$2000,$D410))+(IFERROR((SUMIF('Остаток на начало год'!$B$5:$B$302,$D410,'Остаток на начало год'!$E$5:$E$302)+SUMIFS('Регистрация приход товаров'!$G$4:$G$2000,'Регистрация приход товаров'!$D$4:$D$2000,$D410,'Регистрация приход товаров'!$A$4:$A$2000,"&lt;"&amp;DATE(YEAR($A410),MONTH($A410),1)))-SUMIFS('Регистрация расход товаров'!$G$4:$G$2000,'Регистрация расход товаров'!$A$4:$A$2000,"&lt;"&amp;DATE(YEAR($A410),MONTH($A410),1),'Регистрация расход товаров'!$D$4:$D$2000,$D410),0))))*G410,0)</f>
        <v>0</v>
      </c>
      <c r="I410" s="154"/>
      <c r="J410" s="153">
        <f t="shared" si="12"/>
        <v>0</v>
      </c>
      <c r="K410" s="153">
        <f t="shared" si="13"/>
        <v>0</v>
      </c>
      <c r="L410" s="43" t="e">
        <f>IF(B410=#REF!,MAX($L$3:L409)+1,0)</f>
        <v>#REF!</v>
      </c>
    </row>
    <row r="411" spans="1:12">
      <c r="A411" s="158"/>
      <c r="B411" s="94"/>
      <c r="C411" s="159"/>
      <c r="D411" s="128"/>
      <c r="E411" s="151" t="str">
        <f>IFERROR(INDEX('Материал хисобот'!$C$9:$C$259,MATCH(D411,'Материал хисобот'!$B$9:$B$259,0),1),"")</f>
        <v/>
      </c>
      <c r="F411" s="152" t="str">
        <f>IFERROR(INDEX('Материал хисобот'!$D$9:$D$259,MATCH(D411,'Материал хисобот'!$B$9:$B$259,0),1),"")</f>
        <v/>
      </c>
      <c r="G411" s="155"/>
      <c r="H411" s="153">
        <f>IFERROR((((SUMIFS('Регистрация приход товаров'!$H$4:$H$2000,'Регистрация приход товаров'!$A$4:$A$2000,"&gt;="&amp;DATE(YEAR($A411),MONTH($A411),1),'Регистрация приход товаров'!$D$4:$D$2000,$D411)-SUMIFS('Регистрация приход товаров'!$H$4:$H$2000,'Регистрация приход товаров'!$A$4:$A$2000,"&gt;="&amp;DATE(YEAR($A411),MONTH($A411)+1,1),'Регистрация приход товаров'!$D$4:$D$2000,$D411))+(IFERROR((SUMIF('Остаток на начало год'!$B$5:$B$302,$D411,'Остаток на начало год'!$F$5:$F$302)+SUMIFS('Регистрация приход товаров'!$H$4:$H$2000,'Регистрация приход товаров'!$D$4:$D$2000,$D411,'Регистрация приход товаров'!$A$4:$A$2000,"&lt;"&amp;DATE(YEAR($A411),MONTH($A411),1)))-SUMIFS('Регистрация расход товаров'!$H$4:$H$2000,'Регистрация расход товаров'!$A$4:$A$2000,"&lt;"&amp;DATE(YEAR($A411),MONTH($A411),1),'Регистрация расход товаров'!$D$4:$D$2000,$D411),0)))/((SUMIFS('Регистрация приход товаров'!$G$4:$G$2000,'Регистрация приход товаров'!$A$4:$A$2000,"&gt;="&amp;DATE(YEAR($A411),MONTH($A411),1),'Регистрация приход товаров'!$D$4:$D$2000,$D411)-SUMIFS('Регистрация приход товаров'!$G$4:$G$2000,'Регистрация приход товаров'!$A$4:$A$2000,"&gt;="&amp;DATE(YEAR($A411),MONTH($A411)+1,1),'Регистрация приход товаров'!$D$4:$D$2000,$D411))+(IFERROR((SUMIF('Остаток на начало год'!$B$5:$B$302,$D411,'Остаток на начало год'!$E$5:$E$302)+SUMIFS('Регистрация приход товаров'!$G$4:$G$2000,'Регистрация приход товаров'!$D$4:$D$2000,$D411,'Регистрация приход товаров'!$A$4:$A$2000,"&lt;"&amp;DATE(YEAR($A411),MONTH($A411),1)))-SUMIFS('Регистрация расход товаров'!$G$4:$G$2000,'Регистрация расход товаров'!$A$4:$A$2000,"&lt;"&amp;DATE(YEAR($A411),MONTH($A411),1),'Регистрация расход товаров'!$D$4:$D$2000,$D411),0))))*G411,0)</f>
        <v>0</v>
      </c>
      <c r="I411" s="154"/>
      <c r="J411" s="153">
        <f t="shared" si="12"/>
        <v>0</v>
      </c>
      <c r="K411" s="153">
        <f t="shared" si="13"/>
        <v>0</v>
      </c>
      <c r="L411" s="43" t="e">
        <f>IF(B411=#REF!,MAX($L$3:L410)+1,0)</f>
        <v>#REF!</v>
      </c>
    </row>
    <row r="412" spans="1:12">
      <c r="A412" s="158"/>
      <c r="B412" s="94"/>
      <c r="C412" s="159"/>
      <c r="D412" s="128"/>
      <c r="E412" s="151" t="str">
        <f>IFERROR(INDEX('Материал хисобот'!$C$9:$C$259,MATCH(D412,'Материал хисобот'!$B$9:$B$259,0),1),"")</f>
        <v/>
      </c>
      <c r="F412" s="152" t="str">
        <f>IFERROR(INDEX('Материал хисобот'!$D$9:$D$259,MATCH(D412,'Материал хисобот'!$B$9:$B$259,0),1),"")</f>
        <v/>
      </c>
      <c r="G412" s="155"/>
      <c r="H412" s="153">
        <f>IFERROR((((SUMIFS('Регистрация приход товаров'!$H$4:$H$2000,'Регистрация приход товаров'!$A$4:$A$2000,"&gt;="&amp;DATE(YEAR($A412),MONTH($A412),1),'Регистрация приход товаров'!$D$4:$D$2000,$D412)-SUMIFS('Регистрация приход товаров'!$H$4:$H$2000,'Регистрация приход товаров'!$A$4:$A$2000,"&gt;="&amp;DATE(YEAR($A412),MONTH($A412)+1,1),'Регистрация приход товаров'!$D$4:$D$2000,$D412))+(IFERROR((SUMIF('Остаток на начало год'!$B$5:$B$302,$D412,'Остаток на начало год'!$F$5:$F$302)+SUMIFS('Регистрация приход товаров'!$H$4:$H$2000,'Регистрация приход товаров'!$D$4:$D$2000,$D412,'Регистрация приход товаров'!$A$4:$A$2000,"&lt;"&amp;DATE(YEAR($A412),MONTH($A412),1)))-SUMIFS('Регистрация расход товаров'!$H$4:$H$2000,'Регистрация расход товаров'!$A$4:$A$2000,"&lt;"&amp;DATE(YEAR($A412),MONTH($A412),1),'Регистрация расход товаров'!$D$4:$D$2000,$D412),0)))/((SUMIFS('Регистрация приход товаров'!$G$4:$G$2000,'Регистрация приход товаров'!$A$4:$A$2000,"&gt;="&amp;DATE(YEAR($A412),MONTH($A412),1),'Регистрация приход товаров'!$D$4:$D$2000,$D412)-SUMIFS('Регистрация приход товаров'!$G$4:$G$2000,'Регистрация приход товаров'!$A$4:$A$2000,"&gt;="&amp;DATE(YEAR($A412),MONTH($A412)+1,1),'Регистрация приход товаров'!$D$4:$D$2000,$D412))+(IFERROR((SUMIF('Остаток на начало год'!$B$5:$B$302,$D412,'Остаток на начало год'!$E$5:$E$302)+SUMIFS('Регистрация приход товаров'!$G$4:$G$2000,'Регистрация приход товаров'!$D$4:$D$2000,$D412,'Регистрация приход товаров'!$A$4:$A$2000,"&lt;"&amp;DATE(YEAR($A412),MONTH($A412),1)))-SUMIFS('Регистрация расход товаров'!$G$4:$G$2000,'Регистрация расход товаров'!$A$4:$A$2000,"&lt;"&amp;DATE(YEAR($A412),MONTH($A412),1),'Регистрация расход товаров'!$D$4:$D$2000,$D412),0))))*G412,0)</f>
        <v>0</v>
      </c>
      <c r="I412" s="154"/>
      <c r="J412" s="153">
        <f t="shared" si="12"/>
        <v>0</v>
      </c>
      <c r="K412" s="153">
        <f t="shared" si="13"/>
        <v>0</v>
      </c>
      <c r="L412" s="43" t="e">
        <f>IF(B412=#REF!,MAX($L$3:L411)+1,0)</f>
        <v>#REF!</v>
      </c>
    </row>
    <row r="413" spans="1:12">
      <c r="A413" s="158"/>
      <c r="B413" s="94"/>
      <c r="C413" s="159"/>
      <c r="D413" s="128"/>
      <c r="E413" s="151" t="str">
        <f>IFERROR(INDEX('Материал хисобот'!$C$9:$C$259,MATCH(D413,'Материал хисобот'!$B$9:$B$259,0),1),"")</f>
        <v/>
      </c>
      <c r="F413" s="152" t="str">
        <f>IFERROR(INDEX('Материал хисобот'!$D$9:$D$259,MATCH(D413,'Материал хисобот'!$B$9:$B$259,0),1),"")</f>
        <v/>
      </c>
      <c r="G413" s="155"/>
      <c r="H413" s="153">
        <f>IFERROR((((SUMIFS('Регистрация приход товаров'!$H$4:$H$2000,'Регистрация приход товаров'!$A$4:$A$2000,"&gt;="&amp;DATE(YEAR($A413),MONTH($A413),1),'Регистрация приход товаров'!$D$4:$D$2000,$D413)-SUMIFS('Регистрация приход товаров'!$H$4:$H$2000,'Регистрация приход товаров'!$A$4:$A$2000,"&gt;="&amp;DATE(YEAR($A413),MONTH($A413)+1,1),'Регистрация приход товаров'!$D$4:$D$2000,$D413))+(IFERROR((SUMIF('Остаток на начало год'!$B$5:$B$302,$D413,'Остаток на начало год'!$F$5:$F$302)+SUMIFS('Регистрация приход товаров'!$H$4:$H$2000,'Регистрация приход товаров'!$D$4:$D$2000,$D413,'Регистрация приход товаров'!$A$4:$A$2000,"&lt;"&amp;DATE(YEAR($A413),MONTH($A413),1)))-SUMIFS('Регистрация расход товаров'!$H$4:$H$2000,'Регистрация расход товаров'!$A$4:$A$2000,"&lt;"&amp;DATE(YEAR($A413),MONTH($A413),1),'Регистрация расход товаров'!$D$4:$D$2000,$D413),0)))/((SUMIFS('Регистрация приход товаров'!$G$4:$G$2000,'Регистрация приход товаров'!$A$4:$A$2000,"&gt;="&amp;DATE(YEAR($A413),MONTH($A413),1),'Регистрация приход товаров'!$D$4:$D$2000,$D413)-SUMIFS('Регистрация приход товаров'!$G$4:$G$2000,'Регистрация приход товаров'!$A$4:$A$2000,"&gt;="&amp;DATE(YEAR($A413),MONTH($A413)+1,1),'Регистрация приход товаров'!$D$4:$D$2000,$D413))+(IFERROR((SUMIF('Остаток на начало год'!$B$5:$B$302,$D413,'Остаток на начало год'!$E$5:$E$302)+SUMIFS('Регистрация приход товаров'!$G$4:$G$2000,'Регистрация приход товаров'!$D$4:$D$2000,$D413,'Регистрация приход товаров'!$A$4:$A$2000,"&lt;"&amp;DATE(YEAR($A413),MONTH($A413),1)))-SUMIFS('Регистрация расход товаров'!$G$4:$G$2000,'Регистрация расход товаров'!$A$4:$A$2000,"&lt;"&amp;DATE(YEAR($A413),MONTH($A413),1),'Регистрация расход товаров'!$D$4:$D$2000,$D413),0))))*G413,0)</f>
        <v>0</v>
      </c>
      <c r="I413" s="154"/>
      <c r="J413" s="153">
        <f t="shared" si="12"/>
        <v>0</v>
      </c>
      <c r="K413" s="153">
        <f t="shared" si="13"/>
        <v>0</v>
      </c>
      <c r="L413" s="43" t="e">
        <f>IF(B413=#REF!,MAX($L$3:L412)+1,0)</f>
        <v>#REF!</v>
      </c>
    </row>
    <row r="414" spans="1:12">
      <c r="A414" s="158"/>
      <c r="B414" s="94"/>
      <c r="C414" s="159"/>
      <c r="D414" s="128"/>
      <c r="E414" s="151" t="str">
        <f>IFERROR(INDEX('Материал хисобот'!$C$9:$C$259,MATCH(D414,'Материал хисобот'!$B$9:$B$259,0),1),"")</f>
        <v/>
      </c>
      <c r="F414" s="152" t="str">
        <f>IFERROR(INDEX('Материал хисобот'!$D$9:$D$259,MATCH(D414,'Материал хисобот'!$B$9:$B$259,0),1),"")</f>
        <v/>
      </c>
      <c r="G414" s="155"/>
      <c r="H414" s="153">
        <f>IFERROR((((SUMIFS('Регистрация приход товаров'!$H$4:$H$2000,'Регистрация приход товаров'!$A$4:$A$2000,"&gt;="&amp;DATE(YEAR($A414),MONTH($A414),1),'Регистрация приход товаров'!$D$4:$D$2000,$D414)-SUMIFS('Регистрация приход товаров'!$H$4:$H$2000,'Регистрация приход товаров'!$A$4:$A$2000,"&gt;="&amp;DATE(YEAR($A414),MONTH($A414)+1,1),'Регистрация приход товаров'!$D$4:$D$2000,$D414))+(IFERROR((SUMIF('Остаток на начало год'!$B$5:$B$302,$D414,'Остаток на начало год'!$F$5:$F$302)+SUMIFS('Регистрация приход товаров'!$H$4:$H$2000,'Регистрация приход товаров'!$D$4:$D$2000,$D414,'Регистрация приход товаров'!$A$4:$A$2000,"&lt;"&amp;DATE(YEAR($A414),MONTH($A414),1)))-SUMIFS('Регистрация расход товаров'!$H$4:$H$2000,'Регистрация расход товаров'!$A$4:$A$2000,"&lt;"&amp;DATE(YEAR($A414),MONTH($A414),1),'Регистрация расход товаров'!$D$4:$D$2000,$D414),0)))/((SUMIFS('Регистрация приход товаров'!$G$4:$G$2000,'Регистрация приход товаров'!$A$4:$A$2000,"&gt;="&amp;DATE(YEAR($A414),MONTH($A414),1),'Регистрация приход товаров'!$D$4:$D$2000,$D414)-SUMIFS('Регистрация приход товаров'!$G$4:$G$2000,'Регистрация приход товаров'!$A$4:$A$2000,"&gt;="&amp;DATE(YEAR($A414),MONTH($A414)+1,1),'Регистрация приход товаров'!$D$4:$D$2000,$D414))+(IFERROR((SUMIF('Остаток на начало год'!$B$5:$B$302,$D414,'Остаток на начало год'!$E$5:$E$302)+SUMIFS('Регистрация приход товаров'!$G$4:$G$2000,'Регистрация приход товаров'!$D$4:$D$2000,$D414,'Регистрация приход товаров'!$A$4:$A$2000,"&lt;"&amp;DATE(YEAR($A414),MONTH($A414),1)))-SUMIFS('Регистрация расход товаров'!$G$4:$G$2000,'Регистрация расход товаров'!$A$4:$A$2000,"&lt;"&amp;DATE(YEAR($A414),MONTH($A414),1),'Регистрация расход товаров'!$D$4:$D$2000,$D414),0))))*G414,0)</f>
        <v>0</v>
      </c>
      <c r="I414" s="154"/>
      <c r="J414" s="153">
        <f t="shared" si="12"/>
        <v>0</v>
      </c>
      <c r="K414" s="153">
        <f t="shared" si="13"/>
        <v>0</v>
      </c>
      <c r="L414" s="43" t="e">
        <f>IF(B414=#REF!,MAX($L$3:L413)+1,0)</f>
        <v>#REF!</v>
      </c>
    </row>
    <row r="415" spans="1:12">
      <c r="A415" s="158"/>
      <c r="B415" s="94"/>
      <c r="C415" s="159"/>
      <c r="D415" s="128"/>
      <c r="E415" s="151" t="str">
        <f>IFERROR(INDEX('Материал хисобот'!$C$9:$C$259,MATCH(D415,'Материал хисобот'!$B$9:$B$259,0),1),"")</f>
        <v/>
      </c>
      <c r="F415" s="152" t="str">
        <f>IFERROR(INDEX('Материал хисобот'!$D$9:$D$259,MATCH(D415,'Материал хисобот'!$B$9:$B$259,0),1),"")</f>
        <v/>
      </c>
      <c r="G415" s="155"/>
      <c r="H415" s="153">
        <f>IFERROR((((SUMIFS('Регистрация приход товаров'!$H$4:$H$2000,'Регистрация приход товаров'!$A$4:$A$2000,"&gt;="&amp;DATE(YEAR($A415),MONTH($A415),1),'Регистрация приход товаров'!$D$4:$D$2000,$D415)-SUMIFS('Регистрация приход товаров'!$H$4:$H$2000,'Регистрация приход товаров'!$A$4:$A$2000,"&gt;="&amp;DATE(YEAR($A415),MONTH($A415)+1,1),'Регистрация приход товаров'!$D$4:$D$2000,$D415))+(IFERROR((SUMIF('Остаток на начало год'!$B$5:$B$302,$D415,'Остаток на начало год'!$F$5:$F$302)+SUMIFS('Регистрация приход товаров'!$H$4:$H$2000,'Регистрация приход товаров'!$D$4:$D$2000,$D415,'Регистрация приход товаров'!$A$4:$A$2000,"&lt;"&amp;DATE(YEAR($A415),MONTH($A415),1)))-SUMIFS('Регистрация расход товаров'!$H$4:$H$2000,'Регистрация расход товаров'!$A$4:$A$2000,"&lt;"&amp;DATE(YEAR($A415),MONTH($A415),1),'Регистрация расход товаров'!$D$4:$D$2000,$D415),0)))/((SUMIFS('Регистрация приход товаров'!$G$4:$G$2000,'Регистрация приход товаров'!$A$4:$A$2000,"&gt;="&amp;DATE(YEAR($A415),MONTH($A415),1),'Регистрация приход товаров'!$D$4:$D$2000,$D415)-SUMIFS('Регистрация приход товаров'!$G$4:$G$2000,'Регистрация приход товаров'!$A$4:$A$2000,"&gt;="&amp;DATE(YEAR($A415),MONTH($A415)+1,1),'Регистрация приход товаров'!$D$4:$D$2000,$D415))+(IFERROR((SUMIF('Остаток на начало год'!$B$5:$B$302,$D415,'Остаток на начало год'!$E$5:$E$302)+SUMIFS('Регистрация приход товаров'!$G$4:$G$2000,'Регистрация приход товаров'!$D$4:$D$2000,$D415,'Регистрация приход товаров'!$A$4:$A$2000,"&lt;"&amp;DATE(YEAR($A415),MONTH($A415),1)))-SUMIFS('Регистрация расход товаров'!$G$4:$G$2000,'Регистрация расход товаров'!$A$4:$A$2000,"&lt;"&amp;DATE(YEAR($A415),MONTH($A415),1),'Регистрация расход товаров'!$D$4:$D$2000,$D415),0))))*G415,0)</f>
        <v>0</v>
      </c>
      <c r="I415" s="154"/>
      <c r="J415" s="153">
        <f t="shared" si="12"/>
        <v>0</v>
      </c>
      <c r="K415" s="153">
        <f t="shared" si="13"/>
        <v>0</v>
      </c>
      <c r="L415" s="43" t="e">
        <f>IF(B415=#REF!,MAX($L$3:L414)+1,0)</f>
        <v>#REF!</v>
      </c>
    </row>
    <row r="416" spans="1:12">
      <c r="A416" s="158"/>
      <c r="B416" s="94"/>
      <c r="C416" s="159"/>
      <c r="D416" s="128"/>
      <c r="E416" s="151" t="str">
        <f>IFERROR(INDEX('Материал хисобот'!$C$9:$C$259,MATCH(D416,'Материал хисобот'!$B$9:$B$259,0),1),"")</f>
        <v/>
      </c>
      <c r="F416" s="152" t="str">
        <f>IFERROR(INDEX('Материал хисобот'!$D$9:$D$259,MATCH(D416,'Материал хисобот'!$B$9:$B$259,0),1),"")</f>
        <v/>
      </c>
      <c r="G416" s="155"/>
      <c r="H416" s="153">
        <f>IFERROR((((SUMIFS('Регистрация приход товаров'!$H$4:$H$2000,'Регистрация приход товаров'!$A$4:$A$2000,"&gt;="&amp;DATE(YEAR($A416),MONTH($A416),1),'Регистрация приход товаров'!$D$4:$D$2000,$D416)-SUMIFS('Регистрация приход товаров'!$H$4:$H$2000,'Регистрация приход товаров'!$A$4:$A$2000,"&gt;="&amp;DATE(YEAR($A416),MONTH($A416)+1,1),'Регистрация приход товаров'!$D$4:$D$2000,$D416))+(IFERROR((SUMIF('Остаток на начало год'!$B$5:$B$302,$D416,'Остаток на начало год'!$F$5:$F$302)+SUMIFS('Регистрация приход товаров'!$H$4:$H$2000,'Регистрация приход товаров'!$D$4:$D$2000,$D416,'Регистрация приход товаров'!$A$4:$A$2000,"&lt;"&amp;DATE(YEAR($A416),MONTH($A416),1)))-SUMIFS('Регистрация расход товаров'!$H$4:$H$2000,'Регистрация расход товаров'!$A$4:$A$2000,"&lt;"&amp;DATE(YEAR($A416),MONTH($A416),1),'Регистрация расход товаров'!$D$4:$D$2000,$D416),0)))/((SUMIFS('Регистрация приход товаров'!$G$4:$G$2000,'Регистрация приход товаров'!$A$4:$A$2000,"&gt;="&amp;DATE(YEAR($A416),MONTH($A416),1),'Регистрация приход товаров'!$D$4:$D$2000,$D416)-SUMIFS('Регистрация приход товаров'!$G$4:$G$2000,'Регистрация приход товаров'!$A$4:$A$2000,"&gt;="&amp;DATE(YEAR($A416),MONTH($A416)+1,1),'Регистрация приход товаров'!$D$4:$D$2000,$D416))+(IFERROR((SUMIF('Остаток на начало год'!$B$5:$B$302,$D416,'Остаток на начало год'!$E$5:$E$302)+SUMIFS('Регистрация приход товаров'!$G$4:$G$2000,'Регистрация приход товаров'!$D$4:$D$2000,$D416,'Регистрация приход товаров'!$A$4:$A$2000,"&lt;"&amp;DATE(YEAR($A416),MONTH($A416),1)))-SUMIFS('Регистрация расход товаров'!$G$4:$G$2000,'Регистрация расход товаров'!$A$4:$A$2000,"&lt;"&amp;DATE(YEAR($A416),MONTH($A416),1),'Регистрация расход товаров'!$D$4:$D$2000,$D416),0))))*G416,0)</f>
        <v>0</v>
      </c>
      <c r="I416" s="154"/>
      <c r="J416" s="153">
        <f t="shared" si="12"/>
        <v>0</v>
      </c>
      <c r="K416" s="153">
        <f t="shared" si="13"/>
        <v>0</v>
      </c>
      <c r="L416" s="43" t="e">
        <f>IF(B416=#REF!,MAX($L$3:L415)+1,0)</f>
        <v>#REF!</v>
      </c>
    </row>
    <row r="417" spans="1:12">
      <c r="A417" s="158"/>
      <c r="B417" s="94"/>
      <c r="C417" s="159"/>
      <c r="D417" s="128"/>
      <c r="E417" s="151" t="str">
        <f>IFERROR(INDEX('Материал хисобот'!$C$9:$C$259,MATCH(D417,'Материал хисобот'!$B$9:$B$259,0),1),"")</f>
        <v/>
      </c>
      <c r="F417" s="152" t="str">
        <f>IFERROR(INDEX('Материал хисобот'!$D$9:$D$259,MATCH(D417,'Материал хисобот'!$B$9:$B$259,0),1),"")</f>
        <v/>
      </c>
      <c r="G417" s="155"/>
      <c r="H417" s="153">
        <f>IFERROR((((SUMIFS('Регистрация приход товаров'!$H$4:$H$2000,'Регистрация приход товаров'!$A$4:$A$2000,"&gt;="&amp;DATE(YEAR($A417),MONTH($A417),1),'Регистрация приход товаров'!$D$4:$D$2000,$D417)-SUMIFS('Регистрация приход товаров'!$H$4:$H$2000,'Регистрация приход товаров'!$A$4:$A$2000,"&gt;="&amp;DATE(YEAR($A417),MONTH($A417)+1,1),'Регистрация приход товаров'!$D$4:$D$2000,$D417))+(IFERROR((SUMIF('Остаток на начало год'!$B$5:$B$302,$D417,'Остаток на начало год'!$F$5:$F$302)+SUMIFS('Регистрация приход товаров'!$H$4:$H$2000,'Регистрация приход товаров'!$D$4:$D$2000,$D417,'Регистрация приход товаров'!$A$4:$A$2000,"&lt;"&amp;DATE(YEAR($A417),MONTH($A417),1)))-SUMIFS('Регистрация расход товаров'!$H$4:$H$2000,'Регистрация расход товаров'!$A$4:$A$2000,"&lt;"&amp;DATE(YEAR($A417),MONTH($A417),1),'Регистрация расход товаров'!$D$4:$D$2000,$D417),0)))/((SUMIFS('Регистрация приход товаров'!$G$4:$G$2000,'Регистрация приход товаров'!$A$4:$A$2000,"&gt;="&amp;DATE(YEAR($A417),MONTH($A417),1),'Регистрация приход товаров'!$D$4:$D$2000,$D417)-SUMIFS('Регистрация приход товаров'!$G$4:$G$2000,'Регистрация приход товаров'!$A$4:$A$2000,"&gt;="&amp;DATE(YEAR($A417),MONTH($A417)+1,1),'Регистрация приход товаров'!$D$4:$D$2000,$D417))+(IFERROR((SUMIF('Остаток на начало год'!$B$5:$B$302,$D417,'Остаток на начало год'!$E$5:$E$302)+SUMIFS('Регистрация приход товаров'!$G$4:$G$2000,'Регистрация приход товаров'!$D$4:$D$2000,$D417,'Регистрация приход товаров'!$A$4:$A$2000,"&lt;"&amp;DATE(YEAR($A417),MONTH($A417),1)))-SUMIFS('Регистрация расход товаров'!$G$4:$G$2000,'Регистрация расход товаров'!$A$4:$A$2000,"&lt;"&amp;DATE(YEAR($A417),MONTH($A417),1),'Регистрация расход товаров'!$D$4:$D$2000,$D417),0))))*G417,0)</f>
        <v>0</v>
      </c>
      <c r="I417" s="154"/>
      <c r="J417" s="153">
        <f t="shared" si="12"/>
        <v>0</v>
      </c>
      <c r="K417" s="153">
        <f t="shared" si="13"/>
        <v>0</v>
      </c>
      <c r="L417" s="43" t="e">
        <f>IF(B417=#REF!,MAX($L$3:L416)+1,0)</f>
        <v>#REF!</v>
      </c>
    </row>
    <row r="418" spans="1:12">
      <c r="A418" s="158"/>
      <c r="B418" s="94"/>
      <c r="C418" s="159"/>
      <c r="D418" s="128"/>
      <c r="E418" s="151" t="str">
        <f>IFERROR(INDEX('Материал хисобот'!$C$9:$C$259,MATCH(D418,'Материал хисобот'!$B$9:$B$259,0),1),"")</f>
        <v/>
      </c>
      <c r="F418" s="152" t="str">
        <f>IFERROR(INDEX('Материал хисобот'!$D$9:$D$259,MATCH(D418,'Материал хисобот'!$B$9:$B$259,0),1),"")</f>
        <v/>
      </c>
      <c r="G418" s="155"/>
      <c r="H418" s="153">
        <f>IFERROR((((SUMIFS('Регистрация приход товаров'!$H$4:$H$2000,'Регистрация приход товаров'!$A$4:$A$2000,"&gt;="&amp;DATE(YEAR($A418),MONTH($A418),1),'Регистрация приход товаров'!$D$4:$D$2000,$D418)-SUMIFS('Регистрация приход товаров'!$H$4:$H$2000,'Регистрация приход товаров'!$A$4:$A$2000,"&gt;="&amp;DATE(YEAR($A418),MONTH($A418)+1,1),'Регистрация приход товаров'!$D$4:$D$2000,$D418))+(IFERROR((SUMIF('Остаток на начало год'!$B$5:$B$302,$D418,'Остаток на начало год'!$F$5:$F$302)+SUMIFS('Регистрация приход товаров'!$H$4:$H$2000,'Регистрация приход товаров'!$D$4:$D$2000,$D418,'Регистрация приход товаров'!$A$4:$A$2000,"&lt;"&amp;DATE(YEAR($A418),MONTH($A418),1)))-SUMIFS('Регистрация расход товаров'!$H$4:$H$2000,'Регистрация расход товаров'!$A$4:$A$2000,"&lt;"&amp;DATE(YEAR($A418),MONTH($A418),1),'Регистрация расход товаров'!$D$4:$D$2000,$D418),0)))/((SUMIFS('Регистрация приход товаров'!$G$4:$G$2000,'Регистрация приход товаров'!$A$4:$A$2000,"&gt;="&amp;DATE(YEAR($A418),MONTH($A418),1),'Регистрация приход товаров'!$D$4:$D$2000,$D418)-SUMIFS('Регистрация приход товаров'!$G$4:$G$2000,'Регистрация приход товаров'!$A$4:$A$2000,"&gt;="&amp;DATE(YEAR($A418),MONTH($A418)+1,1),'Регистрация приход товаров'!$D$4:$D$2000,$D418))+(IFERROR((SUMIF('Остаток на начало год'!$B$5:$B$302,$D418,'Остаток на начало год'!$E$5:$E$302)+SUMIFS('Регистрация приход товаров'!$G$4:$G$2000,'Регистрация приход товаров'!$D$4:$D$2000,$D418,'Регистрация приход товаров'!$A$4:$A$2000,"&lt;"&amp;DATE(YEAR($A418),MONTH($A418),1)))-SUMIFS('Регистрация расход товаров'!$G$4:$G$2000,'Регистрация расход товаров'!$A$4:$A$2000,"&lt;"&amp;DATE(YEAR($A418),MONTH($A418),1),'Регистрация расход товаров'!$D$4:$D$2000,$D418),0))))*G418,0)</f>
        <v>0</v>
      </c>
      <c r="I418" s="154"/>
      <c r="J418" s="153">
        <f t="shared" si="12"/>
        <v>0</v>
      </c>
      <c r="K418" s="153">
        <f t="shared" si="13"/>
        <v>0</v>
      </c>
      <c r="L418" s="43" t="e">
        <f>IF(B418=#REF!,MAX($L$3:L417)+1,0)</f>
        <v>#REF!</v>
      </c>
    </row>
    <row r="419" spans="1:12">
      <c r="A419" s="158"/>
      <c r="B419" s="94"/>
      <c r="C419" s="159"/>
      <c r="D419" s="128"/>
      <c r="E419" s="151" t="str">
        <f>IFERROR(INDEX('Материал хисобот'!$C$9:$C$259,MATCH(D419,'Материал хисобот'!$B$9:$B$259,0),1),"")</f>
        <v/>
      </c>
      <c r="F419" s="152" t="str">
        <f>IFERROR(INDEX('Материал хисобот'!$D$9:$D$259,MATCH(D419,'Материал хисобот'!$B$9:$B$259,0),1),"")</f>
        <v/>
      </c>
      <c r="G419" s="155"/>
      <c r="H419" s="153">
        <f>IFERROR((((SUMIFS('Регистрация приход товаров'!$H$4:$H$2000,'Регистрация приход товаров'!$A$4:$A$2000,"&gt;="&amp;DATE(YEAR($A419),MONTH($A419),1),'Регистрация приход товаров'!$D$4:$D$2000,$D419)-SUMIFS('Регистрация приход товаров'!$H$4:$H$2000,'Регистрация приход товаров'!$A$4:$A$2000,"&gt;="&amp;DATE(YEAR($A419),MONTH($A419)+1,1),'Регистрация приход товаров'!$D$4:$D$2000,$D419))+(IFERROR((SUMIF('Остаток на начало год'!$B$5:$B$302,$D419,'Остаток на начало год'!$F$5:$F$302)+SUMIFS('Регистрация приход товаров'!$H$4:$H$2000,'Регистрация приход товаров'!$D$4:$D$2000,$D419,'Регистрация приход товаров'!$A$4:$A$2000,"&lt;"&amp;DATE(YEAR($A419),MONTH($A419),1)))-SUMIFS('Регистрация расход товаров'!$H$4:$H$2000,'Регистрация расход товаров'!$A$4:$A$2000,"&lt;"&amp;DATE(YEAR($A419),MONTH($A419),1),'Регистрация расход товаров'!$D$4:$D$2000,$D419),0)))/((SUMIFS('Регистрация приход товаров'!$G$4:$G$2000,'Регистрация приход товаров'!$A$4:$A$2000,"&gt;="&amp;DATE(YEAR($A419),MONTH($A419),1),'Регистрация приход товаров'!$D$4:$D$2000,$D419)-SUMIFS('Регистрация приход товаров'!$G$4:$G$2000,'Регистрация приход товаров'!$A$4:$A$2000,"&gt;="&amp;DATE(YEAR($A419),MONTH($A419)+1,1),'Регистрация приход товаров'!$D$4:$D$2000,$D419))+(IFERROR((SUMIF('Остаток на начало год'!$B$5:$B$302,$D419,'Остаток на начало год'!$E$5:$E$302)+SUMIFS('Регистрация приход товаров'!$G$4:$G$2000,'Регистрация приход товаров'!$D$4:$D$2000,$D419,'Регистрация приход товаров'!$A$4:$A$2000,"&lt;"&amp;DATE(YEAR($A419),MONTH($A419),1)))-SUMIFS('Регистрация расход товаров'!$G$4:$G$2000,'Регистрация расход товаров'!$A$4:$A$2000,"&lt;"&amp;DATE(YEAR($A419),MONTH($A419),1),'Регистрация расход товаров'!$D$4:$D$2000,$D419),0))))*G419,0)</f>
        <v>0</v>
      </c>
      <c r="I419" s="154"/>
      <c r="J419" s="153">
        <f t="shared" si="12"/>
        <v>0</v>
      </c>
      <c r="K419" s="153">
        <f t="shared" si="13"/>
        <v>0</v>
      </c>
      <c r="L419" s="43" t="e">
        <f>IF(B419=#REF!,MAX($L$3:L418)+1,0)</f>
        <v>#REF!</v>
      </c>
    </row>
    <row r="420" spans="1:12">
      <c r="A420" s="158"/>
      <c r="B420" s="94"/>
      <c r="C420" s="159"/>
      <c r="D420" s="128"/>
      <c r="E420" s="151" t="str">
        <f>IFERROR(INDEX('Материал хисобот'!$C$9:$C$259,MATCH(D420,'Материал хисобот'!$B$9:$B$259,0),1),"")</f>
        <v/>
      </c>
      <c r="F420" s="152" t="str">
        <f>IFERROR(INDEX('Материал хисобот'!$D$9:$D$259,MATCH(D420,'Материал хисобот'!$B$9:$B$259,0),1),"")</f>
        <v/>
      </c>
      <c r="G420" s="155"/>
      <c r="H420" s="153">
        <f>IFERROR((((SUMIFS('Регистрация приход товаров'!$H$4:$H$2000,'Регистрация приход товаров'!$A$4:$A$2000,"&gt;="&amp;DATE(YEAR($A420),MONTH($A420),1),'Регистрация приход товаров'!$D$4:$D$2000,$D420)-SUMIFS('Регистрация приход товаров'!$H$4:$H$2000,'Регистрация приход товаров'!$A$4:$A$2000,"&gt;="&amp;DATE(YEAR($A420),MONTH($A420)+1,1),'Регистрация приход товаров'!$D$4:$D$2000,$D420))+(IFERROR((SUMIF('Остаток на начало год'!$B$5:$B$302,$D420,'Остаток на начало год'!$F$5:$F$302)+SUMIFS('Регистрация приход товаров'!$H$4:$H$2000,'Регистрация приход товаров'!$D$4:$D$2000,$D420,'Регистрация приход товаров'!$A$4:$A$2000,"&lt;"&amp;DATE(YEAR($A420),MONTH($A420),1)))-SUMIFS('Регистрация расход товаров'!$H$4:$H$2000,'Регистрация расход товаров'!$A$4:$A$2000,"&lt;"&amp;DATE(YEAR($A420),MONTH($A420),1),'Регистрация расход товаров'!$D$4:$D$2000,$D420),0)))/((SUMIFS('Регистрация приход товаров'!$G$4:$G$2000,'Регистрация приход товаров'!$A$4:$A$2000,"&gt;="&amp;DATE(YEAR($A420),MONTH($A420),1),'Регистрация приход товаров'!$D$4:$D$2000,$D420)-SUMIFS('Регистрация приход товаров'!$G$4:$G$2000,'Регистрация приход товаров'!$A$4:$A$2000,"&gt;="&amp;DATE(YEAR($A420),MONTH($A420)+1,1),'Регистрация приход товаров'!$D$4:$D$2000,$D420))+(IFERROR((SUMIF('Остаток на начало год'!$B$5:$B$302,$D420,'Остаток на начало год'!$E$5:$E$302)+SUMIFS('Регистрация приход товаров'!$G$4:$G$2000,'Регистрация приход товаров'!$D$4:$D$2000,$D420,'Регистрация приход товаров'!$A$4:$A$2000,"&lt;"&amp;DATE(YEAR($A420),MONTH($A420),1)))-SUMIFS('Регистрация расход товаров'!$G$4:$G$2000,'Регистрация расход товаров'!$A$4:$A$2000,"&lt;"&amp;DATE(YEAR($A420),MONTH($A420),1),'Регистрация расход товаров'!$D$4:$D$2000,$D420),0))))*G420,0)</f>
        <v>0</v>
      </c>
      <c r="I420" s="154"/>
      <c r="J420" s="153">
        <f t="shared" si="12"/>
        <v>0</v>
      </c>
      <c r="K420" s="153">
        <f t="shared" si="13"/>
        <v>0</v>
      </c>
      <c r="L420" s="43" t="e">
        <f>IF(B420=#REF!,MAX($L$3:L419)+1,0)</f>
        <v>#REF!</v>
      </c>
    </row>
    <row r="421" spans="1:12">
      <c r="A421" s="158"/>
      <c r="B421" s="94"/>
      <c r="C421" s="159"/>
      <c r="D421" s="128"/>
      <c r="E421" s="151" t="str">
        <f>IFERROR(INDEX('Материал хисобот'!$C$9:$C$259,MATCH(D421,'Материал хисобот'!$B$9:$B$259,0),1),"")</f>
        <v/>
      </c>
      <c r="F421" s="152" t="str">
        <f>IFERROR(INDEX('Материал хисобот'!$D$9:$D$259,MATCH(D421,'Материал хисобот'!$B$9:$B$259,0),1),"")</f>
        <v/>
      </c>
      <c r="G421" s="155"/>
      <c r="H421" s="153">
        <f>IFERROR((((SUMIFS('Регистрация приход товаров'!$H$4:$H$2000,'Регистрация приход товаров'!$A$4:$A$2000,"&gt;="&amp;DATE(YEAR($A421),MONTH($A421),1),'Регистрация приход товаров'!$D$4:$D$2000,$D421)-SUMIFS('Регистрация приход товаров'!$H$4:$H$2000,'Регистрация приход товаров'!$A$4:$A$2000,"&gt;="&amp;DATE(YEAR($A421),MONTH($A421)+1,1),'Регистрация приход товаров'!$D$4:$D$2000,$D421))+(IFERROR((SUMIF('Остаток на начало год'!$B$5:$B$302,$D421,'Остаток на начало год'!$F$5:$F$302)+SUMIFS('Регистрация приход товаров'!$H$4:$H$2000,'Регистрация приход товаров'!$D$4:$D$2000,$D421,'Регистрация приход товаров'!$A$4:$A$2000,"&lt;"&amp;DATE(YEAR($A421),MONTH($A421),1)))-SUMIFS('Регистрация расход товаров'!$H$4:$H$2000,'Регистрация расход товаров'!$A$4:$A$2000,"&lt;"&amp;DATE(YEAR($A421),MONTH($A421),1),'Регистрация расход товаров'!$D$4:$D$2000,$D421),0)))/((SUMIFS('Регистрация приход товаров'!$G$4:$G$2000,'Регистрация приход товаров'!$A$4:$A$2000,"&gt;="&amp;DATE(YEAR($A421),MONTH($A421),1),'Регистрация приход товаров'!$D$4:$D$2000,$D421)-SUMIFS('Регистрация приход товаров'!$G$4:$G$2000,'Регистрация приход товаров'!$A$4:$A$2000,"&gt;="&amp;DATE(YEAR($A421),MONTH($A421)+1,1),'Регистрация приход товаров'!$D$4:$D$2000,$D421))+(IFERROR((SUMIF('Остаток на начало год'!$B$5:$B$302,$D421,'Остаток на начало год'!$E$5:$E$302)+SUMIFS('Регистрация приход товаров'!$G$4:$G$2000,'Регистрация приход товаров'!$D$4:$D$2000,$D421,'Регистрация приход товаров'!$A$4:$A$2000,"&lt;"&amp;DATE(YEAR($A421),MONTH($A421),1)))-SUMIFS('Регистрация расход товаров'!$G$4:$G$2000,'Регистрация расход товаров'!$A$4:$A$2000,"&lt;"&amp;DATE(YEAR($A421),MONTH($A421),1),'Регистрация расход товаров'!$D$4:$D$2000,$D421),0))))*G421,0)</f>
        <v>0</v>
      </c>
      <c r="I421" s="154"/>
      <c r="J421" s="153">
        <f t="shared" si="12"/>
        <v>0</v>
      </c>
      <c r="K421" s="153">
        <f t="shared" si="13"/>
        <v>0</v>
      </c>
      <c r="L421" s="43" t="e">
        <f>IF(B421=#REF!,MAX($L$3:L420)+1,0)</f>
        <v>#REF!</v>
      </c>
    </row>
    <row r="422" spans="1:12">
      <c r="A422" s="158"/>
      <c r="B422" s="94"/>
      <c r="C422" s="159"/>
      <c r="D422" s="128"/>
      <c r="E422" s="151" t="str">
        <f>IFERROR(INDEX('Материал хисобот'!$C$9:$C$259,MATCH(D422,'Материал хисобот'!$B$9:$B$259,0),1),"")</f>
        <v/>
      </c>
      <c r="F422" s="152" t="str">
        <f>IFERROR(INDEX('Материал хисобот'!$D$9:$D$259,MATCH(D422,'Материал хисобот'!$B$9:$B$259,0),1),"")</f>
        <v/>
      </c>
      <c r="G422" s="155"/>
      <c r="H422" s="153">
        <f>IFERROR((((SUMIFS('Регистрация приход товаров'!$H$4:$H$2000,'Регистрация приход товаров'!$A$4:$A$2000,"&gt;="&amp;DATE(YEAR($A422),MONTH($A422),1),'Регистрация приход товаров'!$D$4:$D$2000,$D422)-SUMIFS('Регистрация приход товаров'!$H$4:$H$2000,'Регистрация приход товаров'!$A$4:$A$2000,"&gt;="&amp;DATE(YEAR($A422),MONTH($A422)+1,1),'Регистрация приход товаров'!$D$4:$D$2000,$D422))+(IFERROR((SUMIF('Остаток на начало год'!$B$5:$B$302,$D422,'Остаток на начало год'!$F$5:$F$302)+SUMIFS('Регистрация приход товаров'!$H$4:$H$2000,'Регистрация приход товаров'!$D$4:$D$2000,$D422,'Регистрация приход товаров'!$A$4:$A$2000,"&lt;"&amp;DATE(YEAR($A422),MONTH($A422),1)))-SUMIFS('Регистрация расход товаров'!$H$4:$H$2000,'Регистрация расход товаров'!$A$4:$A$2000,"&lt;"&amp;DATE(YEAR($A422),MONTH($A422),1),'Регистрация расход товаров'!$D$4:$D$2000,$D422),0)))/((SUMIFS('Регистрация приход товаров'!$G$4:$G$2000,'Регистрация приход товаров'!$A$4:$A$2000,"&gt;="&amp;DATE(YEAR($A422),MONTH($A422),1),'Регистрация приход товаров'!$D$4:$D$2000,$D422)-SUMIFS('Регистрация приход товаров'!$G$4:$G$2000,'Регистрация приход товаров'!$A$4:$A$2000,"&gt;="&amp;DATE(YEAR($A422),MONTH($A422)+1,1),'Регистрация приход товаров'!$D$4:$D$2000,$D422))+(IFERROR((SUMIF('Остаток на начало год'!$B$5:$B$302,$D422,'Остаток на начало год'!$E$5:$E$302)+SUMIFS('Регистрация приход товаров'!$G$4:$G$2000,'Регистрация приход товаров'!$D$4:$D$2000,$D422,'Регистрация приход товаров'!$A$4:$A$2000,"&lt;"&amp;DATE(YEAR($A422),MONTH($A422),1)))-SUMIFS('Регистрация расход товаров'!$G$4:$G$2000,'Регистрация расход товаров'!$A$4:$A$2000,"&lt;"&amp;DATE(YEAR($A422),MONTH($A422),1),'Регистрация расход товаров'!$D$4:$D$2000,$D422),0))))*G422,0)</f>
        <v>0</v>
      </c>
      <c r="I422" s="154"/>
      <c r="J422" s="153">
        <f t="shared" si="12"/>
        <v>0</v>
      </c>
      <c r="K422" s="153">
        <f t="shared" si="13"/>
        <v>0</v>
      </c>
      <c r="L422" s="43" t="e">
        <f>IF(B422=#REF!,MAX($L$3:L421)+1,0)</f>
        <v>#REF!</v>
      </c>
    </row>
    <row r="423" spans="1:12">
      <c r="A423" s="158"/>
      <c r="B423" s="94"/>
      <c r="C423" s="159"/>
      <c r="D423" s="128"/>
      <c r="E423" s="151" t="str">
        <f>IFERROR(INDEX('Материал хисобот'!$C$9:$C$259,MATCH(D423,'Материал хисобот'!$B$9:$B$259,0),1),"")</f>
        <v/>
      </c>
      <c r="F423" s="152" t="str">
        <f>IFERROR(INDEX('Материал хисобот'!$D$9:$D$259,MATCH(D423,'Материал хисобот'!$B$9:$B$259,0),1),"")</f>
        <v/>
      </c>
      <c r="G423" s="155"/>
      <c r="H423" s="153">
        <f>IFERROR((((SUMIFS('Регистрация приход товаров'!$H$4:$H$2000,'Регистрация приход товаров'!$A$4:$A$2000,"&gt;="&amp;DATE(YEAR($A423),MONTH($A423),1),'Регистрация приход товаров'!$D$4:$D$2000,$D423)-SUMIFS('Регистрация приход товаров'!$H$4:$H$2000,'Регистрация приход товаров'!$A$4:$A$2000,"&gt;="&amp;DATE(YEAR($A423),MONTH($A423)+1,1),'Регистрация приход товаров'!$D$4:$D$2000,$D423))+(IFERROR((SUMIF('Остаток на начало год'!$B$5:$B$302,$D423,'Остаток на начало год'!$F$5:$F$302)+SUMIFS('Регистрация приход товаров'!$H$4:$H$2000,'Регистрация приход товаров'!$D$4:$D$2000,$D423,'Регистрация приход товаров'!$A$4:$A$2000,"&lt;"&amp;DATE(YEAR($A423),MONTH($A423),1)))-SUMIFS('Регистрация расход товаров'!$H$4:$H$2000,'Регистрация расход товаров'!$A$4:$A$2000,"&lt;"&amp;DATE(YEAR($A423),MONTH($A423),1),'Регистрация расход товаров'!$D$4:$D$2000,$D423),0)))/((SUMIFS('Регистрация приход товаров'!$G$4:$G$2000,'Регистрация приход товаров'!$A$4:$A$2000,"&gt;="&amp;DATE(YEAR($A423),MONTH($A423),1),'Регистрация приход товаров'!$D$4:$D$2000,$D423)-SUMIFS('Регистрация приход товаров'!$G$4:$G$2000,'Регистрация приход товаров'!$A$4:$A$2000,"&gt;="&amp;DATE(YEAR($A423),MONTH($A423)+1,1),'Регистрация приход товаров'!$D$4:$D$2000,$D423))+(IFERROR((SUMIF('Остаток на начало год'!$B$5:$B$302,$D423,'Остаток на начало год'!$E$5:$E$302)+SUMIFS('Регистрация приход товаров'!$G$4:$G$2000,'Регистрация приход товаров'!$D$4:$D$2000,$D423,'Регистрация приход товаров'!$A$4:$A$2000,"&lt;"&amp;DATE(YEAR($A423),MONTH($A423),1)))-SUMIFS('Регистрация расход товаров'!$G$4:$G$2000,'Регистрация расход товаров'!$A$4:$A$2000,"&lt;"&amp;DATE(YEAR($A423),MONTH($A423),1),'Регистрация расход товаров'!$D$4:$D$2000,$D423),0))))*G423,0)</f>
        <v>0</v>
      </c>
      <c r="I423" s="154"/>
      <c r="J423" s="153">
        <f t="shared" si="12"/>
        <v>0</v>
      </c>
      <c r="K423" s="153">
        <f t="shared" si="13"/>
        <v>0</v>
      </c>
      <c r="L423" s="43" t="e">
        <f>IF(B423=#REF!,MAX($L$3:L422)+1,0)</f>
        <v>#REF!</v>
      </c>
    </row>
    <row r="424" spans="1:12">
      <c r="A424" s="158"/>
      <c r="B424" s="94"/>
      <c r="C424" s="159"/>
      <c r="D424" s="128"/>
      <c r="E424" s="151" t="str">
        <f>IFERROR(INDEX('Материал хисобот'!$C$9:$C$259,MATCH(D424,'Материал хисобот'!$B$9:$B$259,0),1),"")</f>
        <v/>
      </c>
      <c r="F424" s="152" t="str">
        <f>IFERROR(INDEX('Материал хисобот'!$D$9:$D$259,MATCH(D424,'Материал хисобот'!$B$9:$B$259,0),1),"")</f>
        <v/>
      </c>
      <c r="G424" s="155"/>
      <c r="H424" s="153">
        <f>IFERROR((((SUMIFS('Регистрация приход товаров'!$H$4:$H$2000,'Регистрация приход товаров'!$A$4:$A$2000,"&gt;="&amp;DATE(YEAR($A424),MONTH($A424),1),'Регистрация приход товаров'!$D$4:$D$2000,$D424)-SUMIFS('Регистрация приход товаров'!$H$4:$H$2000,'Регистрация приход товаров'!$A$4:$A$2000,"&gt;="&amp;DATE(YEAR($A424),MONTH($A424)+1,1),'Регистрация приход товаров'!$D$4:$D$2000,$D424))+(IFERROR((SUMIF('Остаток на начало год'!$B$5:$B$302,$D424,'Остаток на начало год'!$F$5:$F$302)+SUMIFS('Регистрация приход товаров'!$H$4:$H$2000,'Регистрация приход товаров'!$D$4:$D$2000,$D424,'Регистрация приход товаров'!$A$4:$A$2000,"&lt;"&amp;DATE(YEAR($A424),MONTH($A424),1)))-SUMIFS('Регистрация расход товаров'!$H$4:$H$2000,'Регистрация расход товаров'!$A$4:$A$2000,"&lt;"&amp;DATE(YEAR($A424),MONTH($A424),1),'Регистрация расход товаров'!$D$4:$D$2000,$D424),0)))/((SUMIFS('Регистрация приход товаров'!$G$4:$G$2000,'Регистрация приход товаров'!$A$4:$A$2000,"&gt;="&amp;DATE(YEAR($A424),MONTH($A424),1),'Регистрация приход товаров'!$D$4:$D$2000,$D424)-SUMIFS('Регистрация приход товаров'!$G$4:$G$2000,'Регистрация приход товаров'!$A$4:$A$2000,"&gt;="&amp;DATE(YEAR($A424),MONTH($A424)+1,1),'Регистрация приход товаров'!$D$4:$D$2000,$D424))+(IFERROR((SUMIF('Остаток на начало год'!$B$5:$B$302,$D424,'Остаток на начало год'!$E$5:$E$302)+SUMIFS('Регистрация приход товаров'!$G$4:$G$2000,'Регистрация приход товаров'!$D$4:$D$2000,$D424,'Регистрация приход товаров'!$A$4:$A$2000,"&lt;"&amp;DATE(YEAR($A424),MONTH($A424),1)))-SUMIFS('Регистрация расход товаров'!$G$4:$G$2000,'Регистрация расход товаров'!$A$4:$A$2000,"&lt;"&amp;DATE(YEAR($A424),MONTH($A424),1),'Регистрация расход товаров'!$D$4:$D$2000,$D424),0))))*G424,0)</f>
        <v>0</v>
      </c>
      <c r="I424" s="154"/>
      <c r="J424" s="153">
        <f t="shared" si="12"/>
        <v>0</v>
      </c>
      <c r="K424" s="153">
        <f t="shared" si="13"/>
        <v>0</v>
      </c>
      <c r="L424" s="43" t="e">
        <f>IF(B424=#REF!,MAX($L$3:L423)+1,0)</f>
        <v>#REF!</v>
      </c>
    </row>
    <row r="425" spans="1:12">
      <c r="A425" s="158"/>
      <c r="B425" s="94"/>
      <c r="C425" s="159"/>
      <c r="D425" s="128"/>
      <c r="E425" s="151" t="str">
        <f>IFERROR(INDEX('Материал хисобот'!$C$9:$C$259,MATCH(D425,'Материал хисобот'!$B$9:$B$259,0),1),"")</f>
        <v/>
      </c>
      <c r="F425" s="152" t="str">
        <f>IFERROR(INDEX('Материал хисобот'!$D$9:$D$259,MATCH(D425,'Материал хисобот'!$B$9:$B$259,0),1),"")</f>
        <v/>
      </c>
      <c r="G425" s="155"/>
      <c r="H425" s="153">
        <f>IFERROR((((SUMIFS('Регистрация приход товаров'!$H$4:$H$2000,'Регистрация приход товаров'!$A$4:$A$2000,"&gt;="&amp;DATE(YEAR($A425),MONTH($A425),1),'Регистрация приход товаров'!$D$4:$D$2000,$D425)-SUMIFS('Регистрация приход товаров'!$H$4:$H$2000,'Регистрация приход товаров'!$A$4:$A$2000,"&gt;="&amp;DATE(YEAR($A425),MONTH($A425)+1,1),'Регистрация приход товаров'!$D$4:$D$2000,$D425))+(IFERROR((SUMIF('Остаток на начало год'!$B$5:$B$302,$D425,'Остаток на начало год'!$F$5:$F$302)+SUMIFS('Регистрация приход товаров'!$H$4:$H$2000,'Регистрация приход товаров'!$D$4:$D$2000,$D425,'Регистрация приход товаров'!$A$4:$A$2000,"&lt;"&amp;DATE(YEAR($A425),MONTH($A425),1)))-SUMIFS('Регистрация расход товаров'!$H$4:$H$2000,'Регистрация расход товаров'!$A$4:$A$2000,"&lt;"&amp;DATE(YEAR($A425),MONTH($A425),1),'Регистрация расход товаров'!$D$4:$D$2000,$D425),0)))/((SUMIFS('Регистрация приход товаров'!$G$4:$G$2000,'Регистрация приход товаров'!$A$4:$A$2000,"&gt;="&amp;DATE(YEAR($A425),MONTH($A425),1),'Регистрация приход товаров'!$D$4:$D$2000,$D425)-SUMIFS('Регистрация приход товаров'!$G$4:$G$2000,'Регистрация приход товаров'!$A$4:$A$2000,"&gt;="&amp;DATE(YEAR($A425),MONTH($A425)+1,1),'Регистрация приход товаров'!$D$4:$D$2000,$D425))+(IFERROR((SUMIF('Остаток на начало год'!$B$5:$B$302,$D425,'Остаток на начало год'!$E$5:$E$302)+SUMIFS('Регистрация приход товаров'!$G$4:$G$2000,'Регистрация приход товаров'!$D$4:$D$2000,$D425,'Регистрация приход товаров'!$A$4:$A$2000,"&lt;"&amp;DATE(YEAR($A425),MONTH($A425),1)))-SUMIFS('Регистрация расход товаров'!$G$4:$G$2000,'Регистрация расход товаров'!$A$4:$A$2000,"&lt;"&amp;DATE(YEAR($A425),MONTH($A425),1),'Регистрация расход товаров'!$D$4:$D$2000,$D425),0))))*G425,0)</f>
        <v>0</v>
      </c>
      <c r="I425" s="154"/>
      <c r="J425" s="153">
        <f t="shared" si="12"/>
        <v>0</v>
      </c>
      <c r="K425" s="153">
        <f t="shared" si="13"/>
        <v>0</v>
      </c>
      <c r="L425" s="43" t="e">
        <f>IF(B425=#REF!,MAX($L$3:L424)+1,0)</f>
        <v>#REF!</v>
      </c>
    </row>
    <row r="426" spans="1:12">
      <c r="A426" s="158"/>
      <c r="B426" s="94"/>
      <c r="C426" s="159"/>
      <c r="D426" s="128"/>
      <c r="E426" s="151" t="str">
        <f>IFERROR(INDEX('Материал хисобот'!$C$9:$C$259,MATCH(D426,'Материал хисобот'!$B$9:$B$259,0),1),"")</f>
        <v/>
      </c>
      <c r="F426" s="152" t="str">
        <f>IFERROR(INDEX('Материал хисобот'!$D$9:$D$259,MATCH(D426,'Материал хисобот'!$B$9:$B$259,0),1),"")</f>
        <v/>
      </c>
      <c r="G426" s="155"/>
      <c r="H426" s="153">
        <f>IFERROR((((SUMIFS('Регистрация приход товаров'!$H$4:$H$2000,'Регистрация приход товаров'!$A$4:$A$2000,"&gt;="&amp;DATE(YEAR($A426),MONTH($A426),1),'Регистрация приход товаров'!$D$4:$D$2000,$D426)-SUMIFS('Регистрация приход товаров'!$H$4:$H$2000,'Регистрация приход товаров'!$A$4:$A$2000,"&gt;="&amp;DATE(YEAR($A426),MONTH($A426)+1,1),'Регистрация приход товаров'!$D$4:$D$2000,$D426))+(IFERROR((SUMIF('Остаток на начало год'!$B$5:$B$302,$D426,'Остаток на начало год'!$F$5:$F$302)+SUMIFS('Регистрация приход товаров'!$H$4:$H$2000,'Регистрация приход товаров'!$D$4:$D$2000,$D426,'Регистрация приход товаров'!$A$4:$A$2000,"&lt;"&amp;DATE(YEAR($A426),MONTH($A426),1)))-SUMIFS('Регистрация расход товаров'!$H$4:$H$2000,'Регистрация расход товаров'!$A$4:$A$2000,"&lt;"&amp;DATE(YEAR($A426),MONTH($A426),1),'Регистрация расход товаров'!$D$4:$D$2000,$D426),0)))/((SUMIFS('Регистрация приход товаров'!$G$4:$G$2000,'Регистрация приход товаров'!$A$4:$A$2000,"&gt;="&amp;DATE(YEAR($A426),MONTH($A426),1),'Регистрация приход товаров'!$D$4:$D$2000,$D426)-SUMIFS('Регистрация приход товаров'!$G$4:$G$2000,'Регистрация приход товаров'!$A$4:$A$2000,"&gt;="&amp;DATE(YEAR($A426),MONTH($A426)+1,1),'Регистрация приход товаров'!$D$4:$D$2000,$D426))+(IFERROR((SUMIF('Остаток на начало год'!$B$5:$B$302,$D426,'Остаток на начало год'!$E$5:$E$302)+SUMIFS('Регистрация приход товаров'!$G$4:$G$2000,'Регистрация приход товаров'!$D$4:$D$2000,$D426,'Регистрация приход товаров'!$A$4:$A$2000,"&lt;"&amp;DATE(YEAR($A426),MONTH($A426),1)))-SUMIFS('Регистрация расход товаров'!$G$4:$G$2000,'Регистрация расход товаров'!$A$4:$A$2000,"&lt;"&amp;DATE(YEAR($A426),MONTH($A426),1),'Регистрация расход товаров'!$D$4:$D$2000,$D426),0))))*G426,0)</f>
        <v>0</v>
      </c>
      <c r="I426" s="154"/>
      <c r="J426" s="153">
        <f t="shared" si="12"/>
        <v>0</v>
      </c>
      <c r="K426" s="153">
        <f t="shared" si="13"/>
        <v>0</v>
      </c>
      <c r="L426" s="43" t="e">
        <f>IF(B426=#REF!,MAX($L$3:L425)+1,0)</f>
        <v>#REF!</v>
      </c>
    </row>
    <row r="427" spans="1:12">
      <c r="A427" s="158"/>
      <c r="B427" s="94"/>
      <c r="C427" s="159"/>
      <c r="D427" s="128"/>
      <c r="E427" s="151" t="str">
        <f>IFERROR(INDEX('Материал хисобот'!$C$9:$C$259,MATCH(D427,'Материал хисобот'!$B$9:$B$259,0),1),"")</f>
        <v/>
      </c>
      <c r="F427" s="152" t="str">
        <f>IFERROR(INDEX('Материал хисобот'!$D$9:$D$259,MATCH(D427,'Материал хисобот'!$B$9:$B$259,0),1),"")</f>
        <v/>
      </c>
      <c r="G427" s="155"/>
      <c r="H427" s="153">
        <f>IFERROR((((SUMIFS('Регистрация приход товаров'!$H$4:$H$2000,'Регистрация приход товаров'!$A$4:$A$2000,"&gt;="&amp;DATE(YEAR($A427),MONTH($A427),1),'Регистрация приход товаров'!$D$4:$D$2000,$D427)-SUMIFS('Регистрация приход товаров'!$H$4:$H$2000,'Регистрация приход товаров'!$A$4:$A$2000,"&gt;="&amp;DATE(YEAR($A427),MONTH($A427)+1,1),'Регистрация приход товаров'!$D$4:$D$2000,$D427))+(IFERROR((SUMIF('Остаток на начало год'!$B$5:$B$302,$D427,'Остаток на начало год'!$F$5:$F$302)+SUMIFS('Регистрация приход товаров'!$H$4:$H$2000,'Регистрация приход товаров'!$D$4:$D$2000,$D427,'Регистрация приход товаров'!$A$4:$A$2000,"&lt;"&amp;DATE(YEAR($A427),MONTH($A427),1)))-SUMIFS('Регистрация расход товаров'!$H$4:$H$2000,'Регистрация расход товаров'!$A$4:$A$2000,"&lt;"&amp;DATE(YEAR($A427),MONTH($A427),1),'Регистрация расход товаров'!$D$4:$D$2000,$D427),0)))/((SUMIFS('Регистрация приход товаров'!$G$4:$G$2000,'Регистрация приход товаров'!$A$4:$A$2000,"&gt;="&amp;DATE(YEAR($A427),MONTH($A427),1),'Регистрация приход товаров'!$D$4:$D$2000,$D427)-SUMIFS('Регистрация приход товаров'!$G$4:$G$2000,'Регистрация приход товаров'!$A$4:$A$2000,"&gt;="&amp;DATE(YEAR($A427),MONTH($A427)+1,1),'Регистрация приход товаров'!$D$4:$D$2000,$D427))+(IFERROR((SUMIF('Остаток на начало год'!$B$5:$B$302,$D427,'Остаток на начало год'!$E$5:$E$302)+SUMIFS('Регистрация приход товаров'!$G$4:$G$2000,'Регистрация приход товаров'!$D$4:$D$2000,$D427,'Регистрация приход товаров'!$A$4:$A$2000,"&lt;"&amp;DATE(YEAR($A427),MONTH($A427),1)))-SUMIFS('Регистрация расход товаров'!$G$4:$G$2000,'Регистрация расход товаров'!$A$4:$A$2000,"&lt;"&amp;DATE(YEAR($A427),MONTH($A427),1),'Регистрация расход товаров'!$D$4:$D$2000,$D427),0))))*G427,0)</f>
        <v>0</v>
      </c>
      <c r="I427" s="154"/>
      <c r="J427" s="153">
        <f t="shared" si="12"/>
        <v>0</v>
      </c>
      <c r="K427" s="153">
        <f t="shared" si="13"/>
        <v>0</v>
      </c>
      <c r="L427" s="43" t="e">
        <f>IF(B427=#REF!,MAX($L$3:L426)+1,0)</f>
        <v>#REF!</v>
      </c>
    </row>
    <row r="428" spans="1:12">
      <c r="A428" s="158"/>
      <c r="B428" s="94"/>
      <c r="C428" s="159"/>
      <c r="D428" s="128"/>
      <c r="E428" s="151" t="str">
        <f>IFERROR(INDEX('Материал хисобот'!$C$9:$C$259,MATCH(D428,'Материал хисобот'!$B$9:$B$259,0),1),"")</f>
        <v/>
      </c>
      <c r="F428" s="152" t="str">
        <f>IFERROR(INDEX('Материал хисобот'!$D$9:$D$259,MATCH(D428,'Материал хисобот'!$B$9:$B$259,0),1),"")</f>
        <v/>
      </c>
      <c r="G428" s="155"/>
      <c r="H428" s="153">
        <f>IFERROR((((SUMIFS('Регистрация приход товаров'!$H$4:$H$2000,'Регистрация приход товаров'!$A$4:$A$2000,"&gt;="&amp;DATE(YEAR($A428),MONTH($A428),1),'Регистрация приход товаров'!$D$4:$D$2000,$D428)-SUMIFS('Регистрация приход товаров'!$H$4:$H$2000,'Регистрация приход товаров'!$A$4:$A$2000,"&gt;="&amp;DATE(YEAR($A428),MONTH($A428)+1,1),'Регистрация приход товаров'!$D$4:$D$2000,$D428))+(IFERROR((SUMIF('Остаток на начало год'!$B$5:$B$302,$D428,'Остаток на начало год'!$F$5:$F$302)+SUMIFS('Регистрация приход товаров'!$H$4:$H$2000,'Регистрация приход товаров'!$D$4:$D$2000,$D428,'Регистрация приход товаров'!$A$4:$A$2000,"&lt;"&amp;DATE(YEAR($A428),MONTH($A428),1)))-SUMIFS('Регистрация расход товаров'!$H$4:$H$2000,'Регистрация расход товаров'!$A$4:$A$2000,"&lt;"&amp;DATE(YEAR($A428),MONTH($A428),1),'Регистрация расход товаров'!$D$4:$D$2000,$D428),0)))/((SUMIFS('Регистрация приход товаров'!$G$4:$G$2000,'Регистрация приход товаров'!$A$4:$A$2000,"&gt;="&amp;DATE(YEAR($A428),MONTH($A428),1),'Регистрация приход товаров'!$D$4:$D$2000,$D428)-SUMIFS('Регистрация приход товаров'!$G$4:$G$2000,'Регистрация приход товаров'!$A$4:$A$2000,"&gt;="&amp;DATE(YEAR($A428),MONTH($A428)+1,1),'Регистрация приход товаров'!$D$4:$D$2000,$D428))+(IFERROR((SUMIF('Остаток на начало год'!$B$5:$B$302,$D428,'Остаток на начало год'!$E$5:$E$302)+SUMIFS('Регистрация приход товаров'!$G$4:$G$2000,'Регистрация приход товаров'!$D$4:$D$2000,$D428,'Регистрация приход товаров'!$A$4:$A$2000,"&lt;"&amp;DATE(YEAR($A428),MONTH($A428),1)))-SUMIFS('Регистрация расход товаров'!$G$4:$G$2000,'Регистрация расход товаров'!$A$4:$A$2000,"&lt;"&amp;DATE(YEAR($A428),MONTH($A428),1),'Регистрация расход товаров'!$D$4:$D$2000,$D428),0))))*G428,0)</f>
        <v>0</v>
      </c>
      <c r="I428" s="154"/>
      <c r="J428" s="153">
        <f t="shared" si="12"/>
        <v>0</v>
      </c>
      <c r="K428" s="153">
        <f t="shared" si="13"/>
        <v>0</v>
      </c>
      <c r="L428" s="43" t="e">
        <f>IF(B428=#REF!,MAX($L$3:L427)+1,0)</f>
        <v>#REF!</v>
      </c>
    </row>
    <row r="429" spans="1:12">
      <c r="A429" s="158"/>
      <c r="B429" s="94"/>
      <c r="C429" s="159"/>
      <c r="D429" s="128"/>
      <c r="E429" s="151" t="str">
        <f>IFERROR(INDEX('Материал хисобот'!$C$9:$C$259,MATCH(D429,'Материал хисобот'!$B$9:$B$259,0),1),"")</f>
        <v/>
      </c>
      <c r="F429" s="152" t="str">
        <f>IFERROR(INDEX('Материал хисобот'!$D$9:$D$259,MATCH(D429,'Материал хисобот'!$B$9:$B$259,0),1),"")</f>
        <v/>
      </c>
      <c r="G429" s="155"/>
      <c r="H429" s="153">
        <f>IFERROR((((SUMIFS('Регистрация приход товаров'!$H$4:$H$2000,'Регистрация приход товаров'!$A$4:$A$2000,"&gt;="&amp;DATE(YEAR($A429),MONTH($A429),1),'Регистрация приход товаров'!$D$4:$D$2000,$D429)-SUMIFS('Регистрация приход товаров'!$H$4:$H$2000,'Регистрация приход товаров'!$A$4:$A$2000,"&gt;="&amp;DATE(YEAR($A429),MONTH($A429)+1,1),'Регистрация приход товаров'!$D$4:$D$2000,$D429))+(IFERROR((SUMIF('Остаток на начало год'!$B$5:$B$302,$D429,'Остаток на начало год'!$F$5:$F$302)+SUMIFS('Регистрация приход товаров'!$H$4:$H$2000,'Регистрация приход товаров'!$D$4:$D$2000,$D429,'Регистрация приход товаров'!$A$4:$A$2000,"&lt;"&amp;DATE(YEAR($A429),MONTH($A429),1)))-SUMIFS('Регистрация расход товаров'!$H$4:$H$2000,'Регистрация расход товаров'!$A$4:$A$2000,"&lt;"&amp;DATE(YEAR($A429),MONTH($A429),1),'Регистрация расход товаров'!$D$4:$D$2000,$D429),0)))/((SUMIFS('Регистрация приход товаров'!$G$4:$G$2000,'Регистрация приход товаров'!$A$4:$A$2000,"&gt;="&amp;DATE(YEAR($A429),MONTH($A429),1),'Регистрация приход товаров'!$D$4:$D$2000,$D429)-SUMIFS('Регистрация приход товаров'!$G$4:$G$2000,'Регистрация приход товаров'!$A$4:$A$2000,"&gt;="&amp;DATE(YEAR($A429),MONTH($A429)+1,1),'Регистрация приход товаров'!$D$4:$D$2000,$D429))+(IFERROR((SUMIF('Остаток на начало год'!$B$5:$B$302,$D429,'Остаток на начало год'!$E$5:$E$302)+SUMIFS('Регистрация приход товаров'!$G$4:$G$2000,'Регистрация приход товаров'!$D$4:$D$2000,$D429,'Регистрация приход товаров'!$A$4:$A$2000,"&lt;"&amp;DATE(YEAR($A429),MONTH($A429),1)))-SUMIFS('Регистрация расход товаров'!$G$4:$G$2000,'Регистрация расход товаров'!$A$4:$A$2000,"&lt;"&amp;DATE(YEAR($A429),MONTH($A429),1),'Регистрация расход товаров'!$D$4:$D$2000,$D429),0))))*G429,0)</f>
        <v>0</v>
      </c>
      <c r="I429" s="154"/>
      <c r="J429" s="153">
        <f t="shared" si="12"/>
        <v>0</v>
      </c>
      <c r="K429" s="153">
        <f t="shared" si="13"/>
        <v>0</v>
      </c>
      <c r="L429" s="43" t="e">
        <f>IF(B429=#REF!,MAX($L$3:L428)+1,0)</f>
        <v>#REF!</v>
      </c>
    </row>
    <row r="430" spans="1:12">
      <c r="A430" s="158"/>
      <c r="B430" s="94"/>
      <c r="C430" s="159"/>
      <c r="D430" s="128"/>
      <c r="E430" s="151" t="str">
        <f>IFERROR(INDEX('Материал хисобот'!$C$9:$C$259,MATCH(D430,'Материал хисобот'!$B$9:$B$259,0),1),"")</f>
        <v/>
      </c>
      <c r="F430" s="152" t="str">
        <f>IFERROR(INDEX('Материал хисобот'!$D$9:$D$259,MATCH(D430,'Материал хисобот'!$B$9:$B$259,0),1),"")</f>
        <v/>
      </c>
      <c r="G430" s="155"/>
      <c r="H430" s="153">
        <f>IFERROR((((SUMIFS('Регистрация приход товаров'!$H$4:$H$2000,'Регистрация приход товаров'!$A$4:$A$2000,"&gt;="&amp;DATE(YEAR($A430),MONTH($A430),1),'Регистрация приход товаров'!$D$4:$D$2000,$D430)-SUMIFS('Регистрация приход товаров'!$H$4:$H$2000,'Регистрация приход товаров'!$A$4:$A$2000,"&gt;="&amp;DATE(YEAR($A430),MONTH($A430)+1,1),'Регистрация приход товаров'!$D$4:$D$2000,$D430))+(IFERROR((SUMIF('Остаток на начало год'!$B$5:$B$302,$D430,'Остаток на начало год'!$F$5:$F$302)+SUMIFS('Регистрация приход товаров'!$H$4:$H$2000,'Регистрация приход товаров'!$D$4:$D$2000,$D430,'Регистрация приход товаров'!$A$4:$A$2000,"&lt;"&amp;DATE(YEAR($A430),MONTH($A430),1)))-SUMIFS('Регистрация расход товаров'!$H$4:$H$2000,'Регистрация расход товаров'!$A$4:$A$2000,"&lt;"&amp;DATE(YEAR($A430),MONTH($A430),1),'Регистрация расход товаров'!$D$4:$D$2000,$D430),0)))/((SUMIFS('Регистрация приход товаров'!$G$4:$G$2000,'Регистрация приход товаров'!$A$4:$A$2000,"&gt;="&amp;DATE(YEAR($A430),MONTH($A430),1),'Регистрация приход товаров'!$D$4:$D$2000,$D430)-SUMIFS('Регистрация приход товаров'!$G$4:$G$2000,'Регистрация приход товаров'!$A$4:$A$2000,"&gt;="&amp;DATE(YEAR($A430),MONTH($A430)+1,1),'Регистрация приход товаров'!$D$4:$D$2000,$D430))+(IFERROR((SUMIF('Остаток на начало год'!$B$5:$B$302,$D430,'Остаток на начало год'!$E$5:$E$302)+SUMIFS('Регистрация приход товаров'!$G$4:$G$2000,'Регистрация приход товаров'!$D$4:$D$2000,$D430,'Регистрация приход товаров'!$A$4:$A$2000,"&lt;"&amp;DATE(YEAR($A430),MONTH($A430),1)))-SUMIFS('Регистрация расход товаров'!$G$4:$G$2000,'Регистрация расход товаров'!$A$4:$A$2000,"&lt;"&amp;DATE(YEAR($A430),MONTH($A430),1),'Регистрация расход товаров'!$D$4:$D$2000,$D430),0))))*G430,0)</f>
        <v>0</v>
      </c>
      <c r="I430" s="154"/>
      <c r="J430" s="153">
        <f t="shared" si="12"/>
        <v>0</v>
      </c>
      <c r="K430" s="153">
        <f t="shared" si="13"/>
        <v>0</v>
      </c>
      <c r="L430" s="43" t="e">
        <f>IF(B430=#REF!,MAX($L$3:L429)+1,0)</f>
        <v>#REF!</v>
      </c>
    </row>
    <row r="431" spans="1:12">
      <c r="A431" s="158"/>
      <c r="B431" s="94"/>
      <c r="C431" s="159"/>
      <c r="D431" s="128"/>
      <c r="E431" s="151" t="str">
        <f>IFERROR(INDEX('Материал хисобот'!$C$9:$C$259,MATCH(D431,'Материал хисобот'!$B$9:$B$259,0),1),"")</f>
        <v/>
      </c>
      <c r="F431" s="152" t="str">
        <f>IFERROR(INDEX('Материал хисобот'!$D$9:$D$259,MATCH(D431,'Материал хисобот'!$B$9:$B$259,0),1),"")</f>
        <v/>
      </c>
      <c r="G431" s="155"/>
      <c r="H431" s="153">
        <f>IFERROR((((SUMIFS('Регистрация приход товаров'!$H$4:$H$2000,'Регистрация приход товаров'!$A$4:$A$2000,"&gt;="&amp;DATE(YEAR($A431),MONTH($A431),1),'Регистрация приход товаров'!$D$4:$D$2000,$D431)-SUMIFS('Регистрация приход товаров'!$H$4:$H$2000,'Регистрация приход товаров'!$A$4:$A$2000,"&gt;="&amp;DATE(YEAR($A431),MONTH($A431)+1,1),'Регистрация приход товаров'!$D$4:$D$2000,$D431))+(IFERROR((SUMIF('Остаток на начало год'!$B$5:$B$302,$D431,'Остаток на начало год'!$F$5:$F$302)+SUMIFS('Регистрация приход товаров'!$H$4:$H$2000,'Регистрация приход товаров'!$D$4:$D$2000,$D431,'Регистрация приход товаров'!$A$4:$A$2000,"&lt;"&amp;DATE(YEAR($A431),MONTH($A431),1)))-SUMIFS('Регистрация расход товаров'!$H$4:$H$2000,'Регистрация расход товаров'!$A$4:$A$2000,"&lt;"&amp;DATE(YEAR($A431),MONTH($A431),1),'Регистрация расход товаров'!$D$4:$D$2000,$D431),0)))/((SUMIFS('Регистрация приход товаров'!$G$4:$G$2000,'Регистрация приход товаров'!$A$4:$A$2000,"&gt;="&amp;DATE(YEAR($A431),MONTH($A431),1),'Регистрация приход товаров'!$D$4:$D$2000,$D431)-SUMIFS('Регистрация приход товаров'!$G$4:$G$2000,'Регистрация приход товаров'!$A$4:$A$2000,"&gt;="&amp;DATE(YEAR($A431),MONTH($A431)+1,1),'Регистрация приход товаров'!$D$4:$D$2000,$D431))+(IFERROR((SUMIF('Остаток на начало год'!$B$5:$B$302,$D431,'Остаток на начало год'!$E$5:$E$302)+SUMIFS('Регистрация приход товаров'!$G$4:$G$2000,'Регистрация приход товаров'!$D$4:$D$2000,$D431,'Регистрация приход товаров'!$A$4:$A$2000,"&lt;"&amp;DATE(YEAR($A431),MONTH($A431),1)))-SUMIFS('Регистрация расход товаров'!$G$4:$G$2000,'Регистрация расход товаров'!$A$4:$A$2000,"&lt;"&amp;DATE(YEAR($A431),MONTH($A431),1),'Регистрация расход товаров'!$D$4:$D$2000,$D431),0))))*G431,0)</f>
        <v>0</v>
      </c>
      <c r="I431" s="154"/>
      <c r="J431" s="153">
        <f t="shared" si="12"/>
        <v>0</v>
      </c>
      <c r="K431" s="153">
        <f t="shared" si="13"/>
        <v>0</v>
      </c>
      <c r="L431" s="43" t="e">
        <f>IF(B431=#REF!,MAX($L$3:L430)+1,0)</f>
        <v>#REF!</v>
      </c>
    </row>
    <row r="432" spans="1:12">
      <c r="A432" s="158"/>
      <c r="B432" s="94"/>
      <c r="C432" s="159"/>
      <c r="D432" s="128"/>
      <c r="E432" s="151" t="str">
        <f>IFERROR(INDEX('Материал хисобот'!$C$9:$C$259,MATCH(D432,'Материал хисобот'!$B$9:$B$259,0),1),"")</f>
        <v/>
      </c>
      <c r="F432" s="152" t="str">
        <f>IFERROR(INDEX('Материал хисобот'!$D$9:$D$259,MATCH(D432,'Материал хисобот'!$B$9:$B$259,0),1),"")</f>
        <v/>
      </c>
      <c r="G432" s="155"/>
      <c r="H432" s="153">
        <f>IFERROR((((SUMIFS('Регистрация приход товаров'!$H$4:$H$2000,'Регистрация приход товаров'!$A$4:$A$2000,"&gt;="&amp;DATE(YEAR($A432),MONTH($A432),1),'Регистрация приход товаров'!$D$4:$D$2000,$D432)-SUMIFS('Регистрация приход товаров'!$H$4:$H$2000,'Регистрация приход товаров'!$A$4:$A$2000,"&gt;="&amp;DATE(YEAR($A432),MONTH($A432)+1,1),'Регистрация приход товаров'!$D$4:$D$2000,$D432))+(IFERROR((SUMIF('Остаток на начало год'!$B$5:$B$302,$D432,'Остаток на начало год'!$F$5:$F$302)+SUMIFS('Регистрация приход товаров'!$H$4:$H$2000,'Регистрация приход товаров'!$D$4:$D$2000,$D432,'Регистрация приход товаров'!$A$4:$A$2000,"&lt;"&amp;DATE(YEAR($A432),MONTH($A432),1)))-SUMIFS('Регистрация расход товаров'!$H$4:$H$2000,'Регистрация расход товаров'!$A$4:$A$2000,"&lt;"&amp;DATE(YEAR($A432),MONTH($A432),1),'Регистрация расход товаров'!$D$4:$D$2000,$D432),0)))/((SUMIFS('Регистрация приход товаров'!$G$4:$G$2000,'Регистрация приход товаров'!$A$4:$A$2000,"&gt;="&amp;DATE(YEAR($A432),MONTH($A432),1),'Регистрация приход товаров'!$D$4:$D$2000,$D432)-SUMIFS('Регистрация приход товаров'!$G$4:$G$2000,'Регистрация приход товаров'!$A$4:$A$2000,"&gt;="&amp;DATE(YEAR($A432),MONTH($A432)+1,1),'Регистрация приход товаров'!$D$4:$D$2000,$D432))+(IFERROR((SUMIF('Остаток на начало год'!$B$5:$B$302,$D432,'Остаток на начало год'!$E$5:$E$302)+SUMIFS('Регистрация приход товаров'!$G$4:$G$2000,'Регистрация приход товаров'!$D$4:$D$2000,$D432,'Регистрация приход товаров'!$A$4:$A$2000,"&lt;"&amp;DATE(YEAR($A432),MONTH($A432),1)))-SUMIFS('Регистрация расход товаров'!$G$4:$G$2000,'Регистрация расход товаров'!$A$4:$A$2000,"&lt;"&amp;DATE(YEAR($A432),MONTH($A432),1),'Регистрация расход товаров'!$D$4:$D$2000,$D432),0))))*G432,0)</f>
        <v>0</v>
      </c>
      <c r="I432" s="154"/>
      <c r="J432" s="153">
        <f t="shared" si="12"/>
        <v>0</v>
      </c>
      <c r="K432" s="153">
        <f t="shared" si="13"/>
        <v>0</v>
      </c>
      <c r="L432" s="43" t="e">
        <f>IF(B432=#REF!,MAX($L$3:L431)+1,0)</f>
        <v>#REF!</v>
      </c>
    </row>
    <row r="433" spans="1:12">
      <c r="A433" s="158"/>
      <c r="B433" s="94"/>
      <c r="C433" s="159"/>
      <c r="D433" s="128"/>
      <c r="E433" s="151" t="str">
        <f>IFERROR(INDEX('Материал хисобот'!$C$9:$C$259,MATCH(D433,'Материал хисобот'!$B$9:$B$259,0),1),"")</f>
        <v/>
      </c>
      <c r="F433" s="152" t="str">
        <f>IFERROR(INDEX('Материал хисобот'!$D$9:$D$259,MATCH(D433,'Материал хисобот'!$B$9:$B$259,0),1),"")</f>
        <v/>
      </c>
      <c r="G433" s="155"/>
      <c r="H433" s="153">
        <f>IFERROR((((SUMIFS('Регистрация приход товаров'!$H$4:$H$2000,'Регистрация приход товаров'!$A$4:$A$2000,"&gt;="&amp;DATE(YEAR($A433),MONTH($A433),1),'Регистрация приход товаров'!$D$4:$D$2000,$D433)-SUMIFS('Регистрация приход товаров'!$H$4:$H$2000,'Регистрация приход товаров'!$A$4:$A$2000,"&gt;="&amp;DATE(YEAR($A433),MONTH($A433)+1,1),'Регистрация приход товаров'!$D$4:$D$2000,$D433))+(IFERROR((SUMIF('Остаток на начало год'!$B$5:$B$302,$D433,'Остаток на начало год'!$F$5:$F$302)+SUMIFS('Регистрация приход товаров'!$H$4:$H$2000,'Регистрация приход товаров'!$D$4:$D$2000,$D433,'Регистрация приход товаров'!$A$4:$A$2000,"&lt;"&amp;DATE(YEAR($A433),MONTH($A433),1)))-SUMIFS('Регистрация расход товаров'!$H$4:$H$2000,'Регистрация расход товаров'!$A$4:$A$2000,"&lt;"&amp;DATE(YEAR($A433),MONTH($A433),1),'Регистрация расход товаров'!$D$4:$D$2000,$D433),0)))/((SUMIFS('Регистрация приход товаров'!$G$4:$G$2000,'Регистрация приход товаров'!$A$4:$A$2000,"&gt;="&amp;DATE(YEAR($A433),MONTH($A433),1),'Регистрация приход товаров'!$D$4:$D$2000,$D433)-SUMIFS('Регистрация приход товаров'!$G$4:$G$2000,'Регистрация приход товаров'!$A$4:$A$2000,"&gt;="&amp;DATE(YEAR($A433),MONTH($A433)+1,1),'Регистрация приход товаров'!$D$4:$D$2000,$D433))+(IFERROR((SUMIF('Остаток на начало год'!$B$5:$B$302,$D433,'Остаток на начало год'!$E$5:$E$302)+SUMIFS('Регистрация приход товаров'!$G$4:$G$2000,'Регистрация приход товаров'!$D$4:$D$2000,$D433,'Регистрация приход товаров'!$A$4:$A$2000,"&lt;"&amp;DATE(YEAR($A433),MONTH($A433),1)))-SUMIFS('Регистрация расход товаров'!$G$4:$G$2000,'Регистрация расход товаров'!$A$4:$A$2000,"&lt;"&amp;DATE(YEAR($A433),MONTH($A433),1),'Регистрация расход товаров'!$D$4:$D$2000,$D433),0))))*G433,0)</f>
        <v>0</v>
      </c>
      <c r="I433" s="154"/>
      <c r="J433" s="153">
        <f t="shared" si="12"/>
        <v>0</v>
      </c>
      <c r="K433" s="153">
        <f t="shared" si="13"/>
        <v>0</v>
      </c>
      <c r="L433" s="43" t="e">
        <f>IF(B433=#REF!,MAX($L$3:L432)+1,0)</f>
        <v>#REF!</v>
      </c>
    </row>
    <row r="434" spans="1:12">
      <c r="A434" s="158"/>
      <c r="B434" s="94"/>
      <c r="C434" s="159"/>
      <c r="D434" s="128"/>
      <c r="E434" s="151" t="str">
        <f>IFERROR(INDEX('Материал хисобот'!$C$9:$C$259,MATCH(D434,'Материал хисобот'!$B$9:$B$259,0),1),"")</f>
        <v/>
      </c>
      <c r="F434" s="152" t="str">
        <f>IFERROR(INDEX('Материал хисобот'!$D$9:$D$259,MATCH(D434,'Материал хисобот'!$B$9:$B$259,0),1),"")</f>
        <v/>
      </c>
      <c r="G434" s="155"/>
      <c r="H434" s="153">
        <f>IFERROR((((SUMIFS('Регистрация приход товаров'!$H$4:$H$2000,'Регистрация приход товаров'!$A$4:$A$2000,"&gt;="&amp;DATE(YEAR($A434),MONTH($A434),1),'Регистрация приход товаров'!$D$4:$D$2000,$D434)-SUMIFS('Регистрация приход товаров'!$H$4:$H$2000,'Регистрация приход товаров'!$A$4:$A$2000,"&gt;="&amp;DATE(YEAR($A434),MONTH($A434)+1,1),'Регистрация приход товаров'!$D$4:$D$2000,$D434))+(IFERROR((SUMIF('Остаток на начало год'!$B$5:$B$302,$D434,'Остаток на начало год'!$F$5:$F$302)+SUMIFS('Регистрация приход товаров'!$H$4:$H$2000,'Регистрация приход товаров'!$D$4:$D$2000,$D434,'Регистрация приход товаров'!$A$4:$A$2000,"&lt;"&amp;DATE(YEAR($A434),MONTH($A434),1)))-SUMIFS('Регистрация расход товаров'!$H$4:$H$2000,'Регистрация расход товаров'!$A$4:$A$2000,"&lt;"&amp;DATE(YEAR($A434),MONTH($A434),1),'Регистрация расход товаров'!$D$4:$D$2000,$D434),0)))/((SUMIFS('Регистрация приход товаров'!$G$4:$G$2000,'Регистрация приход товаров'!$A$4:$A$2000,"&gt;="&amp;DATE(YEAR($A434),MONTH($A434),1),'Регистрация приход товаров'!$D$4:$D$2000,$D434)-SUMIFS('Регистрация приход товаров'!$G$4:$G$2000,'Регистрация приход товаров'!$A$4:$A$2000,"&gt;="&amp;DATE(YEAR($A434),MONTH($A434)+1,1),'Регистрация приход товаров'!$D$4:$D$2000,$D434))+(IFERROR((SUMIF('Остаток на начало год'!$B$5:$B$302,$D434,'Остаток на начало год'!$E$5:$E$302)+SUMIFS('Регистрация приход товаров'!$G$4:$G$2000,'Регистрация приход товаров'!$D$4:$D$2000,$D434,'Регистрация приход товаров'!$A$4:$A$2000,"&lt;"&amp;DATE(YEAR($A434),MONTH($A434),1)))-SUMIFS('Регистрация расход товаров'!$G$4:$G$2000,'Регистрация расход товаров'!$A$4:$A$2000,"&lt;"&amp;DATE(YEAR($A434),MONTH($A434),1),'Регистрация расход товаров'!$D$4:$D$2000,$D434),0))))*G434,0)</f>
        <v>0</v>
      </c>
      <c r="I434" s="154"/>
      <c r="J434" s="153">
        <f t="shared" si="12"/>
        <v>0</v>
      </c>
      <c r="K434" s="153">
        <f t="shared" si="13"/>
        <v>0</v>
      </c>
      <c r="L434" s="43" t="e">
        <f>IF(B434=#REF!,MAX($L$3:L433)+1,0)</f>
        <v>#REF!</v>
      </c>
    </row>
    <row r="435" spans="1:12">
      <c r="A435" s="158"/>
      <c r="B435" s="94"/>
      <c r="C435" s="159"/>
      <c r="D435" s="128"/>
      <c r="E435" s="151" t="str">
        <f>IFERROR(INDEX('Материал хисобот'!$C$9:$C$259,MATCH(D435,'Материал хисобот'!$B$9:$B$259,0),1),"")</f>
        <v/>
      </c>
      <c r="F435" s="152" t="str">
        <f>IFERROR(INDEX('Материал хисобот'!$D$9:$D$259,MATCH(D435,'Материал хисобот'!$B$9:$B$259,0),1),"")</f>
        <v/>
      </c>
      <c r="G435" s="155"/>
      <c r="H435" s="153">
        <f>IFERROR((((SUMIFS('Регистрация приход товаров'!$H$4:$H$2000,'Регистрация приход товаров'!$A$4:$A$2000,"&gt;="&amp;DATE(YEAR($A435),MONTH($A435),1),'Регистрация приход товаров'!$D$4:$D$2000,$D435)-SUMIFS('Регистрация приход товаров'!$H$4:$H$2000,'Регистрация приход товаров'!$A$4:$A$2000,"&gt;="&amp;DATE(YEAR($A435),MONTH($A435)+1,1),'Регистрация приход товаров'!$D$4:$D$2000,$D435))+(IFERROR((SUMIF('Остаток на начало год'!$B$5:$B$302,$D435,'Остаток на начало год'!$F$5:$F$302)+SUMIFS('Регистрация приход товаров'!$H$4:$H$2000,'Регистрация приход товаров'!$D$4:$D$2000,$D435,'Регистрация приход товаров'!$A$4:$A$2000,"&lt;"&amp;DATE(YEAR($A435),MONTH($A435),1)))-SUMIFS('Регистрация расход товаров'!$H$4:$H$2000,'Регистрация расход товаров'!$A$4:$A$2000,"&lt;"&amp;DATE(YEAR($A435),MONTH($A435),1),'Регистрация расход товаров'!$D$4:$D$2000,$D435),0)))/((SUMIFS('Регистрация приход товаров'!$G$4:$G$2000,'Регистрация приход товаров'!$A$4:$A$2000,"&gt;="&amp;DATE(YEAR($A435),MONTH($A435),1),'Регистрация приход товаров'!$D$4:$D$2000,$D435)-SUMIFS('Регистрация приход товаров'!$G$4:$G$2000,'Регистрация приход товаров'!$A$4:$A$2000,"&gt;="&amp;DATE(YEAR($A435),MONTH($A435)+1,1),'Регистрация приход товаров'!$D$4:$D$2000,$D435))+(IFERROR((SUMIF('Остаток на начало год'!$B$5:$B$302,$D435,'Остаток на начало год'!$E$5:$E$302)+SUMIFS('Регистрация приход товаров'!$G$4:$G$2000,'Регистрация приход товаров'!$D$4:$D$2000,$D435,'Регистрация приход товаров'!$A$4:$A$2000,"&lt;"&amp;DATE(YEAR($A435),MONTH($A435),1)))-SUMIFS('Регистрация расход товаров'!$G$4:$G$2000,'Регистрация расход товаров'!$A$4:$A$2000,"&lt;"&amp;DATE(YEAR($A435),MONTH($A435),1),'Регистрация расход товаров'!$D$4:$D$2000,$D435),0))))*G435,0)</f>
        <v>0</v>
      </c>
      <c r="I435" s="154"/>
      <c r="J435" s="153">
        <f t="shared" si="12"/>
        <v>0</v>
      </c>
      <c r="K435" s="153">
        <f t="shared" si="13"/>
        <v>0</v>
      </c>
      <c r="L435" s="43" t="e">
        <f>IF(B435=#REF!,MAX($L$3:L434)+1,0)</f>
        <v>#REF!</v>
      </c>
    </row>
    <row r="436" spans="1:12">
      <c r="A436" s="158"/>
      <c r="B436" s="94"/>
      <c r="C436" s="159"/>
      <c r="D436" s="128"/>
      <c r="E436" s="151" t="str">
        <f>IFERROR(INDEX('Материал хисобот'!$C$9:$C$259,MATCH(D436,'Материал хисобот'!$B$9:$B$259,0),1),"")</f>
        <v/>
      </c>
      <c r="F436" s="152" t="str">
        <f>IFERROR(INDEX('Материал хисобот'!$D$9:$D$259,MATCH(D436,'Материал хисобот'!$B$9:$B$259,0),1),"")</f>
        <v/>
      </c>
      <c r="G436" s="155"/>
      <c r="H436" s="153">
        <f>IFERROR((((SUMIFS('Регистрация приход товаров'!$H$4:$H$2000,'Регистрация приход товаров'!$A$4:$A$2000,"&gt;="&amp;DATE(YEAR($A436),MONTH($A436),1),'Регистрация приход товаров'!$D$4:$D$2000,$D436)-SUMIFS('Регистрация приход товаров'!$H$4:$H$2000,'Регистрация приход товаров'!$A$4:$A$2000,"&gt;="&amp;DATE(YEAR($A436),MONTH($A436)+1,1),'Регистрация приход товаров'!$D$4:$D$2000,$D436))+(IFERROR((SUMIF('Остаток на начало год'!$B$5:$B$302,$D436,'Остаток на начало год'!$F$5:$F$302)+SUMIFS('Регистрация приход товаров'!$H$4:$H$2000,'Регистрация приход товаров'!$D$4:$D$2000,$D436,'Регистрация приход товаров'!$A$4:$A$2000,"&lt;"&amp;DATE(YEAR($A436),MONTH($A436),1)))-SUMIFS('Регистрация расход товаров'!$H$4:$H$2000,'Регистрация расход товаров'!$A$4:$A$2000,"&lt;"&amp;DATE(YEAR($A436),MONTH($A436),1),'Регистрация расход товаров'!$D$4:$D$2000,$D436),0)))/((SUMIFS('Регистрация приход товаров'!$G$4:$G$2000,'Регистрация приход товаров'!$A$4:$A$2000,"&gt;="&amp;DATE(YEAR($A436),MONTH($A436),1),'Регистрация приход товаров'!$D$4:$D$2000,$D436)-SUMIFS('Регистрация приход товаров'!$G$4:$G$2000,'Регистрация приход товаров'!$A$4:$A$2000,"&gt;="&amp;DATE(YEAR($A436),MONTH($A436)+1,1),'Регистрация приход товаров'!$D$4:$D$2000,$D436))+(IFERROR((SUMIF('Остаток на начало год'!$B$5:$B$302,$D436,'Остаток на начало год'!$E$5:$E$302)+SUMIFS('Регистрация приход товаров'!$G$4:$G$2000,'Регистрация приход товаров'!$D$4:$D$2000,$D436,'Регистрация приход товаров'!$A$4:$A$2000,"&lt;"&amp;DATE(YEAR($A436),MONTH($A436),1)))-SUMIFS('Регистрация расход товаров'!$G$4:$G$2000,'Регистрация расход товаров'!$A$4:$A$2000,"&lt;"&amp;DATE(YEAR($A436),MONTH($A436),1),'Регистрация расход товаров'!$D$4:$D$2000,$D436),0))))*G436,0)</f>
        <v>0</v>
      </c>
      <c r="I436" s="154"/>
      <c r="J436" s="153">
        <f t="shared" si="12"/>
        <v>0</v>
      </c>
      <c r="K436" s="153">
        <f t="shared" si="13"/>
        <v>0</v>
      </c>
      <c r="L436" s="43" t="e">
        <f>IF(B436=#REF!,MAX($L$3:L435)+1,0)</f>
        <v>#REF!</v>
      </c>
    </row>
    <row r="437" spans="1:12">
      <c r="A437" s="158"/>
      <c r="B437" s="94"/>
      <c r="C437" s="159"/>
      <c r="D437" s="128"/>
      <c r="E437" s="151" t="str">
        <f>IFERROR(INDEX('Материал хисобот'!$C$9:$C$259,MATCH(D437,'Материал хисобот'!$B$9:$B$259,0),1),"")</f>
        <v/>
      </c>
      <c r="F437" s="152" t="str">
        <f>IFERROR(INDEX('Материал хисобот'!$D$9:$D$259,MATCH(D437,'Материал хисобот'!$B$9:$B$259,0),1),"")</f>
        <v/>
      </c>
      <c r="G437" s="155"/>
      <c r="H437" s="153">
        <f>IFERROR((((SUMIFS('Регистрация приход товаров'!$H$4:$H$2000,'Регистрация приход товаров'!$A$4:$A$2000,"&gt;="&amp;DATE(YEAR($A437),MONTH($A437),1),'Регистрация приход товаров'!$D$4:$D$2000,$D437)-SUMIFS('Регистрация приход товаров'!$H$4:$H$2000,'Регистрация приход товаров'!$A$4:$A$2000,"&gt;="&amp;DATE(YEAR($A437),MONTH($A437)+1,1),'Регистрация приход товаров'!$D$4:$D$2000,$D437))+(IFERROR((SUMIF('Остаток на начало год'!$B$5:$B$302,$D437,'Остаток на начало год'!$F$5:$F$302)+SUMIFS('Регистрация приход товаров'!$H$4:$H$2000,'Регистрация приход товаров'!$D$4:$D$2000,$D437,'Регистрация приход товаров'!$A$4:$A$2000,"&lt;"&amp;DATE(YEAR($A437),MONTH($A437),1)))-SUMIFS('Регистрация расход товаров'!$H$4:$H$2000,'Регистрация расход товаров'!$A$4:$A$2000,"&lt;"&amp;DATE(YEAR($A437),MONTH($A437),1),'Регистрация расход товаров'!$D$4:$D$2000,$D437),0)))/((SUMIFS('Регистрация приход товаров'!$G$4:$G$2000,'Регистрация приход товаров'!$A$4:$A$2000,"&gt;="&amp;DATE(YEAR($A437),MONTH($A437),1),'Регистрация приход товаров'!$D$4:$D$2000,$D437)-SUMIFS('Регистрация приход товаров'!$G$4:$G$2000,'Регистрация приход товаров'!$A$4:$A$2000,"&gt;="&amp;DATE(YEAR($A437),MONTH($A437)+1,1),'Регистрация приход товаров'!$D$4:$D$2000,$D437))+(IFERROR((SUMIF('Остаток на начало год'!$B$5:$B$302,$D437,'Остаток на начало год'!$E$5:$E$302)+SUMIFS('Регистрация приход товаров'!$G$4:$G$2000,'Регистрация приход товаров'!$D$4:$D$2000,$D437,'Регистрация приход товаров'!$A$4:$A$2000,"&lt;"&amp;DATE(YEAR($A437),MONTH($A437),1)))-SUMIFS('Регистрация расход товаров'!$G$4:$G$2000,'Регистрация расход товаров'!$A$4:$A$2000,"&lt;"&amp;DATE(YEAR($A437),MONTH($A437),1),'Регистрация расход товаров'!$D$4:$D$2000,$D437),0))))*G437,0)</f>
        <v>0</v>
      </c>
      <c r="I437" s="154"/>
      <c r="J437" s="153">
        <f t="shared" si="12"/>
        <v>0</v>
      </c>
      <c r="K437" s="153">
        <f t="shared" si="13"/>
        <v>0</v>
      </c>
      <c r="L437" s="43" t="e">
        <f>IF(B437=#REF!,MAX($L$3:L436)+1,0)</f>
        <v>#REF!</v>
      </c>
    </row>
    <row r="438" spans="1:12">
      <c r="A438" s="158"/>
      <c r="B438" s="94"/>
      <c r="C438" s="159"/>
      <c r="D438" s="128"/>
      <c r="E438" s="151" t="str">
        <f>IFERROR(INDEX('Материал хисобот'!$C$9:$C$259,MATCH(D438,'Материал хисобот'!$B$9:$B$259,0),1),"")</f>
        <v/>
      </c>
      <c r="F438" s="152" t="str">
        <f>IFERROR(INDEX('Материал хисобот'!$D$9:$D$259,MATCH(D438,'Материал хисобот'!$B$9:$B$259,0),1),"")</f>
        <v/>
      </c>
      <c r="G438" s="155"/>
      <c r="H438" s="153">
        <f>IFERROR((((SUMIFS('Регистрация приход товаров'!$H$4:$H$2000,'Регистрация приход товаров'!$A$4:$A$2000,"&gt;="&amp;DATE(YEAR($A438),MONTH($A438),1),'Регистрация приход товаров'!$D$4:$D$2000,$D438)-SUMIFS('Регистрация приход товаров'!$H$4:$H$2000,'Регистрация приход товаров'!$A$4:$A$2000,"&gt;="&amp;DATE(YEAR($A438),MONTH($A438)+1,1),'Регистрация приход товаров'!$D$4:$D$2000,$D438))+(IFERROR((SUMIF('Остаток на начало год'!$B$5:$B$302,$D438,'Остаток на начало год'!$F$5:$F$302)+SUMIFS('Регистрация приход товаров'!$H$4:$H$2000,'Регистрация приход товаров'!$D$4:$D$2000,$D438,'Регистрация приход товаров'!$A$4:$A$2000,"&lt;"&amp;DATE(YEAR($A438),MONTH($A438),1)))-SUMIFS('Регистрация расход товаров'!$H$4:$H$2000,'Регистрация расход товаров'!$A$4:$A$2000,"&lt;"&amp;DATE(YEAR($A438),MONTH($A438),1),'Регистрация расход товаров'!$D$4:$D$2000,$D438),0)))/((SUMIFS('Регистрация приход товаров'!$G$4:$G$2000,'Регистрация приход товаров'!$A$4:$A$2000,"&gt;="&amp;DATE(YEAR($A438),MONTH($A438),1),'Регистрация приход товаров'!$D$4:$D$2000,$D438)-SUMIFS('Регистрация приход товаров'!$G$4:$G$2000,'Регистрация приход товаров'!$A$4:$A$2000,"&gt;="&amp;DATE(YEAR($A438),MONTH($A438)+1,1),'Регистрация приход товаров'!$D$4:$D$2000,$D438))+(IFERROR((SUMIF('Остаток на начало год'!$B$5:$B$302,$D438,'Остаток на начало год'!$E$5:$E$302)+SUMIFS('Регистрация приход товаров'!$G$4:$G$2000,'Регистрация приход товаров'!$D$4:$D$2000,$D438,'Регистрация приход товаров'!$A$4:$A$2000,"&lt;"&amp;DATE(YEAR($A438),MONTH($A438),1)))-SUMIFS('Регистрация расход товаров'!$G$4:$G$2000,'Регистрация расход товаров'!$A$4:$A$2000,"&lt;"&amp;DATE(YEAR($A438),MONTH($A438),1),'Регистрация расход товаров'!$D$4:$D$2000,$D438),0))))*G438,0)</f>
        <v>0</v>
      </c>
      <c r="I438" s="154"/>
      <c r="J438" s="153">
        <f t="shared" si="12"/>
        <v>0</v>
      </c>
      <c r="K438" s="153">
        <f t="shared" si="13"/>
        <v>0</v>
      </c>
      <c r="L438" s="43" t="e">
        <f>IF(B438=#REF!,MAX($L$3:L437)+1,0)</f>
        <v>#REF!</v>
      </c>
    </row>
    <row r="439" spans="1:12">
      <c r="A439" s="158"/>
      <c r="B439" s="94"/>
      <c r="C439" s="159"/>
      <c r="D439" s="128"/>
      <c r="E439" s="151" t="str">
        <f>IFERROR(INDEX('Материал хисобот'!$C$9:$C$259,MATCH(D439,'Материал хисобот'!$B$9:$B$259,0),1),"")</f>
        <v/>
      </c>
      <c r="F439" s="152" t="str">
        <f>IFERROR(INDEX('Материал хисобот'!$D$9:$D$259,MATCH(D439,'Материал хисобот'!$B$9:$B$259,0),1),"")</f>
        <v/>
      </c>
      <c r="G439" s="155"/>
      <c r="H439" s="153">
        <f>IFERROR((((SUMIFS('Регистрация приход товаров'!$H$4:$H$2000,'Регистрация приход товаров'!$A$4:$A$2000,"&gt;="&amp;DATE(YEAR($A439),MONTH($A439),1),'Регистрация приход товаров'!$D$4:$D$2000,$D439)-SUMIFS('Регистрация приход товаров'!$H$4:$H$2000,'Регистрация приход товаров'!$A$4:$A$2000,"&gt;="&amp;DATE(YEAR($A439),MONTH($A439)+1,1),'Регистрация приход товаров'!$D$4:$D$2000,$D439))+(IFERROR((SUMIF('Остаток на начало год'!$B$5:$B$302,$D439,'Остаток на начало год'!$F$5:$F$302)+SUMIFS('Регистрация приход товаров'!$H$4:$H$2000,'Регистрация приход товаров'!$D$4:$D$2000,$D439,'Регистрация приход товаров'!$A$4:$A$2000,"&lt;"&amp;DATE(YEAR($A439),MONTH($A439),1)))-SUMIFS('Регистрация расход товаров'!$H$4:$H$2000,'Регистрация расход товаров'!$A$4:$A$2000,"&lt;"&amp;DATE(YEAR($A439),MONTH($A439),1),'Регистрация расход товаров'!$D$4:$D$2000,$D439),0)))/((SUMIFS('Регистрация приход товаров'!$G$4:$G$2000,'Регистрация приход товаров'!$A$4:$A$2000,"&gt;="&amp;DATE(YEAR($A439),MONTH($A439),1),'Регистрация приход товаров'!$D$4:$D$2000,$D439)-SUMIFS('Регистрация приход товаров'!$G$4:$G$2000,'Регистрация приход товаров'!$A$4:$A$2000,"&gt;="&amp;DATE(YEAR($A439),MONTH($A439)+1,1),'Регистрация приход товаров'!$D$4:$D$2000,$D439))+(IFERROR((SUMIF('Остаток на начало год'!$B$5:$B$302,$D439,'Остаток на начало год'!$E$5:$E$302)+SUMIFS('Регистрация приход товаров'!$G$4:$G$2000,'Регистрация приход товаров'!$D$4:$D$2000,$D439,'Регистрация приход товаров'!$A$4:$A$2000,"&lt;"&amp;DATE(YEAR($A439),MONTH($A439),1)))-SUMIFS('Регистрация расход товаров'!$G$4:$G$2000,'Регистрация расход товаров'!$A$4:$A$2000,"&lt;"&amp;DATE(YEAR($A439),MONTH($A439),1),'Регистрация расход товаров'!$D$4:$D$2000,$D439),0))))*G439,0)</f>
        <v>0</v>
      </c>
      <c r="I439" s="154"/>
      <c r="J439" s="153">
        <f t="shared" si="12"/>
        <v>0</v>
      </c>
      <c r="K439" s="153">
        <f t="shared" si="13"/>
        <v>0</v>
      </c>
      <c r="L439" s="43" t="e">
        <f>IF(B439=#REF!,MAX($L$3:L438)+1,0)</f>
        <v>#REF!</v>
      </c>
    </row>
    <row r="440" spans="1:12">
      <c r="A440" s="158"/>
      <c r="B440" s="94"/>
      <c r="C440" s="159"/>
      <c r="D440" s="128"/>
      <c r="E440" s="151" t="str">
        <f>IFERROR(INDEX('Материал хисобот'!$C$9:$C$259,MATCH(D440,'Материал хисобот'!$B$9:$B$259,0),1),"")</f>
        <v/>
      </c>
      <c r="F440" s="152" t="str">
        <f>IFERROR(INDEX('Материал хисобот'!$D$9:$D$259,MATCH(D440,'Материал хисобот'!$B$9:$B$259,0),1),"")</f>
        <v/>
      </c>
      <c r="G440" s="155"/>
      <c r="H440" s="153">
        <f>IFERROR((((SUMIFS('Регистрация приход товаров'!$H$4:$H$2000,'Регистрация приход товаров'!$A$4:$A$2000,"&gt;="&amp;DATE(YEAR($A440),MONTH($A440),1),'Регистрация приход товаров'!$D$4:$D$2000,$D440)-SUMIFS('Регистрация приход товаров'!$H$4:$H$2000,'Регистрация приход товаров'!$A$4:$A$2000,"&gt;="&amp;DATE(YEAR($A440),MONTH($A440)+1,1),'Регистрация приход товаров'!$D$4:$D$2000,$D440))+(IFERROR((SUMIF('Остаток на начало год'!$B$5:$B$302,$D440,'Остаток на начало год'!$F$5:$F$302)+SUMIFS('Регистрация приход товаров'!$H$4:$H$2000,'Регистрация приход товаров'!$D$4:$D$2000,$D440,'Регистрация приход товаров'!$A$4:$A$2000,"&lt;"&amp;DATE(YEAR($A440),MONTH($A440),1)))-SUMIFS('Регистрация расход товаров'!$H$4:$H$2000,'Регистрация расход товаров'!$A$4:$A$2000,"&lt;"&amp;DATE(YEAR($A440),MONTH($A440),1),'Регистрация расход товаров'!$D$4:$D$2000,$D440),0)))/((SUMIFS('Регистрация приход товаров'!$G$4:$G$2000,'Регистрация приход товаров'!$A$4:$A$2000,"&gt;="&amp;DATE(YEAR($A440),MONTH($A440),1),'Регистрация приход товаров'!$D$4:$D$2000,$D440)-SUMIFS('Регистрация приход товаров'!$G$4:$G$2000,'Регистрация приход товаров'!$A$4:$A$2000,"&gt;="&amp;DATE(YEAR($A440),MONTH($A440)+1,1),'Регистрация приход товаров'!$D$4:$D$2000,$D440))+(IFERROR((SUMIF('Остаток на начало год'!$B$5:$B$302,$D440,'Остаток на начало год'!$E$5:$E$302)+SUMIFS('Регистрация приход товаров'!$G$4:$G$2000,'Регистрация приход товаров'!$D$4:$D$2000,$D440,'Регистрация приход товаров'!$A$4:$A$2000,"&lt;"&amp;DATE(YEAR($A440),MONTH($A440),1)))-SUMIFS('Регистрация расход товаров'!$G$4:$G$2000,'Регистрация расход товаров'!$A$4:$A$2000,"&lt;"&amp;DATE(YEAR($A440),MONTH($A440),1),'Регистрация расход товаров'!$D$4:$D$2000,$D440),0))))*G440,0)</f>
        <v>0</v>
      </c>
      <c r="I440" s="154"/>
      <c r="J440" s="153">
        <f t="shared" si="12"/>
        <v>0</v>
      </c>
      <c r="K440" s="153">
        <f t="shared" si="13"/>
        <v>0</v>
      </c>
      <c r="L440" s="43" t="e">
        <f>IF(B440=#REF!,MAX($L$3:L439)+1,0)</f>
        <v>#REF!</v>
      </c>
    </row>
    <row r="441" spans="1:12">
      <c r="A441" s="158"/>
      <c r="B441" s="94"/>
      <c r="C441" s="159"/>
      <c r="D441" s="128"/>
      <c r="E441" s="151" t="str">
        <f>IFERROR(INDEX('Материал хисобот'!$C$9:$C$259,MATCH(D441,'Материал хисобот'!$B$9:$B$259,0),1),"")</f>
        <v/>
      </c>
      <c r="F441" s="152" t="str">
        <f>IFERROR(INDEX('Материал хисобот'!$D$9:$D$259,MATCH(D441,'Материал хисобот'!$B$9:$B$259,0),1),"")</f>
        <v/>
      </c>
      <c r="G441" s="155"/>
      <c r="H441" s="153">
        <f>IFERROR((((SUMIFS('Регистрация приход товаров'!$H$4:$H$2000,'Регистрация приход товаров'!$A$4:$A$2000,"&gt;="&amp;DATE(YEAR($A441),MONTH($A441),1),'Регистрация приход товаров'!$D$4:$D$2000,$D441)-SUMIFS('Регистрация приход товаров'!$H$4:$H$2000,'Регистрация приход товаров'!$A$4:$A$2000,"&gt;="&amp;DATE(YEAR($A441),MONTH($A441)+1,1),'Регистрация приход товаров'!$D$4:$D$2000,$D441))+(IFERROR((SUMIF('Остаток на начало год'!$B$5:$B$302,$D441,'Остаток на начало год'!$F$5:$F$302)+SUMIFS('Регистрация приход товаров'!$H$4:$H$2000,'Регистрация приход товаров'!$D$4:$D$2000,$D441,'Регистрация приход товаров'!$A$4:$A$2000,"&lt;"&amp;DATE(YEAR($A441),MONTH($A441),1)))-SUMIFS('Регистрация расход товаров'!$H$4:$H$2000,'Регистрация расход товаров'!$A$4:$A$2000,"&lt;"&amp;DATE(YEAR($A441),MONTH($A441),1),'Регистрация расход товаров'!$D$4:$D$2000,$D441),0)))/((SUMIFS('Регистрация приход товаров'!$G$4:$G$2000,'Регистрация приход товаров'!$A$4:$A$2000,"&gt;="&amp;DATE(YEAR($A441),MONTH($A441),1),'Регистрация приход товаров'!$D$4:$D$2000,$D441)-SUMIFS('Регистрация приход товаров'!$G$4:$G$2000,'Регистрация приход товаров'!$A$4:$A$2000,"&gt;="&amp;DATE(YEAR($A441),MONTH($A441)+1,1),'Регистрация приход товаров'!$D$4:$D$2000,$D441))+(IFERROR((SUMIF('Остаток на начало год'!$B$5:$B$302,$D441,'Остаток на начало год'!$E$5:$E$302)+SUMIFS('Регистрация приход товаров'!$G$4:$G$2000,'Регистрация приход товаров'!$D$4:$D$2000,$D441,'Регистрация приход товаров'!$A$4:$A$2000,"&lt;"&amp;DATE(YEAR($A441),MONTH($A441),1)))-SUMIFS('Регистрация расход товаров'!$G$4:$G$2000,'Регистрация расход товаров'!$A$4:$A$2000,"&lt;"&amp;DATE(YEAR($A441),MONTH($A441),1),'Регистрация расход товаров'!$D$4:$D$2000,$D441),0))))*G441,0)</f>
        <v>0</v>
      </c>
      <c r="I441" s="154"/>
      <c r="J441" s="153">
        <f t="shared" si="12"/>
        <v>0</v>
      </c>
      <c r="K441" s="153">
        <f t="shared" si="13"/>
        <v>0</v>
      </c>
      <c r="L441" s="43" t="e">
        <f>IF(B441=#REF!,MAX($L$3:L440)+1,0)</f>
        <v>#REF!</v>
      </c>
    </row>
    <row r="442" spans="1:12">
      <c r="A442" s="158"/>
      <c r="B442" s="94"/>
      <c r="C442" s="159"/>
      <c r="D442" s="128"/>
      <c r="E442" s="151" t="str">
        <f>IFERROR(INDEX('Материал хисобот'!$C$9:$C$259,MATCH(D442,'Материал хисобот'!$B$9:$B$259,0),1),"")</f>
        <v/>
      </c>
      <c r="F442" s="152" t="str">
        <f>IFERROR(INDEX('Материал хисобот'!$D$9:$D$259,MATCH(D442,'Материал хисобот'!$B$9:$B$259,0),1),"")</f>
        <v/>
      </c>
      <c r="G442" s="155"/>
      <c r="H442" s="153">
        <f>IFERROR((((SUMIFS('Регистрация приход товаров'!$H$4:$H$2000,'Регистрация приход товаров'!$A$4:$A$2000,"&gt;="&amp;DATE(YEAR($A442),MONTH($A442),1),'Регистрация приход товаров'!$D$4:$D$2000,$D442)-SUMIFS('Регистрация приход товаров'!$H$4:$H$2000,'Регистрация приход товаров'!$A$4:$A$2000,"&gt;="&amp;DATE(YEAR($A442),MONTH($A442)+1,1),'Регистрация приход товаров'!$D$4:$D$2000,$D442))+(IFERROR((SUMIF('Остаток на начало год'!$B$5:$B$302,$D442,'Остаток на начало год'!$F$5:$F$302)+SUMIFS('Регистрация приход товаров'!$H$4:$H$2000,'Регистрация приход товаров'!$D$4:$D$2000,$D442,'Регистрация приход товаров'!$A$4:$A$2000,"&lt;"&amp;DATE(YEAR($A442),MONTH($A442),1)))-SUMIFS('Регистрация расход товаров'!$H$4:$H$2000,'Регистрация расход товаров'!$A$4:$A$2000,"&lt;"&amp;DATE(YEAR($A442),MONTH($A442),1),'Регистрация расход товаров'!$D$4:$D$2000,$D442),0)))/((SUMIFS('Регистрация приход товаров'!$G$4:$G$2000,'Регистрация приход товаров'!$A$4:$A$2000,"&gt;="&amp;DATE(YEAR($A442),MONTH($A442),1),'Регистрация приход товаров'!$D$4:$D$2000,$D442)-SUMIFS('Регистрация приход товаров'!$G$4:$G$2000,'Регистрация приход товаров'!$A$4:$A$2000,"&gt;="&amp;DATE(YEAR($A442),MONTH($A442)+1,1),'Регистрация приход товаров'!$D$4:$D$2000,$D442))+(IFERROR((SUMIF('Остаток на начало год'!$B$5:$B$302,$D442,'Остаток на начало год'!$E$5:$E$302)+SUMIFS('Регистрация приход товаров'!$G$4:$G$2000,'Регистрация приход товаров'!$D$4:$D$2000,$D442,'Регистрация приход товаров'!$A$4:$A$2000,"&lt;"&amp;DATE(YEAR($A442),MONTH($A442),1)))-SUMIFS('Регистрация расход товаров'!$G$4:$G$2000,'Регистрация расход товаров'!$A$4:$A$2000,"&lt;"&amp;DATE(YEAR($A442),MONTH($A442),1),'Регистрация расход товаров'!$D$4:$D$2000,$D442),0))))*G442,0)</f>
        <v>0</v>
      </c>
      <c r="I442" s="154"/>
      <c r="J442" s="153">
        <f t="shared" si="12"/>
        <v>0</v>
      </c>
      <c r="K442" s="153">
        <f t="shared" si="13"/>
        <v>0</v>
      </c>
      <c r="L442" s="43" t="e">
        <f>IF(B442=#REF!,MAX($L$3:L441)+1,0)</f>
        <v>#REF!</v>
      </c>
    </row>
    <row r="443" spans="1:12">
      <c r="A443" s="158"/>
      <c r="B443" s="94"/>
      <c r="C443" s="159"/>
      <c r="D443" s="128"/>
      <c r="E443" s="151" t="str">
        <f>IFERROR(INDEX('Материал хисобот'!$C$9:$C$259,MATCH(D443,'Материал хисобот'!$B$9:$B$259,0),1),"")</f>
        <v/>
      </c>
      <c r="F443" s="152" t="str">
        <f>IFERROR(INDEX('Материал хисобот'!$D$9:$D$259,MATCH(D443,'Материал хисобот'!$B$9:$B$259,0),1),"")</f>
        <v/>
      </c>
      <c r="G443" s="155"/>
      <c r="H443" s="153">
        <f>IFERROR((((SUMIFS('Регистрация приход товаров'!$H$4:$H$2000,'Регистрация приход товаров'!$A$4:$A$2000,"&gt;="&amp;DATE(YEAR($A443),MONTH($A443),1),'Регистрация приход товаров'!$D$4:$D$2000,$D443)-SUMIFS('Регистрация приход товаров'!$H$4:$H$2000,'Регистрация приход товаров'!$A$4:$A$2000,"&gt;="&amp;DATE(YEAR($A443),MONTH($A443)+1,1),'Регистрация приход товаров'!$D$4:$D$2000,$D443))+(IFERROR((SUMIF('Остаток на начало год'!$B$5:$B$302,$D443,'Остаток на начало год'!$F$5:$F$302)+SUMIFS('Регистрация приход товаров'!$H$4:$H$2000,'Регистрация приход товаров'!$D$4:$D$2000,$D443,'Регистрация приход товаров'!$A$4:$A$2000,"&lt;"&amp;DATE(YEAR($A443),MONTH($A443),1)))-SUMIFS('Регистрация расход товаров'!$H$4:$H$2000,'Регистрация расход товаров'!$A$4:$A$2000,"&lt;"&amp;DATE(YEAR($A443),MONTH($A443),1),'Регистрация расход товаров'!$D$4:$D$2000,$D443),0)))/((SUMIFS('Регистрация приход товаров'!$G$4:$G$2000,'Регистрация приход товаров'!$A$4:$A$2000,"&gt;="&amp;DATE(YEAR($A443),MONTH($A443),1),'Регистрация приход товаров'!$D$4:$D$2000,$D443)-SUMIFS('Регистрация приход товаров'!$G$4:$G$2000,'Регистрация приход товаров'!$A$4:$A$2000,"&gt;="&amp;DATE(YEAR($A443),MONTH($A443)+1,1),'Регистрация приход товаров'!$D$4:$D$2000,$D443))+(IFERROR((SUMIF('Остаток на начало год'!$B$5:$B$302,$D443,'Остаток на начало год'!$E$5:$E$302)+SUMIFS('Регистрация приход товаров'!$G$4:$G$2000,'Регистрация приход товаров'!$D$4:$D$2000,$D443,'Регистрация приход товаров'!$A$4:$A$2000,"&lt;"&amp;DATE(YEAR($A443),MONTH($A443),1)))-SUMIFS('Регистрация расход товаров'!$G$4:$G$2000,'Регистрация расход товаров'!$A$4:$A$2000,"&lt;"&amp;DATE(YEAR($A443),MONTH($A443),1),'Регистрация расход товаров'!$D$4:$D$2000,$D443),0))))*G443,0)</f>
        <v>0</v>
      </c>
      <c r="I443" s="154"/>
      <c r="J443" s="153">
        <f t="shared" si="12"/>
        <v>0</v>
      </c>
      <c r="K443" s="153">
        <f t="shared" si="13"/>
        <v>0</v>
      </c>
      <c r="L443" s="43" t="e">
        <f>IF(B443=#REF!,MAX($L$3:L442)+1,0)</f>
        <v>#REF!</v>
      </c>
    </row>
    <row r="444" spans="1:12">
      <c r="A444" s="158"/>
      <c r="B444" s="94"/>
      <c r="C444" s="159"/>
      <c r="D444" s="128"/>
      <c r="E444" s="151" t="str">
        <f>IFERROR(INDEX('Материал хисобот'!$C$9:$C$259,MATCH(D444,'Материал хисобот'!$B$9:$B$259,0),1),"")</f>
        <v/>
      </c>
      <c r="F444" s="152" t="str">
        <f>IFERROR(INDEX('Материал хисобот'!$D$9:$D$259,MATCH(D444,'Материал хисобот'!$B$9:$B$259,0),1),"")</f>
        <v/>
      </c>
      <c r="G444" s="155"/>
      <c r="H444" s="153">
        <f>IFERROR((((SUMIFS('Регистрация приход товаров'!$H$4:$H$2000,'Регистрация приход товаров'!$A$4:$A$2000,"&gt;="&amp;DATE(YEAR($A444),MONTH($A444),1),'Регистрация приход товаров'!$D$4:$D$2000,$D444)-SUMIFS('Регистрация приход товаров'!$H$4:$H$2000,'Регистрация приход товаров'!$A$4:$A$2000,"&gt;="&amp;DATE(YEAR($A444),MONTH($A444)+1,1),'Регистрация приход товаров'!$D$4:$D$2000,$D444))+(IFERROR((SUMIF('Остаток на начало год'!$B$5:$B$302,$D444,'Остаток на начало год'!$F$5:$F$302)+SUMIFS('Регистрация приход товаров'!$H$4:$H$2000,'Регистрация приход товаров'!$D$4:$D$2000,$D444,'Регистрация приход товаров'!$A$4:$A$2000,"&lt;"&amp;DATE(YEAR($A444),MONTH($A444),1)))-SUMIFS('Регистрация расход товаров'!$H$4:$H$2000,'Регистрация расход товаров'!$A$4:$A$2000,"&lt;"&amp;DATE(YEAR($A444),MONTH($A444),1),'Регистрация расход товаров'!$D$4:$D$2000,$D444),0)))/((SUMIFS('Регистрация приход товаров'!$G$4:$G$2000,'Регистрация приход товаров'!$A$4:$A$2000,"&gt;="&amp;DATE(YEAR($A444),MONTH($A444),1),'Регистрация приход товаров'!$D$4:$D$2000,$D444)-SUMIFS('Регистрация приход товаров'!$G$4:$G$2000,'Регистрация приход товаров'!$A$4:$A$2000,"&gt;="&amp;DATE(YEAR($A444),MONTH($A444)+1,1),'Регистрация приход товаров'!$D$4:$D$2000,$D444))+(IFERROR((SUMIF('Остаток на начало год'!$B$5:$B$302,$D444,'Остаток на начало год'!$E$5:$E$302)+SUMIFS('Регистрация приход товаров'!$G$4:$G$2000,'Регистрация приход товаров'!$D$4:$D$2000,$D444,'Регистрация приход товаров'!$A$4:$A$2000,"&lt;"&amp;DATE(YEAR($A444),MONTH($A444),1)))-SUMIFS('Регистрация расход товаров'!$G$4:$G$2000,'Регистрация расход товаров'!$A$4:$A$2000,"&lt;"&amp;DATE(YEAR($A444),MONTH($A444),1),'Регистрация расход товаров'!$D$4:$D$2000,$D444),0))))*G444,0)</f>
        <v>0</v>
      </c>
      <c r="I444" s="154"/>
      <c r="J444" s="153">
        <f t="shared" si="12"/>
        <v>0</v>
      </c>
      <c r="K444" s="153">
        <f t="shared" si="13"/>
        <v>0</v>
      </c>
      <c r="L444" s="43" t="e">
        <f>IF(B444=#REF!,MAX($L$3:L443)+1,0)</f>
        <v>#REF!</v>
      </c>
    </row>
    <row r="445" spans="1:12">
      <c r="A445" s="158"/>
      <c r="B445" s="94"/>
      <c r="C445" s="159"/>
      <c r="D445" s="128"/>
      <c r="E445" s="151" t="str">
        <f>IFERROR(INDEX('Материал хисобот'!$C$9:$C$259,MATCH(D445,'Материал хисобот'!$B$9:$B$259,0),1),"")</f>
        <v/>
      </c>
      <c r="F445" s="152" t="str">
        <f>IFERROR(INDEX('Материал хисобот'!$D$9:$D$259,MATCH(D445,'Материал хисобот'!$B$9:$B$259,0),1),"")</f>
        <v/>
      </c>
      <c r="G445" s="155"/>
      <c r="H445" s="153">
        <f>IFERROR((((SUMIFS('Регистрация приход товаров'!$H$4:$H$2000,'Регистрация приход товаров'!$A$4:$A$2000,"&gt;="&amp;DATE(YEAR($A445),MONTH($A445),1),'Регистрация приход товаров'!$D$4:$D$2000,$D445)-SUMIFS('Регистрация приход товаров'!$H$4:$H$2000,'Регистрация приход товаров'!$A$4:$A$2000,"&gt;="&amp;DATE(YEAR($A445),MONTH($A445)+1,1),'Регистрация приход товаров'!$D$4:$D$2000,$D445))+(IFERROR((SUMIF('Остаток на начало год'!$B$5:$B$302,$D445,'Остаток на начало год'!$F$5:$F$302)+SUMIFS('Регистрация приход товаров'!$H$4:$H$2000,'Регистрация приход товаров'!$D$4:$D$2000,$D445,'Регистрация приход товаров'!$A$4:$A$2000,"&lt;"&amp;DATE(YEAR($A445),MONTH($A445),1)))-SUMIFS('Регистрация расход товаров'!$H$4:$H$2000,'Регистрация расход товаров'!$A$4:$A$2000,"&lt;"&amp;DATE(YEAR($A445),MONTH($A445),1),'Регистрация расход товаров'!$D$4:$D$2000,$D445),0)))/((SUMIFS('Регистрация приход товаров'!$G$4:$G$2000,'Регистрация приход товаров'!$A$4:$A$2000,"&gt;="&amp;DATE(YEAR($A445),MONTH($A445),1),'Регистрация приход товаров'!$D$4:$D$2000,$D445)-SUMIFS('Регистрация приход товаров'!$G$4:$G$2000,'Регистрация приход товаров'!$A$4:$A$2000,"&gt;="&amp;DATE(YEAR($A445),MONTH($A445)+1,1),'Регистрация приход товаров'!$D$4:$D$2000,$D445))+(IFERROR((SUMIF('Остаток на начало год'!$B$5:$B$302,$D445,'Остаток на начало год'!$E$5:$E$302)+SUMIFS('Регистрация приход товаров'!$G$4:$G$2000,'Регистрация приход товаров'!$D$4:$D$2000,$D445,'Регистрация приход товаров'!$A$4:$A$2000,"&lt;"&amp;DATE(YEAR($A445),MONTH($A445),1)))-SUMIFS('Регистрация расход товаров'!$G$4:$G$2000,'Регистрация расход товаров'!$A$4:$A$2000,"&lt;"&amp;DATE(YEAR($A445),MONTH($A445),1),'Регистрация расход товаров'!$D$4:$D$2000,$D445),0))))*G445,0)</f>
        <v>0</v>
      </c>
      <c r="I445" s="154"/>
      <c r="J445" s="153">
        <f t="shared" si="12"/>
        <v>0</v>
      </c>
      <c r="K445" s="153">
        <f t="shared" si="13"/>
        <v>0</v>
      </c>
      <c r="L445" s="43" t="e">
        <f>IF(B445=#REF!,MAX($L$3:L444)+1,0)</f>
        <v>#REF!</v>
      </c>
    </row>
    <row r="446" spans="1:12">
      <c r="A446" s="158"/>
      <c r="B446" s="94"/>
      <c r="C446" s="159"/>
      <c r="D446" s="128"/>
      <c r="E446" s="151" t="str">
        <f>IFERROR(INDEX('Материал хисобот'!$C$9:$C$259,MATCH(D446,'Материал хисобот'!$B$9:$B$259,0),1),"")</f>
        <v/>
      </c>
      <c r="F446" s="152" t="str">
        <f>IFERROR(INDEX('Материал хисобот'!$D$9:$D$259,MATCH(D446,'Материал хисобот'!$B$9:$B$259,0),1),"")</f>
        <v/>
      </c>
      <c r="G446" s="155"/>
      <c r="H446" s="153">
        <f>IFERROR((((SUMIFS('Регистрация приход товаров'!$H$4:$H$2000,'Регистрация приход товаров'!$A$4:$A$2000,"&gt;="&amp;DATE(YEAR($A446),MONTH($A446),1),'Регистрация приход товаров'!$D$4:$D$2000,$D446)-SUMIFS('Регистрация приход товаров'!$H$4:$H$2000,'Регистрация приход товаров'!$A$4:$A$2000,"&gt;="&amp;DATE(YEAR($A446),MONTH($A446)+1,1),'Регистрация приход товаров'!$D$4:$D$2000,$D446))+(IFERROR((SUMIF('Остаток на начало год'!$B$5:$B$302,$D446,'Остаток на начало год'!$F$5:$F$302)+SUMIFS('Регистрация приход товаров'!$H$4:$H$2000,'Регистрация приход товаров'!$D$4:$D$2000,$D446,'Регистрация приход товаров'!$A$4:$A$2000,"&lt;"&amp;DATE(YEAR($A446),MONTH($A446),1)))-SUMIFS('Регистрация расход товаров'!$H$4:$H$2000,'Регистрация расход товаров'!$A$4:$A$2000,"&lt;"&amp;DATE(YEAR($A446),MONTH($A446),1),'Регистрация расход товаров'!$D$4:$D$2000,$D446),0)))/((SUMIFS('Регистрация приход товаров'!$G$4:$G$2000,'Регистрация приход товаров'!$A$4:$A$2000,"&gt;="&amp;DATE(YEAR($A446),MONTH($A446),1),'Регистрация приход товаров'!$D$4:$D$2000,$D446)-SUMIFS('Регистрация приход товаров'!$G$4:$G$2000,'Регистрация приход товаров'!$A$4:$A$2000,"&gt;="&amp;DATE(YEAR($A446),MONTH($A446)+1,1),'Регистрация приход товаров'!$D$4:$D$2000,$D446))+(IFERROR((SUMIF('Остаток на начало год'!$B$5:$B$302,$D446,'Остаток на начало год'!$E$5:$E$302)+SUMIFS('Регистрация приход товаров'!$G$4:$G$2000,'Регистрация приход товаров'!$D$4:$D$2000,$D446,'Регистрация приход товаров'!$A$4:$A$2000,"&lt;"&amp;DATE(YEAR($A446),MONTH($A446),1)))-SUMIFS('Регистрация расход товаров'!$G$4:$G$2000,'Регистрация расход товаров'!$A$4:$A$2000,"&lt;"&amp;DATE(YEAR($A446),MONTH($A446),1),'Регистрация расход товаров'!$D$4:$D$2000,$D446),0))))*G446,0)</f>
        <v>0</v>
      </c>
      <c r="I446" s="154"/>
      <c r="J446" s="153">
        <f t="shared" si="12"/>
        <v>0</v>
      </c>
      <c r="K446" s="153">
        <f t="shared" si="13"/>
        <v>0</v>
      </c>
      <c r="L446" s="43" t="e">
        <f>IF(B446=#REF!,MAX($L$3:L445)+1,0)</f>
        <v>#REF!</v>
      </c>
    </row>
    <row r="447" spans="1:12">
      <c r="A447" s="158"/>
      <c r="B447" s="94"/>
      <c r="C447" s="159"/>
      <c r="D447" s="128"/>
      <c r="E447" s="151" t="str">
        <f>IFERROR(INDEX('Материал хисобот'!$C$9:$C$259,MATCH(D447,'Материал хисобот'!$B$9:$B$259,0),1),"")</f>
        <v/>
      </c>
      <c r="F447" s="152" t="str">
        <f>IFERROR(INDEX('Материал хисобот'!$D$9:$D$259,MATCH(D447,'Материал хисобот'!$B$9:$B$259,0),1),"")</f>
        <v/>
      </c>
      <c r="G447" s="155"/>
      <c r="H447" s="153">
        <f>IFERROR((((SUMIFS('Регистрация приход товаров'!$H$4:$H$2000,'Регистрация приход товаров'!$A$4:$A$2000,"&gt;="&amp;DATE(YEAR($A447),MONTH($A447),1),'Регистрация приход товаров'!$D$4:$D$2000,$D447)-SUMIFS('Регистрация приход товаров'!$H$4:$H$2000,'Регистрация приход товаров'!$A$4:$A$2000,"&gt;="&amp;DATE(YEAR($A447),MONTH($A447)+1,1),'Регистрация приход товаров'!$D$4:$D$2000,$D447))+(IFERROR((SUMIF('Остаток на начало год'!$B$5:$B$302,$D447,'Остаток на начало год'!$F$5:$F$302)+SUMIFS('Регистрация приход товаров'!$H$4:$H$2000,'Регистрация приход товаров'!$D$4:$D$2000,$D447,'Регистрация приход товаров'!$A$4:$A$2000,"&lt;"&amp;DATE(YEAR($A447),MONTH($A447),1)))-SUMIFS('Регистрация расход товаров'!$H$4:$H$2000,'Регистрация расход товаров'!$A$4:$A$2000,"&lt;"&amp;DATE(YEAR($A447),MONTH($A447),1),'Регистрация расход товаров'!$D$4:$D$2000,$D447),0)))/((SUMIFS('Регистрация приход товаров'!$G$4:$G$2000,'Регистрация приход товаров'!$A$4:$A$2000,"&gt;="&amp;DATE(YEAR($A447),MONTH($A447),1),'Регистрация приход товаров'!$D$4:$D$2000,$D447)-SUMIFS('Регистрация приход товаров'!$G$4:$G$2000,'Регистрация приход товаров'!$A$4:$A$2000,"&gt;="&amp;DATE(YEAR($A447),MONTH($A447)+1,1),'Регистрация приход товаров'!$D$4:$D$2000,$D447))+(IFERROR((SUMIF('Остаток на начало год'!$B$5:$B$302,$D447,'Остаток на начало год'!$E$5:$E$302)+SUMIFS('Регистрация приход товаров'!$G$4:$G$2000,'Регистрация приход товаров'!$D$4:$D$2000,$D447,'Регистрация приход товаров'!$A$4:$A$2000,"&lt;"&amp;DATE(YEAR($A447),MONTH($A447),1)))-SUMIFS('Регистрация расход товаров'!$G$4:$G$2000,'Регистрация расход товаров'!$A$4:$A$2000,"&lt;"&amp;DATE(YEAR($A447),MONTH($A447),1),'Регистрация расход товаров'!$D$4:$D$2000,$D447),0))))*G447,0)</f>
        <v>0</v>
      </c>
      <c r="I447" s="154"/>
      <c r="J447" s="153">
        <f t="shared" si="12"/>
        <v>0</v>
      </c>
      <c r="K447" s="153">
        <f t="shared" si="13"/>
        <v>0</v>
      </c>
      <c r="L447" s="43" t="e">
        <f>IF(B447=#REF!,MAX($L$3:L446)+1,0)</f>
        <v>#REF!</v>
      </c>
    </row>
    <row r="448" spans="1:12">
      <c r="A448" s="158"/>
      <c r="B448" s="94"/>
      <c r="C448" s="159"/>
      <c r="D448" s="128"/>
      <c r="E448" s="151" t="str">
        <f>IFERROR(INDEX('Материал хисобот'!$C$9:$C$259,MATCH(D448,'Материал хисобот'!$B$9:$B$259,0),1),"")</f>
        <v/>
      </c>
      <c r="F448" s="152" t="str">
        <f>IFERROR(INDEX('Материал хисобот'!$D$9:$D$259,MATCH(D448,'Материал хисобот'!$B$9:$B$259,0),1),"")</f>
        <v/>
      </c>
      <c r="G448" s="155"/>
      <c r="H448" s="153">
        <f>IFERROR((((SUMIFS('Регистрация приход товаров'!$H$4:$H$2000,'Регистрация приход товаров'!$A$4:$A$2000,"&gt;="&amp;DATE(YEAR($A448),MONTH($A448),1),'Регистрация приход товаров'!$D$4:$D$2000,$D448)-SUMIFS('Регистрация приход товаров'!$H$4:$H$2000,'Регистрация приход товаров'!$A$4:$A$2000,"&gt;="&amp;DATE(YEAR($A448),MONTH($A448)+1,1),'Регистрация приход товаров'!$D$4:$D$2000,$D448))+(IFERROR((SUMIF('Остаток на начало год'!$B$5:$B$302,$D448,'Остаток на начало год'!$F$5:$F$302)+SUMIFS('Регистрация приход товаров'!$H$4:$H$2000,'Регистрация приход товаров'!$D$4:$D$2000,$D448,'Регистрация приход товаров'!$A$4:$A$2000,"&lt;"&amp;DATE(YEAR($A448),MONTH($A448),1)))-SUMIFS('Регистрация расход товаров'!$H$4:$H$2000,'Регистрация расход товаров'!$A$4:$A$2000,"&lt;"&amp;DATE(YEAR($A448),MONTH($A448),1),'Регистрация расход товаров'!$D$4:$D$2000,$D448),0)))/((SUMIFS('Регистрация приход товаров'!$G$4:$G$2000,'Регистрация приход товаров'!$A$4:$A$2000,"&gt;="&amp;DATE(YEAR($A448),MONTH($A448),1),'Регистрация приход товаров'!$D$4:$D$2000,$D448)-SUMIFS('Регистрация приход товаров'!$G$4:$G$2000,'Регистрация приход товаров'!$A$4:$A$2000,"&gt;="&amp;DATE(YEAR($A448),MONTH($A448)+1,1),'Регистрация приход товаров'!$D$4:$D$2000,$D448))+(IFERROR((SUMIF('Остаток на начало год'!$B$5:$B$302,$D448,'Остаток на начало год'!$E$5:$E$302)+SUMIFS('Регистрация приход товаров'!$G$4:$G$2000,'Регистрация приход товаров'!$D$4:$D$2000,$D448,'Регистрация приход товаров'!$A$4:$A$2000,"&lt;"&amp;DATE(YEAR($A448),MONTH($A448),1)))-SUMIFS('Регистрация расход товаров'!$G$4:$G$2000,'Регистрация расход товаров'!$A$4:$A$2000,"&lt;"&amp;DATE(YEAR($A448),MONTH($A448),1),'Регистрация расход товаров'!$D$4:$D$2000,$D448),0))))*G448,0)</f>
        <v>0</v>
      </c>
      <c r="I448" s="154"/>
      <c r="J448" s="153">
        <f t="shared" si="12"/>
        <v>0</v>
      </c>
      <c r="K448" s="153">
        <f t="shared" si="13"/>
        <v>0</v>
      </c>
      <c r="L448" s="43" t="e">
        <f>IF(B448=#REF!,MAX($L$3:L447)+1,0)</f>
        <v>#REF!</v>
      </c>
    </row>
    <row r="449" spans="1:12">
      <c r="A449" s="158"/>
      <c r="B449" s="94"/>
      <c r="C449" s="159"/>
      <c r="D449" s="128"/>
      <c r="E449" s="151" t="str">
        <f>IFERROR(INDEX('Материал хисобот'!$C$9:$C$259,MATCH(D449,'Материал хисобот'!$B$9:$B$259,0),1),"")</f>
        <v/>
      </c>
      <c r="F449" s="152" t="str">
        <f>IFERROR(INDEX('Материал хисобот'!$D$9:$D$259,MATCH(D449,'Материал хисобот'!$B$9:$B$259,0),1),"")</f>
        <v/>
      </c>
      <c r="G449" s="155"/>
      <c r="H449" s="153">
        <f>IFERROR((((SUMIFS('Регистрация приход товаров'!$H$4:$H$2000,'Регистрация приход товаров'!$A$4:$A$2000,"&gt;="&amp;DATE(YEAR($A449),MONTH($A449),1),'Регистрация приход товаров'!$D$4:$D$2000,$D449)-SUMIFS('Регистрация приход товаров'!$H$4:$H$2000,'Регистрация приход товаров'!$A$4:$A$2000,"&gt;="&amp;DATE(YEAR($A449),MONTH($A449)+1,1),'Регистрация приход товаров'!$D$4:$D$2000,$D449))+(IFERROR((SUMIF('Остаток на начало год'!$B$5:$B$302,$D449,'Остаток на начало год'!$F$5:$F$302)+SUMIFS('Регистрация приход товаров'!$H$4:$H$2000,'Регистрация приход товаров'!$D$4:$D$2000,$D449,'Регистрация приход товаров'!$A$4:$A$2000,"&lt;"&amp;DATE(YEAR($A449),MONTH($A449),1)))-SUMIFS('Регистрация расход товаров'!$H$4:$H$2000,'Регистрация расход товаров'!$A$4:$A$2000,"&lt;"&amp;DATE(YEAR($A449),MONTH($A449),1),'Регистрация расход товаров'!$D$4:$D$2000,$D449),0)))/((SUMIFS('Регистрация приход товаров'!$G$4:$G$2000,'Регистрация приход товаров'!$A$4:$A$2000,"&gt;="&amp;DATE(YEAR($A449),MONTH($A449),1),'Регистрация приход товаров'!$D$4:$D$2000,$D449)-SUMIFS('Регистрация приход товаров'!$G$4:$G$2000,'Регистрация приход товаров'!$A$4:$A$2000,"&gt;="&amp;DATE(YEAR($A449),MONTH($A449)+1,1),'Регистрация приход товаров'!$D$4:$D$2000,$D449))+(IFERROR((SUMIF('Остаток на начало год'!$B$5:$B$302,$D449,'Остаток на начало год'!$E$5:$E$302)+SUMIFS('Регистрация приход товаров'!$G$4:$G$2000,'Регистрация приход товаров'!$D$4:$D$2000,$D449,'Регистрация приход товаров'!$A$4:$A$2000,"&lt;"&amp;DATE(YEAR($A449),MONTH($A449),1)))-SUMIFS('Регистрация расход товаров'!$G$4:$G$2000,'Регистрация расход товаров'!$A$4:$A$2000,"&lt;"&amp;DATE(YEAR($A449),MONTH($A449),1),'Регистрация расход товаров'!$D$4:$D$2000,$D449),0))))*G449,0)</f>
        <v>0</v>
      </c>
      <c r="I449" s="154"/>
      <c r="J449" s="153">
        <f t="shared" si="12"/>
        <v>0</v>
      </c>
      <c r="K449" s="153">
        <f t="shared" si="13"/>
        <v>0</v>
      </c>
      <c r="L449" s="43" t="e">
        <f>IF(B449=#REF!,MAX($L$3:L448)+1,0)</f>
        <v>#REF!</v>
      </c>
    </row>
    <row r="450" spans="1:12">
      <c r="A450" s="158"/>
      <c r="B450" s="94"/>
      <c r="C450" s="159"/>
      <c r="D450" s="128"/>
      <c r="E450" s="151" t="str">
        <f>IFERROR(INDEX('Материал хисобот'!$C$9:$C$259,MATCH(D450,'Материал хисобот'!$B$9:$B$259,0),1),"")</f>
        <v/>
      </c>
      <c r="F450" s="152" t="str">
        <f>IFERROR(INDEX('Материал хисобот'!$D$9:$D$259,MATCH(D450,'Материал хисобот'!$B$9:$B$259,0),1),"")</f>
        <v/>
      </c>
      <c r="G450" s="155"/>
      <c r="H450" s="153">
        <f>IFERROR((((SUMIFS('Регистрация приход товаров'!$H$4:$H$2000,'Регистрация приход товаров'!$A$4:$A$2000,"&gt;="&amp;DATE(YEAR($A450),MONTH($A450),1),'Регистрация приход товаров'!$D$4:$D$2000,$D450)-SUMIFS('Регистрация приход товаров'!$H$4:$H$2000,'Регистрация приход товаров'!$A$4:$A$2000,"&gt;="&amp;DATE(YEAR($A450),MONTH($A450)+1,1),'Регистрация приход товаров'!$D$4:$D$2000,$D450))+(IFERROR((SUMIF('Остаток на начало год'!$B$5:$B$302,$D450,'Остаток на начало год'!$F$5:$F$302)+SUMIFS('Регистрация приход товаров'!$H$4:$H$2000,'Регистрация приход товаров'!$D$4:$D$2000,$D450,'Регистрация приход товаров'!$A$4:$A$2000,"&lt;"&amp;DATE(YEAR($A450),MONTH($A450),1)))-SUMIFS('Регистрация расход товаров'!$H$4:$H$2000,'Регистрация расход товаров'!$A$4:$A$2000,"&lt;"&amp;DATE(YEAR($A450),MONTH($A450),1),'Регистрация расход товаров'!$D$4:$D$2000,$D450),0)))/((SUMIFS('Регистрация приход товаров'!$G$4:$G$2000,'Регистрация приход товаров'!$A$4:$A$2000,"&gt;="&amp;DATE(YEAR($A450),MONTH($A450),1),'Регистрация приход товаров'!$D$4:$D$2000,$D450)-SUMIFS('Регистрация приход товаров'!$G$4:$G$2000,'Регистрация приход товаров'!$A$4:$A$2000,"&gt;="&amp;DATE(YEAR($A450),MONTH($A450)+1,1),'Регистрация приход товаров'!$D$4:$D$2000,$D450))+(IFERROR((SUMIF('Остаток на начало год'!$B$5:$B$302,$D450,'Остаток на начало год'!$E$5:$E$302)+SUMIFS('Регистрация приход товаров'!$G$4:$G$2000,'Регистрация приход товаров'!$D$4:$D$2000,$D450,'Регистрация приход товаров'!$A$4:$A$2000,"&lt;"&amp;DATE(YEAR($A450),MONTH($A450),1)))-SUMIFS('Регистрация расход товаров'!$G$4:$G$2000,'Регистрация расход товаров'!$A$4:$A$2000,"&lt;"&amp;DATE(YEAR($A450),MONTH($A450),1),'Регистрация расход товаров'!$D$4:$D$2000,$D450),0))))*G450,0)</f>
        <v>0</v>
      </c>
      <c r="I450" s="154"/>
      <c r="J450" s="153">
        <f t="shared" si="12"/>
        <v>0</v>
      </c>
      <c r="K450" s="153">
        <f t="shared" si="13"/>
        <v>0</v>
      </c>
      <c r="L450" s="43" t="e">
        <f>IF(B450=#REF!,MAX($L$3:L449)+1,0)</f>
        <v>#REF!</v>
      </c>
    </row>
    <row r="451" spans="1:12">
      <c r="A451" s="158"/>
      <c r="B451" s="94"/>
      <c r="C451" s="159"/>
      <c r="D451" s="128"/>
      <c r="E451" s="151" t="str">
        <f>IFERROR(INDEX('Материал хисобот'!$C$9:$C$259,MATCH(D451,'Материал хисобот'!$B$9:$B$259,0),1),"")</f>
        <v/>
      </c>
      <c r="F451" s="152" t="str">
        <f>IFERROR(INDEX('Материал хисобот'!$D$9:$D$259,MATCH(D451,'Материал хисобот'!$B$9:$B$259,0),1),"")</f>
        <v/>
      </c>
      <c r="G451" s="155"/>
      <c r="H451" s="153">
        <f>IFERROR((((SUMIFS('Регистрация приход товаров'!$H$4:$H$2000,'Регистрация приход товаров'!$A$4:$A$2000,"&gt;="&amp;DATE(YEAR($A451),MONTH($A451),1),'Регистрация приход товаров'!$D$4:$D$2000,$D451)-SUMIFS('Регистрация приход товаров'!$H$4:$H$2000,'Регистрация приход товаров'!$A$4:$A$2000,"&gt;="&amp;DATE(YEAR($A451),MONTH($A451)+1,1),'Регистрация приход товаров'!$D$4:$D$2000,$D451))+(IFERROR((SUMIF('Остаток на начало год'!$B$5:$B$302,$D451,'Остаток на начало год'!$F$5:$F$302)+SUMIFS('Регистрация приход товаров'!$H$4:$H$2000,'Регистрация приход товаров'!$D$4:$D$2000,$D451,'Регистрация приход товаров'!$A$4:$A$2000,"&lt;"&amp;DATE(YEAR($A451),MONTH($A451),1)))-SUMIFS('Регистрация расход товаров'!$H$4:$H$2000,'Регистрация расход товаров'!$A$4:$A$2000,"&lt;"&amp;DATE(YEAR($A451),MONTH($A451),1),'Регистрация расход товаров'!$D$4:$D$2000,$D451),0)))/((SUMIFS('Регистрация приход товаров'!$G$4:$G$2000,'Регистрация приход товаров'!$A$4:$A$2000,"&gt;="&amp;DATE(YEAR($A451),MONTH($A451),1),'Регистрация приход товаров'!$D$4:$D$2000,$D451)-SUMIFS('Регистрация приход товаров'!$G$4:$G$2000,'Регистрация приход товаров'!$A$4:$A$2000,"&gt;="&amp;DATE(YEAR($A451),MONTH($A451)+1,1),'Регистрация приход товаров'!$D$4:$D$2000,$D451))+(IFERROR((SUMIF('Остаток на начало год'!$B$5:$B$302,$D451,'Остаток на начало год'!$E$5:$E$302)+SUMIFS('Регистрация приход товаров'!$G$4:$G$2000,'Регистрация приход товаров'!$D$4:$D$2000,$D451,'Регистрация приход товаров'!$A$4:$A$2000,"&lt;"&amp;DATE(YEAR($A451),MONTH($A451),1)))-SUMIFS('Регистрация расход товаров'!$G$4:$G$2000,'Регистрация расход товаров'!$A$4:$A$2000,"&lt;"&amp;DATE(YEAR($A451),MONTH($A451),1),'Регистрация расход товаров'!$D$4:$D$2000,$D451),0))))*G451,0)</f>
        <v>0</v>
      </c>
      <c r="I451" s="154"/>
      <c r="J451" s="153">
        <f t="shared" si="12"/>
        <v>0</v>
      </c>
      <c r="K451" s="153">
        <f t="shared" si="13"/>
        <v>0</v>
      </c>
      <c r="L451" s="43" t="e">
        <f>IF(B451=#REF!,MAX($L$3:L450)+1,0)</f>
        <v>#REF!</v>
      </c>
    </row>
    <row r="452" spans="1:12">
      <c r="A452" s="158"/>
      <c r="B452" s="94"/>
      <c r="C452" s="159"/>
      <c r="D452" s="128"/>
      <c r="E452" s="151" t="str">
        <f>IFERROR(INDEX('Материал хисобот'!$C$9:$C$259,MATCH(D452,'Материал хисобот'!$B$9:$B$259,0),1),"")</f>
        <v/>
      </c>
      <c r="F452" s="152" t="str">
        <f>IFERROR(INDEX('Материал хисобот'!$D$9:$D$259,MATCH(D452,'Материал хисобот'!$B$9:$B$259,0),1),"")</f>
        <v/>
      </c>
      <c r="G452" s="155"/>
      <c r="H452" s="153">
        <f>IFERROR((((SUMIFS('Регистрация приход товаров'!$H$4:$H$2000,'Регистрация приход товаров'!$A$4:$A$2000,"&gt;="&amp;DATE(YEAR($A452),MONTH($A452),1),'Регистрация приход товаров'!$D$4:$D$2000,$D452)-SUMIFS('Регистрация приход товаров'!$H$4:$H$2000,'Регистрация приход товаров'!$A$4:$A$2000,"&gt;="&amp;DATE(YEAR($A452),MONTH($A452)+1,1),'Регистрация приход товаров'!$D$4:$D$2000,$D452))+(IFERROR((SUMIF('Остаток на начало год'!$B$5:$B$302,$D452,'Остаток на начало год'!$F$5:$F$302)+SUMIFS('Регистрация приход товаров'!$H$4:$H$2000,'Регистрация приход товаров'!$D$4:$D$2000,$D452,'Регистрация приход товаров'!$A$4:$A$2000,"&lt;"&amp;DATE(YEAR($A452),MONTH($A452),1)))-SUMIFS('Регистрация расход товаров'!$H$4:$H$2000,'Регистрация расход товаров'!$A$4:$A$2000,"&lt;"&amp;DATE(YEAR($A452),MONTH($A452),1),'Регистрация расход товаров'!$D$4:$D$2000,$D452),0)))/((SUMIFS('Регистрация приход товаров'!$G$4:$G$2000,'Регистрация приход товаров'!$A$4:$A$2000,"&gt;="&amp;DATE(YEAR($A452),MONTH($A452),1),'Регистрация приход товаров'!$D$4:$D$2000,$D452)-SUMIFS('Регистрация приход товаров'!$G$4:$G$2000,'Регистрация приход товаров'!$A$4:$A$2000,"&gt;="&amp;DATE(YEAR($A452),MONTH($A452)+1,1),'Регистрация приход товаров'!$D$4:$D$2000,$D452))+(IFERROR((SUMIF('Остаток на начало год'!$B$5:$B$302,$D452,'Остаток на начало год'!$E$5:$E$302)+SUMIFS('Регистрация приход товаров'!$G$4:$G$2000,'Регистрация приход товаров'!$D$4:$D$2000,$D452,'Регистрация приход товаров'!$A$4:$A$2000,"&lt;"&amp;DATE(YEAR($A452),MONTH($A452),1)))-SUMIFS('Регистрация расход товаров'!$G$4:$G$2000,'Регистрация расход товаров'!$A$4:$A$2000,"&lt;"&amp;DATE(YEAR($A452),MONTH($A452),1),'Регистрация расход товаров'!$D$4:$D$2000,$D452),0))))*G452,0)</f>
        <v>0</v>
      </c>
      <c r="I452" s="154"/>
      <c r="J452" s="153">
        <f t="shared" si="12"/>
        <v>0</v>
      </c>
      <c r="K452" s="153">
        <f t="shared" si="13"/>
        <v>0</v>
      </c>
      <c r="L452" s="43" t="e">
        <f>IF(B452=#REF!,MAX($L$3:L451)+1,0)</f>
        <v>#REF!</v>
      </c>
    </row>
    <row r="453" spans="1:12">
      <c r="A453" s="158"/>
      <c r="B453" s="94"/>
      <c r="C453" s="159"/>
      <c r="D453" s="128"/>
      <c r="E453" s="151" t="str">
        <f>IFERROR(INDEX('Материал хисобот'!$C$9:$C$259,MATCH(D453,'Материал хисобот'!$B$9:$B$259,0),1),"")</f>
        <v/>
      </c>
      <c r="F453" s="152" t="str">
        <f>IFERROR(INDEX('Материал хисобот'!$D$9:$D$259,MATCH(D453,'Материал хисобот'!$B$9:$B$259,0),1),"")</f>
        <v/>
      </c>
      <c r="G453" s="155"/>
      <c r="H453" s="153">
        <f>IFERROR((((SUMIFS('Регистрация приход товаров'!$H$4:$H$2000,'Регистрация приход товаров'!$A$4:$A$2000,"&gt;="&amp;DATE(YEAR($A453),MONTH($A453),1),'Регистрация приход товаров'!$D$4:$D$2000,$D453)-SUMIFS('Регистрация приход товаров'!$H$4:$H$2000,'Регистрация приход товаров'!$A$4:$A$2000,"&gt;="&amp;DATE(YEAR($A453),MONTH($A453)+1,1),'Регистрация приход товаров'!$D$4:$D$2000,$D453))+(IFERROR((SUMIF('Остаток на начало год'!$B$5:$B$302,$D453,'Остаток на начало год'!$F$5:$F$302)+SUMIFS('Регистрация приход товаров'!$H$4:$H$2000,'Регистрация приход товаров'!$D$4:$D$2000,$D453,'Регистрация приход товаров'!$A$4:$A$2000,"&lt;"&amp;DATE(YEAR($A453),MONTH($A453),1)))-SUMIFS('Регистрация расход товаров'!$H$4:$H$2000,'Регистрация расход товаров'!$A$4:$A$2000,"&lt;"&amp;DATE(YEAR($A453),MONTH($A453),1),'Регистрация расход товаров'!$D$4:$D$2000,$D453),0)))/((SUMIFS('Регистрация приход товаров'!$G$4:$G$2000,'Регистрация приход товаров'!$A$4:$A$2000,"&gt;="&amp;DATE(YEAR($A453),MONTH($A453),1),'Регистрация приход товаров'!$D$4:$D$2000,$D453)-SUMIFS('Регистрация приход товаров'!$G$4:$G$2000,'Регистрация приход товаров'!$A$4:$A$2000,"&gt;="&amp;DATE(YEAR($A453),MONTH($A453)+1,1),'Регистрация приход товаров'!$D$4:$D$2000,$D453))+(IFERROR((SUMIF('Остаток на начало год'!$B$5:$B$302,$D453,'Остаток на начало год'!$E$5:$E$302)+SUMIFS('Регистрация приход товаров'!$G$4:$G$2000,'Регистрация приход товаров'!$D$4:$D$2000,$D453,'Регистрация приход товаров'!$A$4:$A$2000,"&lt;"&amp;DATE(YEAR($A453),MONTH($A453),1)))-SUMIFS('Регистрация расход товаров'!$G$4:$G$2000,'Регистрация расход товаров'!$A$4:$A$2000,"&lt;"&amp;DATE(YEAR($A453),MONTH($A453),1),'Регистрация расход товаров'!$D$4:$D$2000,$D453),0))))*G453,0)</f>
        <v>0</v>
      </c>
      <c r="I453" s="154"/>
      <c r="J453" s="153">
        <f t="shared" ref="J453:J516" si="14">+G453*I453</f>
        <v>0</v>
      </c>
      <c r="K453" s="153">
        <f t="shared" ref="K453:K516" si="15">+J453-H453</f>
        <v>0</v>
      </c>
      <c r="L453" s="43" t="e">
        <f>IF(B453=#REF!,MAX($L$3:L452)+1,0)</f>
        <v>#REF!</v>
      </c>
    </row>
    <row r="454" spans="1:12">
      <c r="A454" s="158"/>
      <c r="B454" s="94"/>
      <c r="C454" s="159"/>
      <c r="D454" s="128"/>
      <c r="E454" s="151" t="str">
        <f>IFERROR(INDEX('Материал хисобот'!$C$9:$C$259,MATCH(D454,'Материал хисобот'!$B$9:$B$259,0),1),"")</f>
        <v/>
      </c>
      <c r="F454" s="152" t="str">
        <f>IFERROR(INDEX('Материал хисобот'!$D$9:$D$259,MATCH(D454,'Материал хисобот'!$B$9:$B$259,0),1),"")</f>
        <v/>
      </c>
      <c r="G454" s="155"/>
      <c r="H454" s="153">
        <f>IFERROR((((SUMIFS('Регистрация приход товаров'!$H$4:$H$2000,'Регистрация приход товаров'!$A$4:$A$2000,"&gt;="&amp;DATE(YEAR($A454),MONTH($A454),1),'Регистрация приход товаров'!$D$4:$D$2000,$D454)-SUMIFS('Регистрация приход товаров'!$H$4:$H$2000,'Регистрация приход товаров'!$A$4:$A$2000,"&gt;="&amp;DATE(YEAR($A454),MONTH($A454)+1,1),'Регистрация приход товаров'!$D$4:$D$2000,$D454))+(IFERROR((SUMIF('Остаток на начало год'!$B$5:$B$302,$D454,'Остаток на начало год'!$F$5:$F$302)+SUMIFS('Регистрация приход товаров'!$H$4:$H$2000,'Регистрация приход товаров'!$D$4:$D$2000,$D454,'Регистрация приход товаров'!$A$4:$A$2000,"&lt;"&amp;DATE(YEAR($A454),MONTH($A454),1)))-SUMIFS('Регистрация расход товаров'!$H$4:$H$2000,'Регистрация расход товаров'!$A$4:$A$2000,"&lt;"&amp;DATE(YEAR($A454),MONTH($A454),1),'Регистрация расход товаров'!$D$4:$D$2000,$D454),0)))/((SUMIFS('Регистрация приход товаров'!$G$4:$G$2000,'Регистрация приход товаров'!$A$4:$A$2000,"&gt;="&amp;DATE(YEAR($A454),MONTH($A454),1),'Регистрация приход товаров'!$D$4:$D$2000,$D454)-SUMIFS('Регистрация приход товаров'!$G$4:$G$2000,'Регистрация приход товаров'!$A$4:$A$2000,"&gt;="&amp;DATE(YEAR($A454),MONTH($A454)+1,1),'Регистрация приход товаров'!$D$4:$D$2000,$D454))+(IFERROR((SUMIF('Остаток на начало год'!$B$5:$B$302,$D454,'Остаток на начало год'!$E$5:$E$302)+SUMIFS('Регистрация приход товаров'!$G$4:$G$2000,'Регистрация приход товаров'!$D$4:$D$2000,$D454,'Регистрация приход товаров'!$A$4:$A$2000,"&lt;"&amp;DATE(YEAR($A454),MONTH($A454),1)))-SUMIFS('Регистрация расход товаров'!$G$4:$G$2000,'Регистрация расход товаров'!$A$4:$A$2000,"&lt;"&amp;DATE(YEAR($A454),MONTH($A454),1),'Регистрация расход товаров'!$D$4:$D$2000,$D454),0))))*G454,0)</f>
        <v>0</v>
      </c>
      <c r="I454" s="154"/>
      <c r="J454" s="153">
        <f t="shared" si="14"/>
        <v>0</v>
      </c>
      <c r="K454" s="153">
        <f t="shared" si="15"/>
        <v>0</v>
      </c>
      <c r="L454" s="43" t="e">
        <f>IF(B454=#REF!,MAX($L$3:L453)+1,0)</f>
        <v>#REF!</v>
      </c>
    </row>
    <row r="455" spans="1:12">
      <c r="A455" s="158"/>
      <c r="B455" s="94"/>
      <c r="C455" s="159"/>
      <c r="D455" s="128"/>
      <c r="E455" s="151" t="str">
        <f>IFERROR(INDEX('Материал хисобот'!$C$9:$C$259,MATCH(D455,'Материал хисобот'!$B$9:$B$259,0),1),"")</f>
        <v/>
      </c>
      <c r="F455" s="152" t="str">
        <f>IFERROR(INDEX('Материал хисобот'!$D$9:$D$259,MATCH(D455,'Материал хисобот'!$B$9:$B$259,0),1),"")</f>
        <v/>
      </c>
      <c r="G455" s="155"/>
      <c r="H455" s="153">
        <f>IFERROR((((SUMIFS('Регистрация приход товаров'!$H$4:$H$2000,'Регистрация приход товаров'!$A$4:$A$2000,"&gt;="&amp;DATE(YEAR($A455),MONTH($A455),1),'Регистрация приход товаров'!$D$4:$D$2000,$D455)-SUMIFS('Регистрация приход товаров'!$H$4:$H$2000,'Регистрация приход товаров'!$A$4:$A$2000,"&gt;="&amp;DATE(YEAR($A455),MONTH($A455)+1,1),'Регистрация приход товаров'!$D$4:$D$2000,$D455))+(IFERROR((SUMIF('Остаток на начало год'!$B$5:$B$302,$D455,'Остаток на начало год'!$F$5:$F$302)+SUMIFS('Регистрация приход товаров'!$H$4:$H$2000,'Регистрация приход товаров'!$D$4:$D$2000,$D455,'Регистрация приход товаров'!$A$4:$A$2000,"&lt;"&amp;DATE(YEAR($A455),MONTH($A455),1)))-SUMIFS('Регистрация расход товаров'!$H$4:$H$2000,'Регистрация расход товаров'!$A$4:$A$2000,"&lt;"&amp;DATE(YEAR($A455),MONTH($A455),1),'Регистрация расход товаров'!$D$4:$D$2000,$D455),0)))/((SUMIFS('Регистрация приход товаров'!$G$4:$G$2000,'Регистрация приход товаров'!$A$4:$A$2000,"&gt;="&amp;DATE(YEAR($A455),MONTH($A455),1),'Регистрация приход товаров'!$D$4:$D$2000,$D455)-SUMIFS('Регистрация приход товаров'!$G$4:$G$2000,'Регистрация приход товаров'!$A$4:$A$2000,"&gt;="&amp;DATE(YEAR($A455),MONTH($A455)+1,1),'Регистрация приход товаров'!$D$4:$D$2000,$D455))+(IFERROR((SUMIF('Остаток на начало год'!$B$5:$B$302,$D455,'Остаток на начало год'!$E$5:$E$302)+SUMIFS('Регистрация приход товаров'!$G$4:$G$2000,'Регистрация приход товаров'!$D$4:$D$2000,$D455,'Регистрация приход товаров'!$A$4:$A$2000,"&lt;"&amp;DATE(YEAR($A455),MONTH($A455),1)))-SUMIFS('Регистрация расход товаров'!$G$4:$G$2000,'Регистрация расход товаров'!$A$4:$A$2000,"&lt;"&amp;DATE(YEAR($A455),MONTH($A455),1),'Регистрация расход товаров'!$D$4:$D$2000,$D455),0))))*G455,0)</f>
        <v>0</v>
      </c>
      <c r="I455" s="154"/>
      <c r="J455" s="153">
        <f t="shared" si="14"/>
        <v>0</v>
      </c>
      <c r="K455" s="153">
        <f t="shared" si="15"/>
        <v>0</v>
      </c>
      <c r="L455" s="43" t="e">
        <f>IF(B455=#REF!,MAX($L$3:L454)+1,0)</f>
        <v>#REF!</v>
      </c>
    </row>
    <row r="456" spans="1:12">
      <c r="A456" s="158"/>
      <c r="B456" s="94"/>
      <c r="C456" s="159"/>
      <c r="D456" s="128"/>
      <c r="E456" s="151" t="str">
        <f>IFERROR(INDEX('Материал хисобот'!$C$9:$C$259,MATCH(D456,'Материал хисобот'!$B$9:$B$259,0),1),"")</f>
        <v/>
      </c>
      <c r="F456" s="152" t="str">
        <f>IFERROR(INDEX('Материал хисобот'!$D$9:$D$259,MATCH(D456,'Материал хисобот'!$B$9:$B$259,0),1),"")</f>
        <v/>
      </c>
      <c r="G456" s="155"/>
      <c r="H456" s="153">
        <f>IFERROR((((SUMIFS('Регистрация приход товаров'!$H$4:$H$2000,'Регистрация приход товаров'!$A$4:$A$2000,"&gt;="&amp;DATE(YEAR($A456),MONTH($A456),1),'Регистрация приход товаров'!$D$4:$D$2000,$D456)-SUMIFS('Регистрация приход товаров'!$H$4:$H$2000,'Регистрация приход товаров'!$A$4:$A$2000,"&gt;="&amp;DATE(YEAR($A456),MONTH($A456)+1,1),'Регистрация приход товаров'!$D$4:$D$2000,$D456))+(IFERROR((SUMIF('Остаток на начало год'!$B$5:$B$302,$D456,'Остаток на начало год'!$F$5:$F$302)+SUMIFS('Регистрация приход товаров'!$H$4:$H$2000,'Регистрация приход товаров'!$D$4:$D$2000,$D456,'Регистрация приход товаров'!$A$4:$A$2000,"&lt;"&amp;DATE(YEAR($A456),MONTH($A456),1)))-SUMIFS('Регистрация расход товаров'!$H$4:$H$2000,'Регистрация расход товаров'!$A$4:$A$2000,"&lt;"&amp;DATE(YEAR($A456),MONTH($A456),1),'Регистрация расход товаров'!$D$4:$D$2000,$D456),0)))/((SUMIFS('Регистрация приход товаров'!$G$4:$G$2000,'Регистрация приход товаров'!$A$4:$A$2000,"&gt;="&amp;DATE(YEAR($A456),MONTH($A456),1),'Регистрация приход товаров'!$D$4:$D$2000,$D456)-SUMIFS('Регистрация приход товаров'!$G$4:$G$2000,'Регистрация приход товаров'!$A$4:$A$2000,"&gt;="&amp;DATE(YEAR($A456),MONTH($A456)+1,1),'Регистрация приход товаров'!$D$4:$D$2000,$D456))+(IFERROR((SUMIF('Остаток на начало год'!$B$5:$B$302,$D456,'Остаток на начало год'!$E$5:$E$302)+SUMIFS('Регистрация приход товаров'!$G$4:$G$2000,'Регистрация приход товаров'!$D$4:$D$2000,$D456,'Регистрация приход товаров'!$A$4:$A$2000,"&lt;"&amp;DATE(YEAR($A456),MONTH($A456),1)))-SUMIFS('Регистрация расход товаров'!$G$4:$G$2000,'Регистрация расход товаров'!$A$4:$A$2000,"&lt;"&amp;DATE(YEAR($A456),MONTH($A456),1),'Регистрация расход товаров'!$D$4:$D$2000,$D456),0))))*G456,0)</f>
        <v>0</v>
      </c>
      <c r="I456" s="154"/>
      <c r="J456" s="153">
        <f t="shared" si="14"/>
        <v>0</v>
      </c>
      <c r="K456" s="153">
        <f t="shared" si="15"/>
        <v>0</v>
      </c>
      <c r="L456" s="43" t="e">
        <f>IF(B456=#REF!,MAX($L$3:L455)+1,0)</f>
        <v>#REF!</v>
      </c>
    </row>
    <row r="457" spans="1:12">
      <c r="A457" s="158"/>
      <c r="B457" s="94"/>
      <c r="C457" s="159"/>
      <c r="D457" s="128"/>
      <c r="E457" s="151" t="str">
        <f>IFERROR(INDEX('Материал хисобот'!$C$9:$C$259,MATCH(D457,'Материал хисобот'!$B$9:$B$259,0),1),"")</f>
        <v/>
      </c>
      <c r="F457" s="152" t="str">
        <f>IFERROR(INDEX('Материал хисобот'!$D$9:$D$259,MATCH(D457,'Материал хисобот'!$B$9:$B$259,0),1),"")</f>
        <v/>
      </c>
      <c r="G457" s="155"/>
      <c r="H457" s="153">
        <f>IFERROR((((SUMIFS('Регистрация приход товаров'!$H$4:$H$2000,'Регистрация приход товаров'!$A$4:$A$2000,"&gt;="&amp;DATE(YEAR($A457),MONTH($A457),1),'Регистрация приход товаров'!$D$4:$D$2000,$D457)-SUMIFS('Регистрация приход товаров'!$H$4:$H$2000,'Регистрация приход товаров'!$A$4:$A$2000,"&gt;="&amp;DATE(YEAR($A457),MONTH($A457)+1,1),'Регистрация приход товаров'!$D$4:$D$2000,$D457))+(IFERROR((SUMIF('Остаток на начало год'!$B$5:$B$302,$D457,'Остаток на начало год'!$F$5:$F$302)+SUMIFS('Регистрация приход товаров'!$H$4:$H$2000,'Регистрация приход товаров'!$D$4:$D$2000,$D457,'Регистрация приход товаров'!$A$4:$A$2000,"&lt;"&amp;DATE(YEAR($A457),MONTH($A457),1)))-SUMIFS('Регистрация расход товаров'!$H$4:$H$2000,'Регистрация расход товаров'!$A$4:$A$2000,"&lt;"&amp;DATE(YEAR($A457),MONTH($A457),1),'Регистрация расход товаров'!$D$4:$D$2000,$D457),0)))/((SUMIFS('Регистрация приход товаров'!$G$4:$G$2000,'Регистрация приход товаров'!$A$4:$A$2000,"&gt;="&amp;DATE(YEAR($A457),MONTH($A457),1),'Регистрация приход товаров'!$D$4:$D$2000,$D457)-SUMIFS('Регистрация приход товаров'!$G$4:$G$2000,'Регистрация приход товаров'!$A$4:$A$2000,"&gt;="&amp;DATE(YEAR($A457),MONTH($A457)+1,1),'Регистрация приход товаров'!$D$4:$D$2000,$D457))+(IFERROR((SUMIF('Остаток на начало год'!$B$5:$B$302,$D457,'Остаток на начало год'!$E$5:$E$302)+SUMIFS('Регистрация приход товаров'!$G$4:$G$2000,'Регистрация приход товаров'!$D$4:$D$2000,$D457,'Регистрация приход товаров'!$A$4:$A$2000,"&lt;"&amp;DATE(YEAR($A457),MONTH($A457),1)))-SUMIFS('Регистрация расход товаров'!$G$4:$G$2000,'Регистрация расход товаров'!$A$4:$A$2000,"&lt;"&amp;DATE(YEAR($A457),MONTH($A457),1),'Регистрация расход товаров'!$D$4:$D$2000,$D457),0))))*G457,0)</f>
        <v>0</v>
      </c>
      <c r="I457" s="154"/>
      <c r="J457" s="153">
        <f t="shared" si="14"/>
        <v>0</v>
      </c>
      <c r="K457" s="153">
        <f t="shared" si="15"/>
        <v>0</v>
      </c>
      <c r="L457" s="43" t="e">
        <f>IF(B457=#REF!,MAX($L$3:L456)+1,0)</f>
        <v>#REF!</v>
      </c>
    </row>
    <row r="458" spans="1:12">
      <c r="A458" s="158"/>
      <c r="B458" s="94"/>
      <c r="C458" s="159"/>
      <c r="D458" s="128"/>
      <c r="E458" s="151" t="str">
        <f>IFERROR(INDEX('Материал хисобот'!$C$9:$C$259,MATCH(D458,'Материал хисобот'!$B$9:$B$259,0),1),"")</f>
        <v/>
      </c>
      <c r="F458" s="152" t="str">
        <f>IFERROR(INDEX('Материал хисобот'!$D$9:$D$259,MATCH(D458,'Материал хисобот'!$B$9:$B$259,0),1),"")</f>
        <v/>
      </c>
      <c r="G458" s="155"/>
      <c r="H458" s="153">
        <f>IFERROR((((SUMIFS('Регистрация приход товаров'!$H$4:$H$2000,'Регистрация приход товаров'!$A$4:$A$2000,"&gt;="&amp;DATE(YEAR($A458),MONTH($A458),1),'Регистрация приход товаров'!$D$4:$D$2000,$D458)-SUMIFS('Регистрация приход товаров'!$H$4:$H$2000,'Регистрация приход товаров'!$A$4:$A$2000,"&gt;="&amp;DATE(YEAR($A458),MONTH($A458)+1,1),'Регистрация приход товаров'!$D$4:$D$2000,$D458))+(IFERROR((SUMIF('Остаток на начало год'!$B$5:$B$302,$D458,'Остаток на начало год'!$F$5:$F$302)+SUMIFS('Регистрация приход товаров'!$H$4:$H$2000,'Регистрация приход товаров'!$D$4:$D$2000,$D458,'Регистрация приход товаров'!$A$4:$A$2000,"&lt;"&amp;DATE(YEAR($A458),MONTH($A458),1)))-SUMIFS('Регистрация расход товаров'!$H$4:$H$2000,'Регистрация расход товаров'!$A$4:$A$2000,"&lt;"&amp;DATE(YEAR($A458),MONTH($A458),1),'Регистрация расход товаров'!$D$4:$D$2000,$D458),0)))/((SUMIFS('Регистрация приход товаров'!$G$4:$G$2000,'Регистрация приход товаров'!$A$4:$A$2000,"&gt;="&amp;DATE(YEAR($A458),MONTH($A458),1),'Регистрация приход товаров'!$D$4:$D$2000,$D458)-SUMIFS('Регистрация приход товаров'!$G$4:$G$2000,'Регистрация приход товаров'!$A$4:$A$2000,"&gt;="&amp;DATE(YEAR($A458),MONTH($A458)+1,1),'Регистрация приход товаров'!$D$4:$D$2000,$D458))+(IFERROR((SUMIF('Остаток на начало год'!$B$5:$B$302,$D458,'Остаток на начало год'!$E$5:$E$302)+SUMIFS('Регистрация приход товаров'!$G$4:$G$2000,'Регистрация приход товаров'!$D$4:$D$2000,$D458,'Регистрация приход товаров'!$A$4:$A$2000,"&lt;"&amp;DATE(YEAR($A458),MONTH($A458),1)))-SUMIFS('Регистрация расход товаров'!$G$4:$G$2000,'Регистрация расход товаров'!$A$4:$A$2000,"&lt;"&amp;DATE(YEAR($A458),MONTH($A458),1),'Регистрация расход товаров'!$D$4:$D$2000,$D458),0))))*G458,0)</f>
        <v>0</v>
      </c>
      <c r="I458" s="154"/>
      <c r="J458" s="153">
        <f t="shared" si="14"/>
        <v>0</v>
      </c>
      <c r="K458" s="153">
        <f t="shared" si="15"/>
        <v>0</v>
      </c>
      <c r="L458" s="43" t="e">
        <f>IF(B458=#REF!,MAX($L$3:L457)+1,0)</f>
        <v>#REF!</v>
      </c>
    </row>
    <row r="459" spans="1:12">
      <c r="A459" s="158"/>
      <c r="B459" s="94"/>
      <c r="C459" s="159"/>
      <c r="D459" s="128"/>
      <c r="E459" s="151" t="str">
        <f>IFERROR(INDEX('Материал хисобот'!$C$9:$C$259,MATCH(D459,'Материал хисобот'!$B$9:$B$259,0),1),"")</f>
        <v/>
      </c>
      <c r="F459" s="152" t="str">
        <f>IFERROR(INDEX('Материал хисобот'!$D$9:$D$259,MATCH(D459,'Материал хисобот'!$B$9:$B$259,0),1),"")</f>
        <v/>
      </c>
      <c r="G459" s="155"/>
      <c r="H459" s="153">
        <f>IFERROR((((SUMIFS('Регистрация приход товаров'!$H$4:$H$2000,'Регистрация приход товаров'!$A$4:$A$2000,"&gt;="&amp;DATE(YEAR($A459),MONTH($A459),1),'Регистрация приход товаров'!$D$4:$D$2000,$D459)-SUMIFS('Регистрация приход товаров'!$H$4:$H$2000,'Регистрация приход товаров'!$A$4:$A$2000,"&gt;="&amp;DATE(YEAR($A459),MONTH($A459)+1,1),'Регистрация приход товаров'!$D$4:$D$2000,$D459))+(IFERROR((SUMIF('Остаток на начало год'!$B$5:$B$302,$D459,'Остаток на начало год'!$F$5:$F$302)+SUMIFS('Регистрация приход товаров'!$H$4:$H$2000,'Регистрация приход товаров'!$D$4:$D$2000,$D459,'Регистрация приход товаров'!$A$4:$A$2000,"&lt;"&amp;DATE(YEAR($A459),MONTH($A459),1)))-SUMIFS('Регистрация расход товаров'!$H$4:$H$2000,'Регистрация расход товаров'!$A$4:$A$2000,"&lt;"&amp;DATE(YEAR($A459),MONTH($A459),1),'Регистрация расход товаров'!$D$4:$D$2000,$D459),0)))/((SUMIFS('Регистрация приход товаров'!$G$4:$G$2000,'Регистрация приход товаров'!$A$4:$A$2000,"&gt;="&amp;DATE(YEAR($A459),MONTH($A459),1),'Регистрация приход товаров'!$D$4:$D$2000,$D459)-SUMIFS('Регистрация приход товаров'!$G$4:$G$2000,'Регистрация приход товаров'!$A$4:$A$2000,"&gt;="&amp;DATE(YEAR($A459),MONTH($A459)+1,1),'Регистрация приход товаров'!$D$4:$D$2000,$D459))+(IFERROR((SUMIF('Остаток на начало год'!$B$5:$B$302,$D459,'Остаток на начало год'!$E$5:$E$302)+SUMIFS('Регистрация приход товаров'!$G$4:$G$2000,'Регистрация приход товаров'!$D$4:$D$2000,$D459,'Регистрация приход товаров'!$A$4:$A$2000,"&lt;"&amp;DATE(YEAR($A459),MONTH($A459),1)))-SUMIFS('Регистрация расход товаров'!$G$4:$G$2000,'Регистрация расход товаров'!$A$4:$A$2000,"&lt;"&amp;DATE(YEAR($A459),MONTH($A459),1),'Регистрация расход товаров'!$D$4:$D$2000,$D459),0))))*G459,0)</f>
        <v>0</v>
      </c>
      <c r="I459" s="154"/>
      <c r="J459" s="153">
        <f t="shared" si="14"/>
        <v>0</v>
      </c>
      <c r="K459" s="153">
        <f t="shared" si="15"/>
        <v>0</v>
      </c>
      <c r="L459" s="43" t="e">
        <f>IF(B459=#REF!,MAX($L$3:L458)+1,0)</f>
        <v>#REF!</v>
      </c>
    </row>
    <row r="460" spans="1:12">
      <c r="A460" s="158"/>
      <c r="B460" s="94"/>
      <c r="C460" s="159"/>
      <c r="D460" s="128"/>
      <c r="E460" s="151" t="str">
        <f>IFERROR(INDEX('Материал хисобот'!$C$9:$C$259,MATCH(D460,'Материал хисобот'!$B$9:$B$259,0),1),"")</f>
        <v/>
      </c>
      <c r="F460" s="152" t="str">
        <f>IFERROR(INDEX('Материал хисобот'!$D$9:$D$259,MATCH(D460,'Материал хисобот'!$B$9:$B$259,0),1),"")</f>
        <v/>
      </c>
      <c r="G460" s="155"/>
      <c r="H460" s="153">
        <f>IFERROR((((SUMIFS('Регистрация приход товаров'!$H$4:$H$2000,'Регистрация приход товаров'!$A$4:$A$2000,"&gt;="&amp;DATE(YEAR($A460),MONTH($A460),1),'Регистрация приход товаров'!$D$4:$D$2000,$D460)-SUMIFS('Регистрация приход товаров'!$H$4:$H$2000,'Регистрация приход товаров'!$A$4:$A$2000,"&gt;="&amp;DATE(YEAR($A460),MONTH($A460)+1,1),'Регистрация приход товаров'!$D$4:$D$2000,$D460))+(IFERROR((SUMIF('Остаток на начало год'!$B$5:$B$302,$D460,'Остаток на начало год'!$F$5:$F$302)+SUMIFS('Регистрация приход товаров'!$H$4:$H$2000,'Регистрация приход товаров'!$D$4:$D$2000,$D460,'Регистрация приход товаров'!$A$4:$A$2000,"&lt;"&amp;DATE(YEAR($A460),MONTH($A460),1)))-SUMIFS('Регистрация расход товаров'!$H$4:$H$2000,'Регистрация расход товаров'!$A$4:$A$2000,"&lt;"&amp;DATE(YEAR($A460),MONTH($A460),1),'Регистрация расход товаров'!$D$4:$D$2000,$D460),0)))/((SUMIFS('Регистрация приход товаров'!$G$4:$G$2000,'Регистрация приход товаров'!$A$4:$A$2000,"&gt;="&amp;DATE(YEAR($A460),MONTH($A460),1),'Регистрация приход товаров'!$D$4:$D$2000,$D460)-SUMIFS('Регистрация приход товаров'!$G$4:$G$2000,'Регистрация приход товаров'!$A$4:$A$2000,"&gt;="&amp;DATE(YEAR($A460),MONTH($A460)+1,1),'Регистрация приход товаров'!$D$4:$D$2000,$D460))+(IFERROR((SUMIF('Остаток на начало год'!$B$5:$B$302,$D460,'Остаток на начало год'!$E$5:$E$302)+SUMIFS('Регистрация приход товаров'!$G$4:$G$2000,'Регистрация приход товаров'!$D$4:$D$2000,$D460,'Регистрация приход товаров'!$A$4:$A$2000,"&lt;"&amp;DATE(YEAR($A460),MONTH($A460),1)))-SUMIFS('Регистрация расход товаров'!$G$4:$G$2000,'Регистрация расход товаров'!$A$4:$A$2000,"&lt;"&amp;DATE(YEAR($A460),MONTH($A460),1),'Регистрация расход товаров'!$D$4:$D$2000,$D460),0))))*G460,0)</f>
        <v>0</v>
      </c>
      <c r="I460" s="154"/>
      <c r="J460" s="153">
        <f t="shared" si="14"/>
        <v>0</v>
      </c>
      <c r="K460" s="153">
        <f t="shared" si="15"/>
        <v>0</v>
      </c>
      <c r="L460" s="43" t="e">
        <f>IF(B460=#REF!,MAX($L$3:L459)+1,0)</f>
        <v>#REF!</v>
      </c>
    </row>
    <row r="461" spans="1:12">
      <c r="A461" s="158"/>
      <c r="B461" s="94"/>
      <c r="C461" s="159"/>
      <c r="D461" s="128"/>
      <c r="E461" s="151" t="str">
        <f>IFERROR(INDEX('Материал хисобот'!$C$9:$C$259,MATCH(D461,'Материал хисобот'!$B$9:$B$259,0),1),"")</f>
        <v/>
      </c>
      <c r="F461" s="152" t="str">
        <f>IFERROR(INDEX('Материал хисобот'!$D$9:$D$259,MATCH(D461,'Материал хисобот'!$B$9:$B$259,0),1),"")</f>
        <v/>
      </c>
      <c r="G461" s="155"/>
      <c r="H461" s="153">
        <f>IFERROR((((SUMIFS('Регистрация приход товаров'!$H$4:$H$2000,'Регистрация приход товаров'!$A$4:$A$2000,"&gt;="&amp;DATE(YEAR($A461),MONTH($A461),1),'Регистрация приход товаров'!$D$4:$D$2000,$D461)-SUMIFS('Регистрация приход товаров'!$H$4:$H$2000,'Регистрация приход товаров'!$A$4:$A$2000,"&gt;="&amp;DATE(YEAR($A461),MONTH($A461)+1,1),'Регистрация приход товаров'!$D$4:$D$2000,$D461))+(IFERROR((SUMIF('Остаток на начало год'!$B$5:$B$302,$D461,'Остаток на начало год'!$F$5:$F$302)+SUMIFS('Регистрация приход товаров'!$H$4:$H$2000,'Регистрация приход товаров'!$D$4:$D$2000,$D461,'Регистрация приход товаров'!$A$4:$A$2000,"&lt;"&amp;DATE(YEAR($A461),MONTH($A461),1)))-SUMIFS('Регистрация расход товаров'!$H$4:$H$2000,'Регистрация расход товаров'!$A$4:$A$2000,"&lt;"&amp;DATE(YEAR($A461),MONTH($A461),1),'Регистрация расход товаров'!$D$4:$D$2000,$D461),0)))/((SUMIFS('Регистрация приход товаров'!$G$4:$G$2000,'Регистрация приход товаров'!$A$4:$A$2000,"&gt;="&amp;DATE(YEAR($A461),MONTH($A461),1),'Регистрация приход товаров'!$D$4:$D$2000,$D461)-SUMIFS('Регистрация приход товаров'!$G$4:$G$2000,'Регистрация приход товаров'!$A$4:$A$2000,"&gt;="&amp;DATE(YEAR($A461),MONTH($A461)+1,1),'Регистрация приход товаров'!$D$4:$D$2000,$D461))+(IFERROR((SUMIF('Остаток на начало год'!$B$5:$B$302,$D461,'Остаток на начало год'!$E$5:$E$302)+SUMIFS('Регистрация приход товаров'!$G$4:$G$2000,'Регистрация приход товаров'!$D$4:$D$2000,$D461,'Регистрация приход товаров'!$A$4:$A$2000,"&lt;"&amp;DATE(YEAR($A461),MONTH($A461),1)))-SUMIFS('Регистрация расход товаров'!$G$4:$G$2000,'Регистрация расход товаров'!$A$4:$A$2000,"&lt;"&amp;DATE(YEAR($A461),MONTH($A461),1),'Регистрация расход товаров'!$D$4:$D$2000,$D461),0))))*G461,0)</f>
        <v>0</v>
      </c>
      <c r="I461" s="154"/>
      <c r="J461" s="153">
        <f t="shared" si="14"/>
        <v>0</v>
      </c>
      <c r="K461" s="153">
        <f t="shared" si="15"/>
        <v>0</v>
      </c>
      <c r="L461" s="43" t="e">
        <f>IF(B461=#REF!,MAX($L$3:L460)+1,0)</f>
        <v>#REF!</v>
      </c>
    </row>
    <row r="462" spans="1:12">
      <c r="A462" s="158"/>
      <c r="B462" s="94"/>
      <c r="C462" s="159"/>
      <c r="D462" s="128"/>
      <c r="E462" s="151" t="str">
        <f>IFERROR(INDEX('Материал хисобот'!$C$9:$C$259,MATCH(D462,'Материал хисобот'!$B$9:$B$259,0),1),"")</f>
        <v/>
      </c>
      <c r="F462" s="152" t="str">
        <f>IFERROR(INDEX('Материал хисобот'!$D$9:$D$259,MATCH(D462,'Материал хисобот'!$B$9:$B$259,0),1),"")</f>
        <v/>
      </c>
      <c r="G462" s="155"/>
      <c r="H462" s="153">
        <f>IFERROR((((SUMIFS('Регистрация приход товаров'!$H$4:$H$2000,'Регистрация приход товаров'!$A$4:$A$2000,"&gt;="&amp;DATE(YEAR($A462),MONTH($A462),1),'Регистрация приход товаров'!$D$4:$D$2000,$D462)-SUMIFS('Регистрация приход товаров'!$H$4:$H$2000,'Регистрация приход товаров'!$A$4:$A$2000,"&gt;="&amp;DATE(YEAR($A462),MONTH($A462)+1,1),'Регистрация приход товаров'!$D$4:$D$2000,$D462))+(IFERROR((SUMIF('Остаток на начало год'!$B$5:$B$302,$D462,'Остаток на начало год'!$F$5:$F$302)+SUMIFS('Регистрация приход товаров'!$H$4:$H$2000,'Регистрация приход товаров'!$D$4:$D$2000,$D462,'Регистрация приход товаров'!$A$4:$A$2000,"&lt;"&amp;DATE(YEAR($A462),MONTH($A462),1)))-SUMIFS('Регистрация расход товаров'!$H$4:$H$2000,'Регистрация расход товаров'!$A$4:$A$2000,"&lt;"&amp;DATE(YEAR($A462),MONTH($A462),1),'Регистрация расход товаров'!$D$4:$D$2000,$D462),0)))/((SUMIFS('Регистрация приход товаров'!$G$4:$G$2000,'Регистрация приход товаров'!$A$4:$A$2000,"&gt;="&amp;DATE(YEAR($A462),MONTH($A462),1),'Регистрация приход товаров'!$D$4:$D$2000,$D462)-SUMIFS('Регистрация приход товаров'!$G$4:$G$2000,'Регистрация приход товаров'!$A$4:$A$2000,"&gt;="&amp;DATE(YEAR($A462),MONTH($A462)+1,1),'Регистрация приход товаров'!$D$4:$D$2000,$D462))+(IFERROR((SUMIF('Остаток на начало год'!$B$5:$B$302,$D462,'Остаток на начало год'!$E$5:$E$302)+SUMIFS('Регистрация приход товаров'!$G$4:$G$2000,'Регистрация приход товаров'!$D$4:$D$2000,$D462,'Регистрация приход товаров'!$A$4:$A$2000,"&lt;"&amp;DATE(YEAR($A462),MONTH($A462),1)))-SUMIFS('Регистрация расход товаров'!$G$4:$G$2000,'Регистрация расход товаров'!$A$4:$A$2000,"&lt;"&amp;DATE(YEAR($A462),MONTH($A462),1),'Регистрация расход товаров'!$D$4:$D$2000,$D462),0))))*G462,0)</f>
        <v>0</v>
      </c>
      <c r="I462" s="154"/>
      <c r="J462" s="153">
        <f t="shared" si="14"/>
        <v>0</v>
      </c>
      <c r="K462" s="153">
        <f t="shared" si="15"/>
        <v>0</v>
      </c>
      <c r="L462" s="43" t="e">
        <f>IF(B462=#REF!,MAX($L$3:L461)+1,0)</f>
        <v>#REF!</v>
      </c>
    </row>
    <row r="463" spans="1:12">
      <c r="A463" s="158"/>
      <c r="B463" s="94"/>
      <c r="C463" s="159"/>
      <c r="D463" s="128"/>
      <c r="E463" s="151" t="str">
        <f>IFERROR(INDEX('Материал хисобот'!$C$9:$C$259,MATCH(D463,'Материал хисобот'!$B$9:$B$259,0),1),"")</f>
        <v/>
      </c>
      <c r="F463" s="152" t="str">
        <f>IFERROR(INDEX('Материал хисобот'!$D$9:$D$259,MATCH(D463,'Материал хисобот'!$B$9:$B$259,0),1),"")</f>
        <v/>
      </c>
      <c r="G463" s="155"/>
      <c r="H463" s="153">
        <f>IFERROR((((SUMIFS('Регистрация приход товаров'!$H$4:$H$2000,'Регистрация приход товаров'!$A$4:$A$2000,"&gt;="&amp;DATE(YEAR($A463),MONTH($A463),1),'Регистрация приход товаров'!$D$4:$D$2000,$D463)-SUMIFS('Регистрация приход товаров'!$H$4:$H$2000,'Регистрация приход товаров'!$A$4:$A$2000,"&gt;="&amp;DATE(YEAR($A463),MONTH($A463)+1,1),'Регистрация приход товаров'!$D$4:$D$2000,$D463))+(IFERROR((SUMIF('Остаток на начало год'!$B$5:$B$302,$D463,'Остаток на начало год'!$F$5:$F$302)+SUMIFS('Регистрация приход товаров'!$H$4:$H$2000,'Регистрация приход товаров'!$D$4:$D$2000,$D463,'Регистрация приход товаров'!$A$4:$A$2000,"&lt;"&amp;DATE(YEAR($A463),MONTH($A463),1)))-SUMIFS('Регистрация расход товаров'!$H$4:$H$2000,'Регистрация расход товаров'!$A$4:$A$2000,"&lt;"&amp;DATE(YEAR($A463),MONTH($A463),1),'Регистрация расход товаров'!$D$4:$D$2000,$D463),0)))/((SUMIFS('Регистрация приход товаров'!$G$4:$G$2000,'Регистрация приход товаров'!$A$4:$A$2000,"&gt;="&amp;DATE(YEAR($A463),MONTH($A463),1),'Регистрация приход товаров'!$D$4:$D$2000,$D463)-SUMIFS('Регистрация приход товаров'!$G$4:$G$2000,'Регистрация приход товаров'!$A$4:$A$2000,"&gt;="&amp;DATE(YEAR($A463),MONTH($A463)+1,1),'Регистрация приход товаров'!$D$4:$D$2000,$D463))+(IFERROR((SUMIF('Остаток на начало год'!$B$5:$B$302,$D463,'Остаток на начало год'!$E$5:$E$302)+SUMIFS('Регистрация приход товаров'!$G$4:$G$2000,'Регистрация приход товаров'!$D$4:$D$2000,$D463,'Регистрация приход товаров'!$A$4:$A$2000,"&lt;"&amp;DATE(YEAR($A463),MONTH($A463),1)))-SUMIFS('Регистрация расход товаров'!$G$4:$G$2000,'Регистрация расход товаров'!$A$4:$A$2000,"&lt;"&amp;DATE(YEAR($A463),MONTH($A463),1),'Регистрация расход товаров'!$D$4:$D$2000,$D463),0))))*G463,0)</f>
        <v>0</v>
      </c>
      <c r="I463" s="154"/>
      <c r="J463" s="153">
        <f t="shared" si="14"/>
        <v>0</v>
      </c>
      <c r="K463" s="153">
        <f t="shared" si="15"/>
        <v>0</v>
      </c>
      <c r="L463" s="43" t="e">
        <f>IF(B463=#REF!,MAX($L$3:L462)+1,0)</f>
        <v>#REF!</v>
      </c>
    </row>
    <row r="464" spans="1:12">
      <c r="A464" s="158"/>
      <c r="B464" s="94"/>
      <c r="C464" s="159"/>
      <c r="D464" s="128"/>
      <c r="E464" s="151" t="str">
        <f>IFERROR(INDEX('Материал хисобот'!$C$9:$C$259,MATCH(D464,'Материал хисобот'!$B$9:$B$259,0),1),"")</f>
        <v/>
      </c>
      <c r="F464" s="152" t="str">
        <f>IFERROR(INDEX('Материал хисобот'!$D$9:$D$259,MATCH(D464,'Материал хисобот'!$B$9:$B$259,0),1),"")</f>
        <v/>
      </c>
      <c r="G464" s="155"/>
      <c r="H464" s="153">
        <f>IFERROR((((SUMIFS('Регистрация приход товаров'!$H$4:$H$2000,'Регистрация приход товаров'!$A$4:$A$2000,"&gt;="&amp;DATE(YEAR($A464),MONTH($A464),1),'Регистрация приход товаров'!$D$4:$D$2000,$D464)-SUMIFS('Регистрация приход товаров'!$H$4:$H$2000,'Регистрация приход товаров'!$A$4:$A$2000,"&gt;="&amp;DATE(YEAR($A464),MONTH($A464)+1,1),'Регистрация приход товаров'!$D$4:$D$2000,$D464))+(IFERROR((SUMIF('Остаток на начало год'!$B$5:$B$302,$D464,'Остаток на начало год'!$F$5:$F$302)+SUMIFS('Регистрация приход товаров'!$H$4:$H$2000,'Регистрация приход товаров'!$D$4:$D$2000,$D464,'Регистрация приход товаров'!$A$4:$A$2000,"&lt;"&amp;DATE(YEAR($A464),MONTH($A464),1)))-SUMIFS('Регистрация расход товаров'!$H$4:$H$2000,'Регистрация расход товаров'!$A$4:$A$2000,"&lt;"&amp;DATE(YEAR($A464),MONTH($A464),1),'Регистрация расход товаров'!$D$4:$D$2000,$D464),0)))/((SUMIFS('Регистрация приход товаров'!$G$4:$G$2000,'Регистрация приход товаров'!$A$4:$A$2000,"&gt;="&amp;DATE(YEAR($A464),MONTH($A464),1),'Регистрация приход товаров'!$D$4:$D$2000,$D464)-SUMIFS('Регистрация приход товаров'!$G$4:$G$2000,'Регистрация приход товаров'!$A$4:$A$2000,"&gt;="&amp;DATE(YEAR($A464),MONTH($A464)+1,1),'Регистрация приход товаров'!$D$4:$D$2000,$D464))+(IFERROR((SUMIF('Остаток на начало год'!$B$5:$B$302,$D464,'Остаток на начало год'!$E$5:$E$302)+SUMIFS('Регистрация приход товаров'!$G$4:$G$2000,'Регистрация приход товаров'!$D$4:$D$2000,$D464,'Регистрация приход товаров'!$A$4:$A$2000,"&lt;"&amp;DATE(YEAR($A464),MONTH($A464),1)))-SUMIFS('Регистрация расход товаров'!$G$4:$G$2000,'Регистрация расход товаров'!$A$4:$A$2000,"&lt;"&amp;DATE(YEAR($A464),MONTH($A464),1),'Регистрация расход товаров'!$D$4:$D$2000,$D464),0))))*G464,0)</f>
        <v>0</v>
      </c>
      <c r="I464" s="154"/>
      <c r="J464" s="153">
        <f t="shared" si="14"/>
        <v>0</v>
      </c>
      <c r="K464" s="153">
        <f t="shared" si="15"/>
        <v>0</v>
      </c>
      <c r="L464" s="43" t="e">
        <f>IF(B464=#REF!,MAX($L$3:L463)+1,0)</f>
        <v>#REF!</v>
      </c>
    </row>
    <row r="465" spans="1:12">
      <c r="A465" s="158"/>
      <c r="B465" s="94"/>
      <c r="C465" s="159"/>
      <c r="D465" s="128"/>
      <c r="E465" s="151" t="str">
        <f>IFERROR(INDEX('Материал хисобот'!$C$9:$C$259,MATCH(D465,'Материал хисобот'!$B$9:$B$259,0),1),"")</f>
        <v/>
      </c>
      <c r="F465" s="152" t="str">
        <f>IFERROR(INDEX('Материал хисобот'!$D$9:$D$259,MATCH(D465,'Материал хисобот'!$B$9:$B$259,0),1),"")</f>
        <v/>
      </c>
      <c r="G465" s="155"/>
      <c r="H465" s="153">
        <f>IFERROR((((SUMIFS('Регистрация приход товаров'!$H$4:$H$2000,'Регистрация приход товаров'!$A$4:$A$2000,"&gt;="&amp;DATE(YEAR($A465),MONTH($A465),1),'Регистрация приход товаров'!$D$4:$D$2000,$D465)-SUMIFS('Регистрация приход товаров'!$H$4:$H$2000,'Регистрация приход товаров'!$A$4:$A$2000,"&gt;="&amp;DATE(YEAR($A465),MONTH($A465)+1,1),'Регистрация приход товаров'!$D$4:$D$2000,$D465))+(IFERROR((SUMIF('Остаток на начало год'!$B$5:$B$302,$D465,'Остаток на начало год'!$F$5:$F$302)+SUMIFS('Регистрация приход товаров'!$H$4:$H$2000,'Регистрация приход товаров'!$D$4:$D$2000,$D465,'Регистрация приход товаров'!$A$4:$A$2000,"&lt;"&amp;DATE(YEAR($A465),MONTH($A465),1)))-SUMIFS('Регистрация расход товаров'!$H$4:$H$2000,'Регистрация расход товаров'!$A$4:$A$2000,"&lt;"&amp;DATE(YEAR($A465),MONTH($A465),1),'Регистрация расход товаров'!$D$4:$D$2000,$D465),0)))/((SUMIFS('Регистрация приход товаров'!$G$4:$G$2000,'Регистрация приход товаров'!$A$4:$A$2000,"&gt;="&amp;DATE(YEAR($A465),MONTH($A465),1),'Регистрация приход товаров'!$D$4:$D$2000,$D465)-SUMIFS('Регистрация приход товаров'!$G$4:$G$2000,'Регистрация приход товаров'!$A$4:$A$2000,"&gt;="&amp;DATE(YEAR($A465),MONTH($A465)+1,1),'Регистрация приход товаров'!$D$4:$D$2000,$D465))+(IFERROR((SUMIF('Остаток на начало год'!$B$5:$B$302,$D465,'Остаток на начало год'!$E$5:$E$302)+SUMIFS('Регистрация приход товаров'!$G$4:$G$2000,'Регистрация приход товаров'!$D$4:$D$2000,$D465,'Регистрация приход товаров'!$A$4:$A$2000,"&lt;"&amp;DATE(YEAR($A465),MONTH($A465),1)))-SUMIFS('Регистрация расход товаров'!$G$4:$G$2000,'Регистрация расход товаров'!$A$4:$A$2000,"&lt;"&amp;DATE(YEAR($A465),MONTH($A465),1),'Регистрация расход товаров'!$D$4:$D$2000,$D465),0))))*G465,0)</f>
        <v>0</v>
      </c>
      <c r="I465" s="154"/>
      <c r="J465" s="153">
        <f t="shared" si="14"/>
        <v>0</v>
      </c>
      <c r="K465" s="153">
        <f t="shared" si="15"/>
        <v>0</v>
      </c>
      <c r="L465" s="43" t="e">
        <f>IF(B465=#REF!,MAX($L$3:L464)+1,0)</f>
        <v>#REF!</v>
      </c>
    </row>
    <row r="466" spans="1:12">
      <c r="A466" s="158"/>
      <c r="B466" s="94"/>
      <c r="C466" s="159"/>
      <c r="D466" s="128"/>
      <c r="E466" s="151" t="str">
        <f>IFERROR(INDEX('Материал хисобот'!$C$9:$C$259,MATCH(D466,'Материал хисобот'!$B$9:$B$259,0),1),"")</f>
        <v/>
      </c>
      <c r="F466" s="152" t="str">
        <f>IFERROR(INDEX('Материал хисобот'!$D$9:$D$259,MATCH(D466,'Материал хисобот'!$B$9:$B$259,0),1),"")</f>
        <v/>
      </c>
      <c r="G466" s="155"/>
      <c r="H466" s="153">
        <f>IFERROR((((SUMIFS('Регистрация приход товаров'!$H$4:$H$2000,'Регистрация приход товаров'!$A$4:$A$2000,"&gt;="&amp;DATE(YEAR($A466),MONTH($A466),1),'Регистрация приход товаров'!$D$4:$D$2000,$D466)-SUMIFS('Регистрация приход товаров'!$H$4:$H$2000,'Регистрация приход товаров'!$A$4:$A$2000,"&gt;="&amp;DATE(YEAR($A466),MONTH($A466)+1,1),'Регистрация приход товаров'!$D$4:$D$2000,$D466))+(IFERROR((SUMIF('Остаток на начало год'!$B$5:$B$302,$D466,'Остаток на начало год'!$F$5:$F$302)+SUMIFS('Регистрация приход товаров'!$H$4:$H$2000,'Регистрация приход товаров'!$D$4:$D$2000,$D466,'Регистрация приход товаров'!$A$4:$A$2000,"&lt;"&amp;DATE(YEAR($A466),MONTH($A466),1)))-SUMIFS('Регистрация расход товаров'!$H$4:$H$2000,'Регистрация расход товаров'!$A$4:$A$2000,"&lt;"&amp;DATE(YEAR($A466),MONTH($A466),1),'Регистрация расход товаров'!$D$4:$D$2000,$D466),0)))/((SUMIFS('Регистрация приход товаров'!$G$4:$G$2000,'Регистрация приход товаров'!$A$4:$A$2000,"&gt;="&amp;DATE(YEAR($A466),MONTH($A466),1),'Регистрация приход товаров'!$D$4:$D$2000,$D466)-SUMIFS('Регистрация приход товаров'!$G$4:$G$2000,'Регистрация приход товаров'!$A$4:$A$2000,"&gt;="&amp;DATE(YEAR($A466),MONTH($A466)+1,1),'Регистрация приход товаров'!$D$4:$D$2000,$D466))+(IFERROR((SUMIF('Остаток на начало год'!$B$5:$B$302,$D466,'Остаток на начало год'!$E$5:$E$302)+SUMIFS('Регистрация приход товаров'!$G$4:$G$2000,'Регистрация приход товаров'!$D$4:$D$2000,$D466,'Регистрация приход товаров'!$A$4:$A$2000,"&lt;"&amp;DATE(YEAR($A466),MONTH($A466),1)))-SUMIFS('Регистрация расход товаров'!$G$4:$G$2000,'Регистрация расход товаров'!$A$4:$A$2000,"&lt;"&amp;DATE(YEAR($A466),MONTH($A466),1),'Регистрация расход товаров'!$D$4:$D$2000,$D466),0))))*G466,0)</f>
        <v>0</v>
      </c>
      <c r="I466" s="154"/>
      <c r="J466" s="153">
        <f t="shared" si="14"/>
        <v>0</v>
      </c>
      <c r="K466" s="153">
        <f t="shared" si="15"/>
        <v>0</v>
      </c>
      <c r="L466" s="43" t="e">
        <f>IF(B466=#REF!,MAX($L$3:L465)+1,0)</f>
        <v>#REF!</v>
      </c>
    </row>
    <row r="467" spans="1:12">
      <c r="A467" s="158"/>
      <c r="B467" s="94"/>
      <c r="C467" s="159"/>
      <c r="D467" s="128"/>
      <c r="E467" s="151" t="str">
        <f>IFERROR(INDEX('Материал хисобот'!$C$9:$C$259,MATCH(D467,'Материал хисобот'!$B$9:$B$259,0),1),"")</f>
        <v/>
      </c>
      <c r="F467" s="152" t="str">
        <f>IFERROR(INDEX('Материал хисобот'!$D$9:$D$259,MATCH(D467,'Материал хисобот'!$B$9:$B$259,0),1),"")</f>
        <v/>
      </c>
      <c r="G467" s="155"/>
      <c r="H467" s="153">
        <f>IFERROR((((SUMIFS('Регистрация приход товаров'!$H$4:$H$2000,'Регистрация приход товаров'!$A$4:$A$2000,"&gt;="&amp;DATE(YEAR($A467),MONTH($A467),1),'Регистрация приход товаров'!$D$4:$D$2000,$D467)-SUMIFS('Регистрация приход товаров'!$H$4:$H$2000,'Регистрация приход товаров'!$A$4:$A$2000,"&gt;="&amp;DATE(YEAR($A467),MONTH($A467)+1,1),'Регистрация приход товаров'!$D$4:$D$2000,$D467))+(IFERROR((SUMIF('Остаток на начало год'!$B$5:$B$302,$D467,'Остаток на начало год'!$F$5:$F$302)+SUMIFS('Регистрация приход товаров'!$H$4:$H$2000,'Регистрация приход товаров'!$D$4:$D$2000,$D467,'Регистрация приход товаров'!$A$4:$A$2000,"&lt;"&amp;DATE(YEAR($A467),MONTH($A467),1)))-SUMIFS('Регистрация расход товаров'!$H$4:$H$2000,'Регистрация расход товаров'!$A$4:$A$2000,"&lt;"&amp;DATE(YEAR($A467),MONTH($A467),1),'Регистрация расход товаров'!$D$4:$D$2000,$D467),0)))/((SUMIFS('Регистрация приход товаров'!$G$4:$G$2000,'Регистрация приход товаров'!$A$4:$A$2000,"&gt;="&amp;DATE(YEAR($A467),MONTH($A467),1),'Регистрация приход товаров'!$D$4:$D$2000,$D467)-SUMIFS('Регистрация приход товаров'!$G$4:$G$2000,'Регистрация приход товаров'!$A$4:$A$2000,"&gt;="&amp;DATE(YEAR($A467),MONTH($A467)+1,1),'Регистрация приход товаров'!$D$4:$D$2000,$D467))+(IFERROR((SUMIF('Остаток на начало год'!$B$5:$B$302,$D467,'Остаток на начало год'!$E$5:$E$302)+SUMIFS('Регистрация приход товаров'!$G$4:$G$2000,'Регистрация приход товаров'!$D$4:$D$2000,$D467,'Регистрация приход товаров'!$A$4:$A$2000,"&lt;"&amp;DATE(YEAR($A467),MONTH($A467),1)))-SUMIFS('Регистрация расход товаров'!$G$4:$G$2000,'Регистрация расход товаров'!$A$4:$A$2000,"&lt;"&amp;DATE(YEAR($A467),MONTH($A467),1),'Регистрация расход товаров'!$D$4:$D$2000,$D467),0))))*G467,0)</f>
        <v>0</v>
      </c>
      <c r="I467" s="154"/>
      <c r="J467" s="153">
        <f t="shared" si="14"/>
        <v>0</v>
      </c>
      <c r="K467" s="153">
        <f t="shared" si="15"/>
        <v>0</v>
      </c>
      <c r="L467" s="43" t="e">
        <f>IF(B467=#REF!,MAX($L$3:L466)+1,0)</f>
        <v>#REF!</v>
      </c>
    </row>
    <row r="468" spans="1:12">
      <c r="A468" s="158"/>
      <c r="B468" s="94"/>
      <c r="C468" s="159"/>
      <c r="D468" s="128"/>
      <c r="E468" s="151" t="str">
        <f>IFERROR(INDEX('Материал хисобот'!$C$9:$C$259,MATCH(D468,'Материал хисобот'!$B$9:$B$259,0),1),"")</f>
        <v/>
      </c>
      <c r="F468" s="152" t="str">
        <f>IFERROR(INDEX('Материал хисобот'!$D$9:$D$259,MATCH(D468,'Материал хисобот'!$B$9:$B$259,0),1),"")</f>
        <v/>
      </c>
      <c r="G468" s="155"/>
      <c r="H468" s="153">
        <f>IFERROR((((SUMIFS('Регистрация приход товаров'!$H$4:$H$2000,'Регистрация приход товаров'!$A$4:$A$2000,"&gt;="&amp;DATE(YEAR($A468),MONTH($A468),1),'Регистрация приход товаров'!$D$4:$D$2000,$D468)-SUMIFS('Регистрация приход товаров'!$H$4:$H$2000,'Регистрация приход товаров'!$A$4:$A$2000,"&gt;="&amp;DATE(YEAR($A468),MONTH($A468)+1,1),'Регистрация приход товаров'!$D$4:$D$2000,$D468))+(IFERROR((SUMIF('Остаток на начало год'!$B$5:$B$302,$D468,'Остаток на начало год'!$F$5:$F$302)+SUMIFS('Регистрация приход товаров'!$H$4:$H$2000,'Регистрация приход товаров'!$D$4:$D$2000,$D468,'Регистрация приход товаров'!$A$4:$A$2000,"&lt;"&amp;DATE(YEAR($A468),MONTH($A468),1)))-SUMIFS('Регистрация расход товаров'!$H$4:$H$2000,'Регистрация расход товаров'!$A$4:$A$2000,"&lt;"&amp;DATE(YEAR($A468),MONTH($A468),1),'Регистрация расход товаров'!$D$4:$D$2000,$D468),0)))/((SUMIFS('Регистрация приход товаров'!$G$4:$G$2000,'Регистрация приход товаров'!$A$4:$A$2000,"&gt;="&amp;DATE(YEAR($A468),MONTH($A468),1),'Регистрация приход товаров'!$D$4:$D$2000,$D468)-SUMIFS('Регистрация приход товаров'!$G$4:$G$2000,'Регистрация приход товаров'!$A$4:$A$2000,"&gt;="&amp;DATE(YEAR($A468),MONTH($A468)+1,1),'Регистрация приход товаров'!$D$4:$D$2000,$D468))+(IFERROR((SUMIF('Остаток на начало год'!$B$5:$B$302,$D468,'Остаток на начало год'!$E$5:$E$302)+SUMIFS('Регистрация приход товаров'!$G$4:$G$2000,'Регистрация приход товаров'!$D$4:$D$2000,$D468,'Регистрация приход товаров'!$A$4:$A$2000,"&lt;"&amp;DATE(YEAR($A468),MONTH($A468),1)))-SUMIFS('Регистрация расход товаров'!$G$4:$G$2000,'Регистрация расход товаров'!$A$4:$A$2000,"&lt;"&amp;DATE(YEAR($A468),MONTH($A468),1),'Регистрация расход товаров'!$D$4:$D$2000,$D468),0))))*G468,0)</f>
        <v>0</v>
      </c>
      <c r="I468" s="154"/>
      <c r="J468" s="153">
        <f t="shared" si="14"/>
        <v>0</v>
      </c>
      <c r="K468" s="153">
        <f t="shared" si="15"/>
        <v>0</v>
      </c>
      <c r="L468" s="43" t="e">
        <f>IF(B468=#REF!,MAX($L$3:L467)+1,0)</f>
        <v>#REF!</v>
      </c>
    </row>
    <row r="469" spans="1:12">
      <c r="A469" s="158"/>
      <c r="B469" s="94"/>
      <c r="C469" s="159"/>
      <c r="D469" s="128"/>
      <c r="E469" s="151" t="str">
        <f>IFERROR(INDEX('Материал хисобот'!$C$9:$C$259,MATCH(D469,'Материал хисобот'!$B$9:$B$259,0),1),"")</f>
        <v/>
      </c>
      <c r="F469" s="152" t="str">
        <f>IFERROR(INDEX('Материал хисобот'!$D$9:$D$259,MATCH(D469,'Материал хисобот'!$B$9:$B$259,0),1),"")</f>
        <v/>
      </c>
      <c r="G469" s="155"/>
      <c r="H469" s="153">
        <f>IFERROR((((SUMIFS('Регистрация приход товаров'!$H$4:$H$2000,'Регистрация приход товаров'!$A$4:$A$2000,"&gt;="&amp;DATE(YEAR($A469),MONTH($A469),1),'Регистрация приход товаров'!$D$4:$D$2000,$D469)-SUMIFS('Регистрация приход товаров'!$H$4:$H$2000,'Регистрация приход товаров'!$A$4:$A$2000,"&gt;="&amp;DATE(YEAR($A469),MONTH($A469)+1,1),'Регистрация приход товаров'!$D$4:$D$2000,$D469))+(IFERROR((SUMIF('Остаток на начало год'!$B$5:$B$302,$D469,'Остаток на начало год'!$F$5:$F$302)+SUMIFS('Регистрация приход товаров'!$H$4:$H$2000,'Регистрация приход товаров'!$D$4:$D$2000,$D469,'Регистрация приход товаров'!$A$4:$A$2000,"&lt;"&amp;DATE(YEAR($A469),MONTH($A469),1)))-SUMIFS('Регистрация расход товаров'!$H$4:$H$2000,'Регистрация расход товаров'!$A$4:$A$2000,"&lt;"&amp;DATE(YEAR($A469),MONTH($A469),1),'Регистрация расход товаров'!$D$4:$D$2000,$D469),0)))/((SUMIFS('Регистрация приход товаров'!$G$4:$G$2000,'Регистрация приход товаров'!$A$4:$A$2000,"&gt;="&amp;DATE(YEAR($A469),MONTH($A469),1),'Регистрация приход товаров'!$D$4:$D$2000,$D469)-SUMIFS('Регистрация приход товаров'!$G$4:$G$2000,'Регистрация приход товаров'!$A$4:$A$2000,"&gt;="&amp;DATE(YEAR($A469),MONTH($A469)+1,1),'Регистрация приход товаров'!$D$4:$D$2000,$D469))+(IFERROR((SUMIF('Остаток на начало год'!$B$5:$B$302,$D469,'Остаток на начало год'!$E$5:$E$302)+SUMIFS('Регистрация приход товаров'!$G$4:$G$2000,'Регистрация приход товаров'!$D$4:$D$2000,$D469,'Регистрация приход товаров'!$A$4:$A$2000,"&lt;"&amp;DATE(YEAR($A469),MONTH($A469),1)))-SUMIFS('Регистрация расход товаров'!$G$4:$G$2000,'Регистрация расход товаров'!$A$4:$A$2000,"&lt;"&amp;DATE(YEAR($A469),MONTH($A469),1),'Регистрация расход товаров'!$D$4:$D$2000,$D469),0))))*G469,0)</f>
        <v>0</v>
      </c>
      <c r="I469" s="154"/>
      <c r="J469" s="153">
        <f t="shared" si="14"/>
        <v>0</v>
      </c>
      <c r="K469" s="153">
        <f t="shared" si="15"/>
        <v>0</v>
      </c>
      <c r="L469" s="43" t="e">
        <f>IF(B469=#REF!,MAX($L$3:L468)+1,0)</f>
        <v>#REF!</v>
      </c>
    </row>
    <row r="470" spans="1:12">
      <c r="A470" s="158"/>
      <c r="B470" s="94"/>
      <c r="C470" s="159"/>
      <c r="D470" s="128"/>
      <c r="E470" s="151" t="str">
        <f>IFERROR(INDEX('Материал хисобот'!$C$9:$C$259,MATCH(D470,'Материал хисобот'!$B$9:$B$259,0),1),"")</f>
        <v/>
      </c>
      <c r="F470" s="152" t="str">
        <f>IFERROR(INDEX('Материал хисобот'!$D$9:$D$259,MATCH(D470,'Материал хисобот'!$B$9:$B$259,0),1),"")</f>
        <v/>
      </c>
      <c r="G470" s="155"/>
      <c r="H470" s="153">
        <f>IFERROR((((SUMIFS('Регистрация приход товаров'!$H$4:$H$2000,'Регистрация приход товаров'!$A$4:$A$2000,"&gt;="&amp;DATE(YEAR($A470),MONTH($A470),1),'Регистрация приход товаров'!$D$4:$D$2000,$D470)-SUMIFS('Регистрация приход товаров'!$H$4:$H$2000,'Регистрация приход товаров'!$A$4:$A$2000,"&gt;="&amp;DATE(YEAR($A470),MONTH($A470)+1,1),'Регистрация приход товаров'!$D$4:$D$2000,$D470))+(IFERROR((SUMIF('Остаток на начало год'!$B$5:$B$302,$D470,'Остаток на начало год'!$F$5:$F$302)+SUMIFS('Регистрация приход товаров'!$H$4:$H$2000,'Регистрация приход товаров'!$D$4:$D$2000,$D470,'Регистрация приход товаров'!$A$4:$A$2000,"&lt;"&amp;DATE(YEAR($A470),MONTH($A470),1)))-SUMIFS('Регистрация расход товаров'!$H$4:$H$2000,'Регистрация расход товаров'!$A$4:$A$2000,"&lt;"&amp;DATE(YEAR($A470),MONTH($A470),1),'Регистрация расход товаров'!$D$4:$D$2000,$D470),0)))/((SUMIFS('Регистрация приход товаров'!$G$4:$G$2000,'Регистрация приход товаров'!$A$4:$A$2000,"&gt;="&amp;DATE(YEAR($A470),MONTH($A470),1),'Регистрация приход товаров'!$D$4:$D$2000,$D470)-SUMIFS('Регистрация приход товаров'!$G$4:$G$2000,'Регистрация приход товаров'!$A$4:$A$2000,"&gt;="&amp;DATE(YEAR($A470),MONTH($A470)+1,1),'Регистрация приход товаров'!$D$4:$D$2000,$D470))+(IFERROR((SUMIF('Остаток на начало год'!$B$5:$B$302,$D470,'Остаток на начало год'!$E$5:$E$302)+SUMIFS('Регистрация приход товаров'!$G$4:$G$2000,'Регистрация приход товаров'!$D$4:$D$2000,$D470,'Регистрация приход товаров'!$A$4:$A$2000,"&lt;"&amp;DATE(YEAR($A470),MONTH($A470),1)))-SUMIFS('Регистрация расход товаров'!$G$4:$G$2000,'Регистрация расход товаров'!$A$4:$A$2000,"&lt;"&amp;DATE(YEAR($A470),MONTH($A470),1),'Регистрация расход товаров'!$D$4:$D$2000,$D470),0))))*G470,0)</f>
        <v>0</v>
      </c>
      <c r="I470" s="154"/>
      <c r="J470" s="153">
        <f t="shared" si="14"/>
        <v>0</v>
      </c>
      <c r="K470" s="153">
        <f t="shared" si="15"/>
        <v>0</v>
      </c>
      <c r="L470" s="43" t="e">
        <f>IF(B470=#REF!,MAX($L$3:L469)+1,0)</f>
        <v>#REF!</v>
      </c>
    </row>
    <row r="471" spans="1:12">
      <c r="A471" s="158"/>
      <c r="B471" s="94"/>
      <c r="C471" s="159"/>
      <c r="D471" s="128"/>
      <c r="E471" s="151" t="str">
        <f>IFERROR(INDEX('Материал хисобот'!$C$9:$C$259,MATCH(D471,'Материал хисобот'!$B$9:$B$259,0),1),"")</f>
        <v/>
      </c>
      <c r="F471" s="152" t="str">
        <f>IFERROR(INDEX('Материал хисобот'!$D$9:$D$259,MATCH(D471,'Материал хисобот'!$B$9:$B$259,0),1),"")</f>
        <v/>
      </c>
      <c r="G471" s="155"/>
      <c r="H471" s="153">
        <f>IFERROR((((SUMIFS('Регистрация приход товаров'!$H$4:$H$2000,'Регистрация приход товаров'!$A$4:$A$2000,"&gt;="&amp;DATE(YEAR($A471),MONTH($A471),1),'Регистрация приход товаров'!$D$4:$D$2000,$D471)-SUMIFS('Регистрация приход товаров'!$H$4:$H$2000,'Регистрация приход товаров'!$A$4:$A$2000,"&gt;="&amp;DATE(YEAR($A471),MONTH($A471)+1,1),'Регистрация приход товаров'!$D$4:$D$2000,$D471))+(IFERROR((SUMIF('Остаток на начало год'!$B$5:$B$302,$D471,'Остаток на начало год'!$F$5:$F$302)+SUMIFS('Регистрация приход товаров'!$H$4:$H$2000,'Регистрация приход товаров'!$D$4:$D$2000,$D471,'Регистрация приход товаров'!$A$4:$A$2000,"&lt;"&amp;DATE(YEAR($A471),MONTH($A471),1)))-SUMIFS('Регистрация расход товаров'!$H$4:$H$2000,'Регистрация расход товаров'!$A$4:$A$2000,"&lt;"&amp;DATE(YEAR($A471),MONTH($A471),1),'Регистрация расход товаров'!$D$4:$D$2000,$D471),0)))/((SUMIFS('Регистрация приход товаров'!$G$4:$G$2000,'Регистрация приход товаров'!$A$4:$A$2000,"&gt;="&amp;DATE(YEAR($A471),MONTH($A471),1),'Регистрация приход товаров'!$D$4:$D$2000,$D471)-SUMIFS('Регистрация приход товаров'!$G$4:$G$2000,'Регистрация приход товаров'!$A$4:$A$2000,"&gt;="&amp;DATE(YEAR($A471),MONTH($A471)+1,1),'Регистрация приход товаров'!$D$4:$D$2000,$D471))+(IFERROR((SUMIF('Остаток на начало год'!$B$5:$B$302,$D471,'Остаток на начало год'!$E$5:$E$302)+SUMIFS('Регистрация приход товаров'!$G$4:$G$2000,'Регистрация приход товаров'!$D$4:$D$2000,$D471,'Регистрация приход товаров'!$A$4:$A$2000,"&lt;"&amp;DATE(YEAR($A471),MONTH($A471),1)))-SUMIFS('Регистрация расход товаров'!$G$4:$G$2000,'Регистрация расход товаров'!$A$4:$A$2000,"&lt;"&amp;DATE(YEAR($A471),MONTH($A471),1),'Регистрация расход товаров'!$D$4:$D$2000,$D471),0))))*G471,0)</f>
        <v>0</v>
      </c>
      <c r="I471" s="154"/>
      <c r="J471" s="153">
        <f t="shared" si="14"/>
        <v>0</v>
      </c>
      <c r="K471" s="153">
        <f t="shared" si="15"/>
        <v>0</v>
      </c>
      <c r="L471" s="43" t="e">
        <f>IF(B471=#REF!,MAX($L$3:L470)+1,0)</f>
        <v>#REF!</v>
      </c>
    </row>
    <row r="472" spans="1:12">
      <c r="A472" s="158"/>
      <c r="B472" s="94"/>
      <c r="C472" s="159"/>
      <c r="D472" s="128"/>
      <c r="E472" s="151" t="str">
        <f>IFERROR(INDEX('Материал хисобот'!$C$9:$C$259,MATCH(D472,'Материал хисобот'!$B$9:$B$259,0),1),"")</f>
        <v/>
      </c>
      <c r="F472" s="152" t="str">
        <f>IFERROR(INDEX('Материал хисобот'!$D$9:$D$259,MATCH(D472,'Материал хисобот'!$B$9:$B$259,0),1),"")</f>
        <v/>
      </c>
      <c r="G472" s="155"/>
      <c r="H472" s="153">
        <f>IFERROR((((SUMIFS('Регистрация приход товаров'!$H$4:$H$2000,'Регистрация приход товаров'!$A$4:$A$2000,"&gt;="&amp;DATE(YEAR($A472),MONTH($A472),1),'Регистрация приход товаров'!$D$4:$D$2000,$D472)-SUMIFS('Регистрация приход товаров'!$H$4:$H$2000,'Регистрация приход товаров'!$A$4:$A$2000,"&gt;="&amp;DATE(YEAR($A472),MONTH($A472)+1,1),'Регистрация приход товаров'!$D$4:$D$2000,$D472))+(IFERROR((SUMIF('Остаток на начало год'!$B$5:$B$302,$D472,'Остаток на начало год'!$F$5:$F$302)+SUMIFS('Регистрация приход товаров'!$H$4:$H$2000,'Регистрация приход товаров'!$D$4:$D$2000,$D472,'Регистрация приход товаров'!$A$4:$A$2000,"&lt;"&amp;DATE(YEAR($A472),MONTH($A472),1)))-SUMIFS('Регистрация расход товаров'!$H$4:$H$2000,'Регистрация расход товаров'!$A$4:$A$2000,"&lt;"&amp;DATE(YEAR($A472),MONTH($A472),1),'Регистрация расход товаров'!$D$4:$D$2000,$D472),0)))/((SUMIFS('Регистрация приход товаров'!$G$4:$G$2000,'Регистрация приход товаров'!$A$4:$A$2000,"&gt;="&amp;DATE(YEAR($A472),MONTH($A472),1),'Регистрация приход товаров'!$D$4:$D$2000,$D472)-SUMIFS('Регистрация приход товаров'!$G$4:$G$2000,'Регистрация приход товаров'!$A$4:$A$2000,"&gt;="&amp;DATE(YEAR($A472),MONTH($A472)+1,1),'Регистрация приход товаров'!$D$4:$D$2000,$D472))+(IFERROR((SUMIF('Остаток на начало год'!$B$5:$B$302,$D472,'Остаток на начало год'!$E$5:$E$302)+SUMIFS('Регистрация приход товаров'!$G$4:$G$2000,'Регистрация приход товаров'!$D$4:$D$2000,$D472,'Регистрация приход товаров'!$A$4:$A$2000,"&lt;"&amp;DATE(YEAR($A472),MONTH($A472),1)))-SUMIFS('Регистрация расход товаров'!$G$4:$G$2000,'Регистрация расход товаров'!$A$4:$A$2000,"&lt;"&amp;DATE(YEAR($A472),MONTH($A472),1),'Регистрация расход товаров'!$D$4:$D$2000,$D472),0))))*G472,0)</f>
        <v>0</v>
      </c>
      <c r="I472" s="154"/>
      <c r="J472" s="153">
        <f t="shared" si="14"/>
        <v>0</v>
      </c>
      <c r="K472" s="153">
        <f t="shared" si="15"/>
        <v>0</v>
      </c>
      <c r="L472" s="43" t="e">
        <f>IF(B472=#REF!,MAX($L$3:L471)+1,0)</f>
        <v>#REF!</v>
      </c>
    </row>
    <row r="473" spans="1:12">
      <c r="A473" s="158"/>
      <c r="B473" s="94"/>
      <c r="C473" s="159"/>
      <c r="D473" s="128"/>
      <c r="E473" s="151" t="str">
        <f>IFERROR(INDEX('Материал хисобот'!$C$9:$C$259,MATCH(D473,'Материал хисобот'!$B$9:$B$259,0),1),"")</f>
        <v/>
      </c>
      <c r="F473" s="152" t="str">
        <f>IFERROR(INDEX('Материал хисобот'!$D$9:$D$259,MATCH(D473,'Материал хисобот'!$B$9:$B$259,0),1),"")</f>
        <v/>
      </c>
      <c r="G473" s="155"/>
      <c r="H473" s="153">
        <f>IFERROR((((SUMIFS('Регистрация приход товаров'!$H$4:$H$2000,'Регистрация приход товаров'!$A$4:$A$2000,"&gt;="&amp;DATE(YEAR($A473),MONTH($A473),1),'Регистрация приход товаров'!$D$4:$D$2000,$D473)-SUMIFS('Регистрация приход товаров'!$H$4:$H$2000,'Регистрация приход товаров'!$A$4:$A$2000,"&gt;="&amp;DATE(YEAR($A473),MONTH($A473)+1,1),'Регистрация приход товаров'!$D$4:$D$2000,$D473))+(IFERROR((SUMIF('Остаток на начало год'!$B$5:$B$302,$D473,'Остаток на начало год'!$F$5:$F$302)+SUMIFS('Регистрация приход товаров'!$H$4:$H$2000,'Регистрация приход товаров'!$D$4:$D$2000,$D473,'Регистрация приход товаров'!$A$4:$A$2000,"&lt;"&amp;DATE(YEAR($A473),MONTH($A473),1)))-SUMIFS('Регистрация расход товаров'!$H$4:$H$2000,'Регистрация расход товаров'!$A$4:$A$2000,"&lt;"&amp;DATE(YEAR($A473),MONTH($A473),1),'Регистрация расход товаров'!$D$4:$D$2000,$D473),0)))/((SUMIFS('Регистрация приход товаров'!$G$4:$G$2000,'Регистрация приход товаров'!$A$4:$A$2000,"&gt;="&amp;DATE(YEAR($A473),MONTH($A473),1),'Регистрация приход товаров'!$D$4:$D$2000,$D473)-SUMIFS('Регистрация приход товаров'!$G$4:$G$2000,'Регистрация приход товаров'!$A$4:$A$2000,"&gt;="&amp;DATE(YEAR($A473),MONTH($A473)+1,1),'Регистрация приход товаров'!$D$4:$D$2000,$D473))+(IFERROR((SUMIF('Остаток на начало год'!$B$5:$B$302,$D473,'Остаток на начало год'!$E$5:$E$302)+SUMIFS('Регистрация приход товаров'!$G$4:$G$2000,'Регистрация приход товаров'!$D$4:$D$2000,$D473,'Регистрация приход товаров'!$A$4:$A$2000,"&lt;"&amp;DATE(YEAR($A473),MONTH($A473),1)))-SUMIFS('Регистрация расход товаров'!$G$4:$G$2000,'Регистрация расход товаров'!$A$4:$A$2000,"&lt;"&amp;DATE(YEAR($A473),MONTH($A473),1),'Регистрация расход товаров'!$D$4:$D$2000,$D473),0))))*G473,0)</f>
        <v>0</v>
      </c>
      <c r="I473" s="154"/>
      <c r="J473" s="153">
        <f t="shared" si="14"/>
        <v>0</v>
      </c>
      <c r="K473" s="153">
        <f t="shared" si="15"/>
        <v>0</v>
      </c>
      <c r="L473" s="43" t="e">
        <f>IF(B473=#REF!,MAX($L$3:L472)+1,0)</f>
        <v>#REF!</v>
      </c>
    </row>
    <row r="474" spans="1:12">
      <c r="A474" s="158"/>
      <c r="B474" s="94"/>
      <c r="C474" s="159"/>
      <c r="D474" s="128"/>
      <c r="E474" s="151" t="str">
        <f>IFERROR(INDEX('Материал хисобот'!$C$9:$C$259,MATCH(D474,'Материал хисобот'!$B$9:$B$259,0),1),"")</f>
        <v/>
      </c>
      <c r="F474" s="152" t="str">
        <f>IFERROR(INDEX('Материал хисобот'!$D$9:$D$259,MATCH(D474,'Материал хисобот'!$B$9:$B$259,0),1),"")</f>
        <v/>
      </c>
      <c r="G474" s="155"/>
      <c r="H474" s="153">
        <f>IFERROR((((SUMIFS('Регистрация приход товаров'!$H$4:$H$2000,'Регистрация приход товаров'!$A$4:$A$2000,"&gt;="&amp;DATE(YEAR($A474),MONTH($A474),1),'Регистрация приход товаров'!$D$4:$D$2000,$D474)-SUMIFS('Регистрация приход товаров'!$H$4:$H$2000,'Регистрация приход товаров'!$A$4:$A$2000,"&gt;="&amp;DATE(YEAR($A474),MONTH($A474)+1,1),'Регистрация приход товаров'!$D$4:$D$2000,$D474))+(IFERROR((SUMIF('Остаток на начало год'!$B$5:$B$302,$D474,'Остаток на начало год'!$F$5:$F$302)+SUMIFS('Регистрация приход товаров'!$H$4:$H$2000,'Регистрация приход товаров'!$D$4:$D$2000,$D474,'Регистрация приход товаров'!$A$4:$A$2000,"&lt;"&amp;DATE(YEAR($A474),MONTH($A474),1)))-SUMIFS('Регистрация расход товаров'!$H$4:$H$2000,'Регистрация расход товаров'!$A$4:$A$2000,"&lt;"&amp;DATE(YEAR($A474),MONTH($A474),1),'Регистрация расход товаров'!$D$4:$D$2000,$D474),0)))/((SUMIFS('Регистрация приход товаров'!$G$4:$G$2000,'Регистрация приход товаров'!$A$4:$A$2000,"&gt;="&amp;DATE(YEAR($A474),MONTH($A474),1),'Регистрация приход товаров'!$D$4:$D$2000,$D474)-SUMIFS('Регистрация приход товаров'!$G$4:$G$2000,'Регистрация приход товаров'!$A$4:$A$2000,"&gt;="&amp;DATE(YEAR($A474),MONTH($A474)+1,1),'Регистрация приход товаров'!$D$4:$D$2000,$D474))+(IFERROR((SUMIF('Остаток на начало год'!$B$5:$B$302,$D474,'Остаток на начало год'!$E$5:$E$302)+SUMIFS('Регистрация приход товаров'!$G$4:$G$2000,'Регистрация приход товаров'!$D$4:$D$2000,$D474,'Регистрация приход товаров'!$A$4:$A$2000,"&lt;"&amp;DATE(YEAR($A474),MONTH($A474),1)))-SUMIFS('Регистрация расход товаров'!$G$4:$G$2000,'Регистрация расход товаров'!$A$4:$A$2000,"&lt;"&amp;DATE(YEAR($A474),MONTH($A474),1),'Регистрация расход товаров'!$D$4:$D$2000,$D474),0))))*G474,0)</f>
        <v>0</v>
      </c>
      <c r="I474" s="154"/>
      <c r="J474" s="153">
        <f t="shared" si="14"/>
        <v>0</v>
      </c>
      <c r="K474" s="153">
        <f t="shared" si="15"/>
        <v>0</v>
      </c>
      <c r="L474" s="43" t="e">
        <f>IF(B474=#REF!,MAX($L$3:L473)+1,0)</f>
        <v>#REF!</v>
      </c>
    </row>
    <row r="475" spans="1:12">
      <c r="A475" s="158"/>
      <c r="B475" s="94"/>
      <c r="C475" s="159"/>
      <c r="D475" s="128"/>
      <c r="E475" s="151" t="str">
        <f>IFERROR(INDEX('Материал хисобот'!$C$9:$C$259,MATCH(D475,'Материал хисобот'!$B$9:$B$259,0),1),"")</f>
        <v/>
      </c>
      <c r="F475" s="152" t="str">
        <f>IFERROR(INDEX('Материал хисобот'!$D$9:$D$259,MATCH(D475,'Материал хисобот'!$B$9:$B$259,0),1),"")</f>
        <v/>
      </c>
      <c r="G475" s="155"/>
      <c r="H475" s="153">
        <f>IFERROR((((SUMIFS('Регистрация приход товаров'!$H$4:$H$2000,'Регистрация приход товаров'!$A$4:$A$2000,"&gt;="&amp;DATE(YEAR($A475),MONTH($A475),1),'Регистрация приход товаров'!$D$4:$D$2000,$D475)-SUMIFS('Регистрация приход товаров'!$H$4:$H$2000,'Регистрация приход товаров'!$A$4:$A$2000,"&gt;="&amp;DATE(YEAR($A475),MONTH($A475)+1,1),'Регистрация приход товаров'!$D$4:$D$2000,$D475))+(IFERROR((SUMIF('Остаток на начало год'!$B$5:$B$302,$D475,'Остаток на начало год'!$F$5:$F$302)+SUMIFS('Регистрация приход товаров'!$H$4:$H$2000,'Регистрация приход товаров'!$D$4:$D$2000,$D475,'Регистрация приход товаров'!$A$4:$A$2000,"&lt;"&amp;DATE(YEAR($A475),MONTH($A475),1)))-SUMIFS('Регистрация расход товаров'!$H$4:$H$2000,'Регистрация расход товаров'!$A$4:$A$2000,"&lt;"&amp;DATE(YEAR($A475),MONTH($A475),1),'Регистрация расход товаров'!$D$4:$D$2000,$D475),0)))/((SUMIFS('Регистрация приход товаров'!$G$4:$G$2000,'Регистрация приход товаров'!$A$4:$A$2000,"&gt;="&amp;DATE(YEAR($A475),MONTH($A475),1),'Регистрация приход товаров'!$D$4:$D$2000,$D475)-SUMIFS('Регистрация приход товаров'!$G$4:$G$2000,'Регистрация приход товаров'!$A$4:$A$2000,"&gt;="&amp;DATE(YEAR($A475),MONTH($A475)+1,1),'Регистрация приход товаров'!$D$4:$D$2000,$D475))+(IFERROR((SUMIF('Остаток на начало год'!$B$5:$B$302,$D475,'Остаток на начало год'!$E$5:$E$302)+SUMIFS('Регистрация приход товаров'!$G$4:$G$2000,'Регистрация приход товаров'!$D$4:$D$2000,$D475,'Регистрация приход товаров'!$A$4:$A$2000,"&lt;"&amp;DATE(YEAR($A475),MONTH($A475),1)))-SUMIFS('Регистрация расход товаров'!$G$4:$G$2000,'Регистрация расход товаров'!$A$4:$A$2000,"&lt;"&amp;DATE(YEAR($A475),MONTH($A475),1),'Регистрация расход товаров'!$D$4:$D$2000,$D475),0))))*G475,0)</f>
        <v>0</v>
      </c>
      <c r="I475" s="154"/>
      <c r="J475" s="153">
        <f t="shared" si="14"/>
        <v>0</v>
      </c>
      <c r="K475" s="153">
        <f t="shared" si="15"/>
        <v>0</v>
      </c>
      <c r="L475" s="43" t="e">
        <f>IF(B475=#REF!,MAX($L$3:L474)+1,0)</f>
        <v>#REF!</v>
      </c>
    </row>
    <row r="476" spans="1:12">
      <c r="A476" s="158"/>
      <c r="B476" s="94"/>
      <c r="C476" s="159"/>
      <c r="D476" s="128"/>
      <c r="E476" s="151" t="str">
        <f>IFERROR(INDEX('Материал хисобот'!$C$9:$C$259,MATCH(D476,'Материал хисобот'!$B$9:$B$259,0),1),"")</f>
        <v/>
      </c>
      <c r="F476" s="152" t="str">
        <f>IFERROR(INDEX('Материал хисобот'!$D$9:$D$259,MATCH(D476,'Материал хисобот'!$B$9:$B$259,0),1),"")</f>
        <v/>
      </c>
      <c r="G476" s="155"/>
      <c r="H476" s="153">
        <f>IFERROR((((SUMIFS('Регистрация приход товаров'!$H$4:$H$2000,'Регистрация приход товаров'!$A$4:$A$2000,"&gt;="&amp;DATE(YEAR($A476),MONTH($A476),1),'Регистрация приход товаров'!$D$4:$D$2000,$D476)-SUMIFS('Регистрация приход товаров'!$H$4:$H$2000,'Регистрация приход товаров'!$A$4:$A$2000,"&gt;="&amp;DATE(YEAR($A476),MONTH($A476)+1,1),'Регистрация приход товаров'!$D$4:$D$2000,$D476))+(IFERROR((SUMIF('Остаток на начало год'!$B$5:$B$302,$D476,'Остаток на начало год'!$F$5:$F$302)+SUMIFS('Регистрация приход товаров'!$H$4:$H$2000,'Регистрация приход товаров'!$D$4:$D$2000,$D476,'Регистрация приход товаров'!$A$4:$A$2000,"&lt;"&amp;DATE(YEAR($A476),MONTH($A476),1)))-SUMIFS('Регистрация расход товаров'!$H$4:$H$2000,'Регистрация расход товаров'!$A$4:$A$2000,"&lt;"&amp;DATE(YEAR($A476),MONTH($A476),1),'Регистрация расход товаров'!$D$4:$D$2000,$D476),0)))/((SUMIFS('Регистрация приход товаров'!$G$4:$G$2000,'Регистрация приход товаров'!$A$4:$A$2000,"&gt;="&amp;DATE(YEAR($A476),MONTH($A476),1),'Регистрация приход товаров'!$D$4:$D$2000,$D476)-SUMIFS('Регистрация приход товаров'!$G$4:$G$2000,'Регистрация приход товаров'!$A$4:$A$2000,"&gt;="&amp;DATE(YEAR($A476),MONTH($A476)+1,1),'Регистрация приход товаров'!$D$4:$D$2000,$D476))+(IFERROR((SUMIF('Остаток на начало год'!$B$5:$B$302,$D476,'Остаток на начало год'!$E$5:$E$302)+SUMIFS('Регистрация приход товаров'!$G$4:$G$2000,'Регистрация приход товаров'!$D$4:$D$2000,$D476,'Регистрация приход товаров'!$A$4:$A$2000,"&lt;"&amp;DATE(YEAR($A476),MONTH($A476),1)))-SUMIFS('Регистрация расход товаров'!$G$4:$G$2000,'Регистрация расход товаров'!$A$4:$A$2000,"&lt;"&amp;DATE(YEAR($A476),MONTH($A476),1),'Регистрация расход товаров'!$D$4:$D$2000,$D476),0))))*G476,0)</f>
        <v>0</v>
      </c>
      <c r="I476" s="154"/>
      <c r="J476" s="153">
        <f t="shared" si="14"/>
        <v>0</v>
      </c>
      <c r="K476" s="153">
        <f t="shared" si="15"/>
        <v>0</v>
      </c>
      <c r="L476" s="43" t="e">
        <f>IF(B476=#REF!,MAX($L$3:L475)+1,0)</f>
        <v>#REF!</v>
      </c>
    </row>
    <row r="477" spans="1:12">
      <c r="A477" s="158"/>
      <c r="B477" s="94"/>
      <c r="C477" s="159"/>
      <c r="D477" s="128"/>
      <c r="E477" s="151" t="str">
        <f>IFERROR(INDEX('Материал хисобот'!$C$9:$C$259,MATCH(D477,'Материал хисобот'!$B$9:$B$259,0),1),"")</f>
        <v/>
      </c>
      <c r="F477" s="152" t="str">
        <f>IFERROR(INDEX('Материал хисобот'!$D$9:$D$259,MATCH(D477,'Материал хисобот'!$B$9:$B$259,0),1),"")</f>
        <v/>
      </c>
      <c r="G477" s="155"/>
      <c r="H477" s="153">
        <f>IFERROR((((SUMIFS('Регистрация приход товаров'!$H$4:$H$2000,'Регистрация приход товаров'!$A$4:$A$2000,"&gt;="&amp;DATE(YEAR($A477),MONTH($A477),1),'Регистрация приход товаров'!$D$4:$D$2000,$D477)-SUMIFS('Регистрация приход товаров'!$H$4:$H$2000,'Регистрация приход товаров'!$A$4:$A$2000,"&gt;="&amp;DATE(YEAR($A477),MONTH($A477)+1,1),'Регистрация приход товаров'!$D$4:$D$2000,$D477))+(IFERROR((SUMIF('Остаток на начало год'!$B$5:$B$302,$D477,'Остаток на начало год'!$F$5:$F$302)+SUMIFS('Регистрация приход товаров'!$H$4:$H$2000,'Регистрация приход товаров'!$D$4:$D$2000,$D477,'Регистрация приход товаров'!$A$4:$A$2000,"&lt;"&amp;DATE(YEAR($A477),MONTH($A477),1)))-SUMIFS('Регистрация расход товаров'!$H$4:$H$2000,'Регистрация расход товаров'!$A$4:$A$2000,"&lt;"&amp;DATE(YEAR($A477),MONTH($A477),1),'Регистрация расход товаров'!$D$4:$D$2000,$D477),0)))/((SUMIFS('Регистрация приход товаров'!$G$4:$G$2000,'Регистрация приход товаров'!$A$4:$A$2000,"&gt;="&amp;DATE(YEAR($A477),MONTH($A477),1),'Регистрация приход товаров'!$D$4:$D$2000,$D477)-SUMIFS('Регистрация приход товаров'!$G$4:$G$2000,'Регистрация приход товаров'!$A$4:$A$2000,"&gt;="&amp;DATE(YEAR($A477),MONTH($A477)+1,1),'Регистрация приход товаров'!$D$4:$D$2000,$D477))+(IFERROR((SUMIF('Остаток на начало год'!$B$5:$B$302,$D477,'Остаток на начало год'!$E$5:$E$302)+SUMIFS('Регистрация приход товаров'!$G$4:$G$2000,'Регистрация приход товаров'!$D$4:$D$2000,$D477,'Регистрация приход товаров'!$A$4:$A$2000,"&lt;"&amp;DATE(YEAR($A477),MONTH($A477),1)))-SUMIFS('Регистрация расход товаров'!$G$4:$G$2000,'Регистрация расход товаров'!$A$4:$A$2000,"&lt;"&amp;DATE(YEAR($A477),MONTH($A477),1),'Регистрация расход товаров'!$D$4:$D$2000,$D477),0))))*G477,0)</f>
        <v>0</v>
      </c>
      <c r="I477" s="154"/>
      <c r="J477" s="153">
        <f t="shared" si="14"/>
        <v>0</v>
      </c>
      <c r="K477" s="153">
        <f t="shared" si="15"/>
        <v>0</v>
      </c>
      <c r="L477" s="43" t="e">
        <f>IF(B477=#REF!,MAX($L$3:L476)+1,0)</f>
        <v>#REF!</v>
      </c>
    </row>
    <row r="478" spans="1:12">
      <c r="A478" s="158"/>
      <c r="B478" s="94"/>
      <c r="C478" s="159"/>
      <c r="D478" s="128"/>
      <c r="E478" s="151" t="str">
        <f>IFERROR(INDEX('Материал хисобот'!$C$9:$C$259,MATCH(D478,'Материал хисобот'!$B$9:$B$259,0),1),"")</f>
        <v/>
      </c>
      <c r="F478" s="152" t="str">
        <f>IFERROR(INDEX('Материал хисобот'!$D$9:$D$259,MATCH(D478,'Материал хисобот'!$B$9:$B$259,0),1),"")</f>
        <v/>
      </c>
      <c r="G478" s="155"/>
      <c r="H478" s="153">
        <f>IFERROR((((SUMIFS('Регистрация приход товаров'!$H$4:$H$2000,'Регистрация приход товаров'!$A$4:$A$2000,"&gt;="&amp;DATE(YEAR($A478),MONTH($A478),1),'Регистрация приход товаров'!$D$4:$D$2000,$D478)-SUMIFS('Регистрация приход товаров'!$H$4:$H$2000,'Регистрация приход товаров'!$A$4:$A$2000,"&gt;="&amp;DATE(YEAR($A478),MONTH($A478)+1,1),'Регистрация приход товаров'!$D$4:$D$2000,$D478))+(IFERROR((SUMIF('Остаток на начало год'!$B$5:$B$302,$D478,'Остаток на начало год'!$F$5:$F$302)+SUMIFS('Регистрация приход товаров'!$H$4:$H$2000,'Регистрация приход товаров'!$D$4:$D$2000,$D478,'Регистрация приход товаров'!$A$4:$A$2000,"&lt;"&amp;DATE(YEAR($A478),MONTH($A478),1)))-SUMIFS('Регистрация расход товаров'!$H$4:$H$2000,'Регистрация расход товаров'!$A$4:$A$2000,"&lt;"&amp;DATE(YEAR($A478),MONTH($A478),1),'Регистрация расход товаров'!$D$4:$D$2000,$D478),0)))/((SUMIFS('Регистрация приход товаров'!$G$4:$G$2000,'Регистрация приход товаров'!$A$4:$A$2000,"&gt;="&amp;DATE(YEAR($A478),MONTH($A478),1),'Регистрация приход товаров'!$D$4:$D$2000,$D478)-SUMIFS('Регистрация приход товаров'!$G$4:$G$2000,'Регистрация приход товаров'!$A$4:$A$2000,"&gt;="&amp;DATE(YEAR($A478),MONTH($A478)+1,1),'Регистрация приход товаров'!$D$4:$D$2000,$D478))+(IFERROR((SUMIF('Остаток на начало год'!$B$5:$B$302,$D478,'Остаток на начало год'!$E$5:$E$302)+SUMIFS('Регистрация приход товаров'!$G$4:$G$2000,'Регистрация приход товаров'!$D$4:$D$2000,$D478,'Регистрация приход товаров'!$A$4:$A$2000,"&lt;"&amp;DATE(YEAR($A478),MONTH($A478),1)))-SUMIFS('Регистрация расход товаров'!$G$4:$G$2000,'Регистрация расход товаров'!$A$4:$A$2000,"&lt;"&amp;DATE(YEAR($A478),MONTH($A478),1),'Регистрация расход товаров'!$D$4:$D$2000,$D478),0))))*G478,0)</f>
        <v>0</v>
      </c>
      <c r="I478" s="154"/>
      <c r="J478" s="153">
        <f t="shared" si="14"/>
        <v>0</v>
      </c>
      <c r="K478" s="153">
        <f t="shared" si="15"/>
        <v>0</v>
      </c>
      <c r="L478" s="43" t="e">
        <f>IF(B478=#REF!,MAX($L$3:L477)+1,0)</f>
        <v>#REF!</v>
      </c>
    </row>
    <row r="479" spans="1:12">
      <c r="A479" s="158"/>
      <c r="B479" s="94"/>
      <c r="C479" s="159"/>
      <c r="D479" s="128"/>
      <c r="E479" s="151" t="str">
        <f>IFERROR(INDEX('Материал хисобот'!$C$9:$C$259,MATCH(D479,'Материал хисобот'!$B$9:$B$259,0),1),"")</f>
        <v/>
      </c>
      <c r="F479" s="152" t="str">
        <f>IFERROR(INDEX('Материал хисобот'!$D$9:$D$259,MATCH(D479,'Материал хисобот'!$B$9:$B$259,0),1),"")</f>
        <v/>
      </c>
      <c r="G479" s="155"/>
      <c r="H479" s="153">
        <f>IFERROR((((SUMIFS('Регистрация приход товаров'!$H$4:$H$2000,'Регистрация приход товаров'!$A$4:$A$2000,"&gt;="&amp;DATE(YEAR($A479),MONTH($A479),1),'Регистрация приход товаров'!$D$4:$D$2000,$D479)-SUMIFS('Регистрация приход товаров'!$H$4:$H$2000,'Регистрация приход товаров'!$A$4:$A$2000,"&gt;="&amp;DATE(YEAR($A479),MONTH($A479)+1,1),'Регистрация приход товаров'!$D$4:$D$2000,$D479))+(IFERROR((SUMIF('Остаток на начало год'!$B$5:$B$302,$D479,'Остаток на начало год'!$F$5:$F$302)+SUMIFS('Регистрация приход товаров'!$H$4:$H$2000,'Регистрация приход товаров'!$D$4:$D$2000,$D479,'Регистрация приход товаров'!$A$4:$A$2000,"&lt;"&amp;DATE(YEAR($A479),MONTH($A479),1)))-SUMIFS('Регистрация расход товаров'!$H$4:$H$2000,'Регистрация расход товаров'!$A$4:$A$2000,"&lt;"&amp;DATE(YEAR($A479),MONTH($A479),1),'Регистрация расход товаров'!$D$4:$D$2000,$D479),0)))/((SUMIFS('Регистрация приход товаров'!$G$4:$G$2000,'Регистрация приход товаров'!$A$4:$A$2000,"&gt;="&amp;DATE(YEAR($A479),MONTH($A479),1),'Регистрация приход товаров'!$D$4:$D$2000,$D479)-SUMIFS('Регистрация приход товаров'!$G$4:$G$2000,'Регистрация приход товаров'!$A$4:$A$2000,"&gt;="&amp;DATE(YEAR($A479),MONTH($A479)+1,1),'Регистрация приход товаров'!$D$4:$D$2000,$D479))+(IFERROR((SUMIF('Остаток на начало год'!$B$5:$B$302,$D479,'Остаток на начало год'!$E$5:$E$302)+SUMIFS('Регистрация приход товаров'!$G$4:$G$2000,'Регистрация приход товаров'!$D$4:$D$2000,$D479,'Регистрация приход товаров'!$A$4:$A$2000,"&lt;"&amp;DATE(YEAR($A479),MONTH($A479),1)))-SUMIFS('Регистрация расход товаров'!$G$4:$G$2000,'Регистрация расход товаров'!$A$4:$A$2000,"&lt;"&amp;DATE(YEAR($A479),MONTH($A479),1),'Регистрация расход товаров'!$D$4:$D$2000,$D479),0))))*G479,0)</f>
        <v>0</v>
      </c>
      <c r="I479" s="154"/>
      <c r="J479" s="153">
        <f t="shared" si="14"/>
        <v>0</v>
      </c>
      <c r="K479" s="153">
        <f t="shared" si="15"/>
        <v>0</v>
      </c>
      <c r="L479" s="43" t="e">
        <f>IF(B479=#REF!,MAX($L$3:L478)+1,0)</f>
        <v>#REF!</v>
      </c>
    </row>
    <row r="480" spans="1:12">
      <c r="A480" s="158"/>
      <c r="B480" s="94"/>
      <c r="C480" s="159"/>
      <c r="D480" s="128"/>
      <c r="E480" s="151" t="str">
        <f>IFERROR(INDEX('Материал хисобот'!$C$9:$C$259,MATCH(D480,'Материал хисобот'!$B$9:$B$259,0),1),"")</f>
        <v/>
      </c>
      <c r="F480" s="152" t="str">
        <f>IFERROR(INDEX('Материал хисобот'!$D$9:$D$259,MATCH(D480,'Материал хисобот'!$B$9:$B$259,0),1),"")</f>
        <v/>
      </c>
      <c r="G480" s="155"/>
      <c r="H480" s="153">
        <f>IFERROR((((SUMIFS('Регистрация приход товаров'!$H$4:$H$2000,'Регистрация приход товаров'!$A$4:$A$2000,"&gt;="&amp;DATE(YEAR($A480),MONTH($A480),1),'Регистрация приход товаров'!$D$4:$D$2000,$D480)-SUMIFS('Регистрация приход товаров'!$H$4:$H$2000,'Регистрация приход товаров'!$A$4:$A$2000,"&gt;="&amp;DATE(YEAR($A480),MONTH($A480)+1,1),'Регистрация приход товаров'!$D$4:$D$2000,$D480))+(IFERROR((SUMIF('Остаток на начало год'!$B$5:$B$302,$D480,'Остаток на начало год'!$F$5:$F$302)+SUMIFS('Регистрация приход товаров'!$H$4:$H$2000,'Регистрация приход товаров'!$D$4:$D$2000,$D480,'Регистрация приход товаров'!$A$4:$A$2000,"&lt;"&amp;DATE(YEAR($A480),MONTH($A480),1)))-SUMIFS('Регистрация расход товаров'!$H$4:$H$2000,'Регистрация расход товаров'!$A$4:$A$2000,"&lt;"&amp;DATE(YEAR($A480),MONTH($A480),1),'Регистрация расход товаров'!$D$4:$D$2000,$D480),0)))/((SUMIFS('Регистрация приход товаров'!$G$4:$G$2000,'Регистрация приход товаров'!$A$4:$A$2000,"&gt;="&amp;DATE(YEAR($A480),MONTH($A480),1),'Регистрация приход товаров'!$D$4:$D$2000,$D480)-SUMIFS('Регистрация приход товаров'!$G$4:$G$2000,'Регистрация приход товаров'!$A$4:$A$2000,"&gt;="&amp;DATE(YEAR($A480),MONTH($A480)+1,1),'Регистрация приход товаров'!$D$4:$D$2000,$D480))+(IFERROR((SUMIF('Остаток на начало год'!$B$5:$B$302,$D480,'Остаток на начало год'!$E$5:$E$302)+SUMIFS('Регистрация приход товаров'!$G$4:$G$2000,'Регистрация приход товаров'!$D$4:$D$2000,$D480,'Регистрация приход товаров'!$A$4:$A$2000,"&lt;"&amp;DATE(YEAR($A480),MONTH($A480),1)))-SUMIFS('Регистрация расход товаров'!$G$4:$G$2000,'Регистрация расход товаров'!$A$4:$A$2000,"&lt;"&amp;DATE(YEAR($A480),MONTH($A480),1),'Регистрация расход товаров'!$D$4:$D$2000,$D480),0))))*G480,0)</f>
        <v>0</v>
      </c>
      <c r="I480" s="154"/>
      <c r="J480" s="153">
        <f t="shared" si="14"/>
        <v>0</v>
      </c>
      <c r="K480" s="153">
        <f t="shared" si="15"/>
        <v>0</v>
      </c>
      <c r="L480" s="43" t="e">
        <f>IF(B480=#REF!,MAX($L$3:L479)+1,0)</f>
        <v>#REF!</v>
      </c>
    </row>
    <row r="481" spans="1:12">
      <c r="A481" s="158"/>
      <c r="B481" s="94"/>
      <c r="C481" s="159"/>
      <c r="D481" s="128"/>
      <c r="E481" s="151" t="str">
        <f>IFERROR(INDEX('Материал хисобот'!$C$9:$C$259,MATCH(D481,'Материал хисобот'!$B$9:$B$259,0),1),"")</f>
        <v/>
      </c>
      <c r="F481" s="152" t="str">
        <f>IFERROR(INDEX('Материал хисобот'!$D$9:$D$259,MATCH(D481,'Материал хисобот'!$B$9:$B$259,0),1),"")</f>
        <v/>
      </c>
      <c r="G481" s="155"/>
      <c r="H481" s="153">
        <f>IFERROR((((SUMIFS('Регистрация приход товаров'!$H$4:$H$2000,'Регистрация приход товаров'!$A$4:$A$2000,"&gt;="&amp;DATE(YEAR($A481),MONTH($A481),1),'Регистрация приход товаров'!$D$4:$D$2000,$D481)-SUMIFS('Регистрация приход товаров'!$H$4:$H$2000,'Регистрация приход товаров'!$A$4:$A$2000,"&gt;="&amp;DATE(YEAR($A481),MONTH($A481)+1,1),'Регистрация приход товаров'!$D$4:$D$2000,$D481))+(IFERROR((SUMIF('Остаток на начало год'!$B$5:$B$302,$D481,'Остаток на начало год'!$F$5:$F$302)+SUMIFS('Регистрация приход товаров'!$H$4:$H$2000,'Регистрация приход товаров'!$D$4:$D$2000,$D481,'Регистрация приход товаров'!$A$4:$A$2000,"&lt;"&amp;DATE(YEAR($A481),MONTH($A481),1)))-SUMIFS('Регистрация расход товаров'!$H$4:$H$2000,'Регистрация расход товаров'!$A$4:$A$2000,"&lt;"&amp;DATE(YEAR($A481),MONTH($A481),1),'Регистрация расход товаров'!$D$4:$D$2000,$D481),0)))/((SUMIFS('Регистрация приход товаров'!$G$4:$G$2000,'Регистрация приход товаров'!$A$4:$A$2000,"&gt;="&amp;DATE(YEAR($A481),MONTH($A481),1),'Регистрация приход товаров'!$D$4:$D$2000,$D481)-SUMIFS('Регистрация приход товаров'!$G$4:$G$2000,'Регистрация приход товаров'!$A$4:$A$2000,"&gt;="&amp;DATE(YEAR($A481),MONTH($A481)+1,1),'Регистрация приход товаров'!$D$4:$D$2000,$D481))+(IFERROR((SUMIF('Остаток на начало год'!$B$5:$B$302,$D481,'Остаток на начало год'!$E$5:$E$302)+SUMIFS('Регистрация приход товаров'!$G$4:$G$2000,'Регистрация приход товаров'!$D$4:$D$2000,$D481,'Регистрация приход товаров'!$A$4:$A$2000,"&lt;"&amp;DATE(YEAR($A481),MONTH($A481),1)))-SUMIFS('Регистрация расход товаров'!$G$4:$G$2000,'Регистрация расход товаров'!$A$4:$A$2000,"&lt;"&amp;DATE(YEAR($A481),MONTH($A481),1),'Регистрация расход товаров'!$D$4:$D$2000,$D481),0))))*G481,0)</f>
        <v>0</v>
      </c>
      <c r="I481" s="154"/>
      <c r="J481" s="153">
        <f t="shared" si="14"/>
        <v>0</v>
      </c>
      <c r="K481" s="153">
        <f t="shared" si="15"/>
        <v>0</v>
      </c>
      <c r="L481" s="43" t="e">
        <f>IF(B481=#REF!,MAX($L$3:L480)+1,0)</f>
        <v>#REF!</v>
      </c>
    </row>
    <row r="482" spans="1:12">
      <c r="A482" s="158"/>
      <c r="B482" s="94"/>
      <c r="C482" s="159"/>
      <c r="D482" s="128"/>
      <c r="E482" s="151" t="str">
        <f>IFERROR(INDEX('Материал хисобот'!$C$9:$C$259,MATCH(D482,'Материал хисобот'!$B$9:$B$259,0),1),"")</f>
        <v/>
      </c>
      <c r="F482" s="152" t="str">
        <f>IFERROR(INDEX('Материал хисобот'!$D$9:$D$259,MATCH(D482,'Материал хисобот'!$B$9:$B$259,0),1),"")</f>
        <v/>
      </c>
      <c r="G482" s="155"/>
      <c r="H482" s="153">
        <f>IFERROR((((SUMIFS('Регистрация приход товаров'!$H$4:$H$2000,'Регистрация приход товаров'!$A$4:$A$2000,"&gt;="&amp;DATE(YEAR($A482),MONTH($A482),1),'Регистрация приход товаров'!$D$4:$D$2000,$D482)-SUMIFS('Регистрация приход товаров'!$H$4:$H$2000,'Регистрация приход товаров'!$A$4:$A$2000,"&gt;="&amp;DATE(YEAR($A482),MONTH($A482)+1,1),'Регистрация приход товаров'!$D$4:$D$2000,$D482))+(IFERROR((SUMIF('Остаток на начало год'!$B$5:$B$302,$D482,'Остаток на начало год'!$F$5:$F$302)+SUMIFS('Регистрация приход товаров'!$H$4:$H$2000,'Регистрация приход товаров'!$D$4:$D$2000,$D482,'Регистрация приход товаров'!$A$4:$A$2000,"&lt;"&amp;DATE(YEAR($A482),MONTH($A482),1)))-SUMIFS('Регистрация расход товаров'!$H$4:$H$2000,'Регистрация расход товаров'!$A$4:$A$2000,"&lt;"&amp;DATE(YEAR($A482),MONTH($A482),1),'Регистрация расход товаров'!$D$4:$D$2000,$D482),0)))/((SUMIFS('Регистрация приход товаров'!$G$4:$G$2000,'Регистрация приход товаров'!$A$4:$A$2000,"&gt;="&amp;DATE(YEAR($A482),MONTH($A482),1),'Регистрация приход товаров'!$D$4:$D$2000,$D482)-SUMIFS('Регистрация приход товаров'!$G$4:$G$2000,'Регистрация приход товаров'!$A$4:$A$2000,"&gt;="&amp;DATE(YEAR($A482),MONTH($A482)+1,1),'Регистрация приход товаров'!$D$4:$D$2000,$D482))+(IFERROR((SUMIF('Остаток на начало год'!$B$5:$B$302,$D482,'Остаток на начало год'!$E$5:$E$302)+SUMIFS('Регистрация приход товаров'!$G$4:$G$2000,'Регистрация приход товаров'!$D$4:$D$2000,$D482,'Регистрация приход товаров'!$A$4:$A$2000,"&lt;"&amp;DATE(YEAR($A482),MONTH($A482),1)))-SUMIFS('Регистрация расход товаров'!$G$4:$G$2000,'Регистрация расход товаров'!$A$4:$A$2000,"&lt;"&amp;DATE(YEAR($A482),MONTH($A482),1),'Регистрация расход товаров'!$D$4:$D$2000,$D482),0))))*G482,0)</f>
        <v>0</v>
      </c>
      <c r="I482" s="154"/>
      <c r="J482" s="153">
        <f t="shared" si="14"/>
        <v>0</v>
      </c>
      <c r="K482" s="153">
        <f t="shared" si="15"/>
        <v>0</v>
      </c>
      <c r="L482" s="43" t="e">
        <f>IF(B482=#REF!,MAX($L$3:L481)+1,0)</f>
        <v>#REF!</v>
      </c>
    </row>
    <row r="483" spans="1:12">
      <c r="A483" s="158"/>
      <c r="B483" s="94"/>
      <c r="C483" s="159"/>
      <c r="D483" s="128"/>
      <c r="E483" s="151" t="str">
        <f>IFERROR(INDEX('Материал хисобот'!$C$9:$C$259,MATCH(D483,'Материал хисобот'!$B$9:$B$259,0),1),"")</f>
        <v/>
      </c>
      <c r="F483" s="152" t="str">
        <f>IFERROR(INDEX('Материал хисобот'!$D$9:$D$259,MATCH(D483,'Материал хисобот'!$B$9:$B$259,0),1),"")</f>
        <v/>
      </c>
      <c r="G483" s="155"/>
      <c r="H483" s="153">
        <f>IFERROR((((SUMIFS('Регистрация приход товаров'!$H$4:$H$2000,'Регистрация приход товаров'!$A$4:$A$2000,"&gt;="&amp;DATE(YEAR($A483),MONTH($A483),1),'Регистрация приход товаров'!$D$4:$D$2000,$D483)-SUMIFS('Регистрация приход товаров'!$H$4:$H$2000,'Регистрация приход товаров'!$A$4:$A$2000,"&gt;="&amp;DATE(YEAR($A483),MONTH($A483)+1,1),'Регистрация приход товаров'!$D$4:$D$2000,$D483))+(IFERROR((SUMIF('Остаток на начало год'!$B$5:$B$302,$D483,'Остаток на начало год'!$F$5:$F$302)+SUMIFS('Регистрация приход товаров'!$H$4:$H$2000,'Регистрация приход товаров'!$D$4:$D$2000,$D483,'Регистрация приход товаров'!$A$4:$A$2000,"&lt;"&amp;DATE(YEAR($A483),MONTH($A483),1)))-SUMIFS('Регистрация расход товаров'!$H$4:$H$2000,'Регистрация расход товаров'!$A$4:$A$2000,"&lt;"&amp;DATE(YEAR($A483),MONTH($A483),1),'Регистрация расход товаров'!$D$4:$D$2000,$D483),0)))/((SUMIFS('Регистрация приход товаров'!$G$4:$G$2000,'Регистрация приход товаров'!$A$4:$A$2000,"&gt;="&amp;DATE(YEAR($A483),MONTH($A483),1),'Регистрация приход товаров'!$D$4:$D$2000,$D483)-SUMIFS('Регистрация приход товаров'!$G$4:$G$2000,'Регистрация приход товаров'!$A$4:$A$2000,"&gt;="&amp;DATE(YEAR($A483),MONTH($A483)+1,1),'Регистрация приход товаров'!$D$4:$D$2000,$D483))+(IFERROR((SUMIF('Остаток на начало год'!$B$5:$B$302,$D483,'Остаток на начало год'!$E$5:$E$302)+SUMIFS('Регистрация приход товаров'!$G$4:$G$2000,'Регистрация приход товаров'!$D$4:$D$2000,$D483,'Регистрация приход товаров'!$A$4:$A$2000,"&lt;"&amp;DATE(YEAR($A483),MONTH($A483),1)))-SUMIFS('Регистрация расход товаров'!$G$4:$G$2000,'Регистрация расход товаров'!$A$4:$A$2000,"&lt;"&amp;DATE(YEAR($A483),MONTH($A483),1),'Регистрация расход товаров'!$D$4:$D$2000,$D483),0))))*G483,0)</f>
        <v>0</v>
      </c>
      <c r="I483" s="154"/>
      <c r="J483" s="153">
        <f t="shared" si="14"/>
        <v>0</v>
      </c>
      <c r="K483" s="153">
        <f t="shared" si="15"/>
        <v>0</v>
      </c>
      <c r="L483" s="43" t="e">
        <f>IF(B483=#REF!,MAX($L$3:L482)+1,0)</f>
        <v>#REF!</v>
      </c>
    </row>
    <row r="484" spans="1:12">
      <c r="A484" s="158"/>
      <c r="B484" s="94"/>
      <c r="C484" s="159"/>
      <c r="D484" s="128"/>
      <c r="E484" s="151" t="str">
        <f>IFERROR(INDEX('Материал хисобот'!$C$9:$C$259,MATCH(D484,'Материал хисобот'!$B$9:$B$259,0),1),"")</f>
        <v/>
      </c>
      <c r="F484" s="152" t="str">
        <f>IFERROR(INDEX('Материал хисобот'!$D$9:$D$259,MATCH(D484,'Материал хисобот'!$B$9:$B$259,0),1),"")</f>
        <v/>
      </c>
      <c r="G484" s="155"/>
      <c r="H484" s="153">
        <f>IFERROR((((SUMIFS('Регистрация приход товаров'!$H$4:$H$2000,'Регистрация приход товаров'!$A$4:$A$2000,"&gt;="&amp;DATE(YEAR($A484),MONTH($A484),1),'Регистрация приход товаров'!$D$4:$D$2000,$D484)-SUMIFS('Регистрация приход товаров'!$H$4:$H$2000,'Регистрация приход товаров'!$A$4:$A$2000,"&gt;="&amp;DATE(YEAR($A484),MONTH($A484)+1,1),'Регистрация приход товаров'!$D$4:$D$2000,$D484))+(IFERROR((SUMIF('Остаток на начало год'!$B$5:$B$302,$D484,'Остаток на начало год'!$F$5:$F$302)+SUMIFS('Регистрация приход товаров'!$H$4:$H$2000,'Регистрация приход товаров'!$D$4:$D$2000,$D484,'Регистрация приход товаров'!$A$4:$A$2000,"&lt;"&amp;DATE(YEAR($A484),MONTH($A484),1)))-SUMIFS('Регистрация расход товаров'!$H$4:$H$2000,'Регистрация расход товаров'!$A$4:$A$2000,"&lt;"&amp;DATE(YEAR($A484),MONTH($A484),1),'Регистрация расход товаров'!$D$4:$D$2000,$D484),0)))/((SUMIFS('Регистрация приход товаров'!$G$4:$G$2000,'Регистрация приход товаров'!$A$4:$A$2000,"&gt;="&amp;DATE(YEAR($A484),MONTH($A484),1),'Регистрация приход товаров'!$D$4:$D$2000,$D484)-SUMIFS('Регистрация приход товаров'!$G$4:$G$2000,'Регистрация приход товаров'!$A$4:$A$2000,"&gt;="&amp;DATE(YEAR($A484),MONTH($A484)+1,1),'Регистрация приход товаров'!$D$4:$D$2000,$D484))+(IFERROR((SUMIF('Остаток на начало год'!$B$5:$B$302,$D484,'Остаток на начало год'!$E$5:$E$302)+SUMIFS('Регистрация приход товаров'!$G$4:$G$2000,'Регистрация приход товаров'!$D$4:$D$2000,$D484,'Регистрация приход товаров'!$A$4:$A$2000,"&lt;"&amp;DATE(YEAR($A484),MONTH($A484),1)))-SUMIFS('Регистрация расход товаров'!$G$4:$G$2000,'Регистрация расход товаров'!$A$4:$A$2000,"&lt;"&amp;DATE(YEAR($A484),MONTH($A484),1),'Регистрация расход товаров'!$D$4:$D$2000,$D484),0))))*G484,0)</f>
        <v>0</v>
      </c>
      <c r="I484" s="154"/>
      <c r="J484" s="153">
        <f t="shared" si="14"/>
        <v>0</v>
      </c>
      <c r="K484" s="153">
        <f t="shared" si="15"/>
        <v>0</v>
      </c>
      <c r="L484" s="43" t="e">
        <f>IF(B484=#REF!,MAX($L$3:L483)+1,0)</f>
        <v>#REF!</v>
      </c>
    </row>
    <row r="485" spans="1:12">
      <c r="A485" s="158"/>
      <c r="B485" s="94"/>
      <c r="C485" s="159"/>
      <c r="D485" s="128"/>
      <c r="E485" s="151" t="str">
        <f>IFERROR(INDEX('Материал хисобот'!$C$9:$C$259,MATCH(D485,'Материал хисобот'!$B$9:$B$259,0),1),"")</f>
        <v/>
      </c>
      <c r="F485" s="152" t="str">
        <f>IFERROR(INDEX('Материал хисобот'!$D$9:$D$259,MATCH(D485,'Материал хисобот'!$B$9:$B$259,0),1),"")</f>
        <v/>
      </c>
      <c r="G485" s="155"/>
      <c r="H485" s="153">
        <f>IFERROR((((SUMIFS('Регистрация приход товаров'!$H$4:$H$2000,'Регистрация приход товаров'!$A$4:$A$2000,"&gt;="&amp;DATE(YEAR($A485),MONTH($A485),1),'Регистрация приход товаров'!$D$4:$D$2000,$D485)-SUMIFS('Регистрация приход товаров'!$H$4:$H$2000,'Регистрация приход товаров'!$A$4:$A$2000,"&gt;="&amp;DATE(YEAR($A485),MONTH($A485)+1,1),'Регистрация приход товаров'!$D$4:$D$2000,$D485))+(IFERROR((SUMIF('Остаток на начало год'!$B$5:$B$302,$D485,'Остаток на начало год'!$F$5:$F$302)+SUMIFS('Регистрация приход товаров'!$H$4:$H$2000,'Регистрация приход товаров'!$D$4:$D$2000,$D485,'Регистрация приход товаров'!$A$4:$A$2000,"&lt;"&amp;DATE(YEAR($A485),MONTH($A485),1)))-SUMIFS('Регистрация расход товаров'!$H$4:$H$2000,'Регистрация расход товаров'!$A$4:$A$2000,"&lt;"&amp;DATE(YEAR($A485),MONTH($A485),1),'Регистрация расход товаров'!$D$4:$D$2000,$D485),0)))/((SUMIFS('Регистрация приход товаров'!$G$4:$G$2000,'Регистрация приход товаров'!$A$4:$A$2000,"&gt;="&amp;DATE(YEAR($A485),MONTH($A485),1),'Регистрация приход товаров'!$D$4:$D$2000,$D485)-SUMIFS('Регистрация приход товаров'!$G$4:$G$2000,'Регистрация приход товаров'!$A$4:$A$2000,"&gt;="&amp;DATE(YEAR($A485),MONTH($A485)+1,1),'Регистрация приход товаров'!$D$4:$D$2000,$D485))+(IFERROR((SUMIF('Остаток на начало год'!$B$5:$B$302,$D485,'Остаток на начало год'!$E$5:$E$302)+SUMIFS('Регистрация приход товаров'!$G$4:$G$2000,'Регистрация приход товаров'!$D$4:$D$2000,$D485,'Регистрация приход товаров'!$A$4:$A$2000,"&lt;"&amp;DATE(YEAR($A485),MONTH($A485),1)))-SUMIFS('Регистрация расход товаров'!$G$4:$G$2000,'Регистрация расход товаров'!$A$4:$A$2000,"&lt;"&amp;DATE(YEAR($A485),MONTH($A485),1),'Регистрация расход товаров'!$D$4:$D$2000,$D485),0))))*G485,0)</f>
        <v>0</v>
      </c>
      <c r="I485" s="154"/>
      <c r="J485" s="153">
        <f t="shared" si="14"/>
        <v>0</v>
      </c>
      <c r="K485" s="153">
        <f t="shared" si="15"/>
        <v>0</v>
      </c>
      <c r="L485" s="43" t="e">
        <f>IF(B485=#REF!,MAX($L$3:L484)+1,0)</f>
        <v>#REF!</v>
      </c>
    </row>
    <row r="486" spans="1:12">
      <c r="A486" s="158"/>
      <c r="B486" s="94"/>
      <c r="C486" s="159"/>
      <c r="D486" s="128"/>
      <c r="E486" s="151" t="str">
        <f>IFERROR(INDEX('Материал хисобот'!$C$9:$C$259,MATCH(D486,'Материал хисобот'!$B$9:$B$259,0),1),"")</f>
        <v/>
      </c>
      <c r="F486" s="152" t="str">
        <f>IFERROR(INDEX('Материал хисобот'!$D$9:$D$259,MATCH(D486,'Материал хисобот'!$B$9:$B$259,0),1),"")</f>
        <v/>
      </c>
      <c r="G486" s="155"/>
      <c r="H486" s="153">
        <f>IFERROR((((SUMIFS('Регистрация приход товаров'!$H$4:$H$2000,'Регистрация приход товаров'!$A$4:$A$2000,"&gt;="&amp;DATE(YEAR($A486),MONTH($A486),1),'Регистрация приход товаров'!$D$4:$D$2000,$D486)-SUMIFS('Регистрация приход товаров'!$H$4:$H$2000,'Регистрация приход товаров'!$A$4:$A$2000,"&gt;="&amp;DATE(YEAR($A486),MONTH($A486)+1,1),'Регистрация приход товаров'!$D$4:$D$2000,$D486))+(IFERROR((SUMIF('Остаток на начало год'!$B$5:$B$302,$D486,'Остаток на начало год'!$F$5:$F$302)+SUMIFS('Регистрация приход товаров'!$H$4:$H$2000,'Регистрация приход товаров'!$D$4:$D$2000,$D486,'Регистрация приход товаров'!$A$4:$A$2000,"&lt;"&amp;DATE(YEAR($A486),MONTH($A486),1)))-SUMIFS('Регистрация расход товаров'!$H$4:$H$2000,'Регистрация расход товаров'!$A$4:$A$2000,"&lt;"&amp;DATE(YEAR($A486),MONTH($A486),1),'Регистрация расход товаров'!$D$4:$D$2000,$D486),0)))/((SUMIFS('Регистрация приход товаров'!$G$4:$G$2000,'Регистрация приход товаров'!$A$4:$A$2000,"&gt;="&amp;DATE(YEAR($A486),MONTH($A486),1),'Регистрация приход товаров'!$D$4:$D$2000,$D486)-SUMIFS('Регистрация приход товаров'!$G$4:$G$2000,'Регистрация приход товаров'!$A$4:$A$2000,"&gt;="&amp;DATE(YEAR($A486),MONTH($A486)+1,1),'Регистрация приход товаров'!$D$4:$D$2000,$D486))+(IFERROR((SUMIF('Остаток на начало год'!$B$5:$B$302,$D486,'Остаток на начало год'!$E$5:$E$302)+SUMIFS('Регистрация приход товаров'!$G$4:$G$2000,'Регистрация приход товаров'!$D$4:$D$2000,$D486,'Регистрация приход товаров'!$A$4:$A$2000,"&lt;"&amp;DATE(YEAR($A486),MONTH($A486),1)))-SUMIFS('Регистрация расход товаров'!$G$4:$G$2000,'Регистрация расход товаров'!$A$4:$A$2000,"&lt;"&amp;DATE(YEAR($A486),MONTH($A486),1),'Регистрация расход товаров'!$D$4:$D$2000,$D486),0))))*G486,0)</f>
        <v>0</v>
      </c>
      <c r="I486" s="154"/>
      <c r="J486" s="153">
        <f t="shared" si="14"/>
        <v>0</v>
      </c>
      <c r="K486" s="153">
        <f t="shared" si="15"/>
        <v>0</v>
      </c>
      <c r="L486" s="43" t="e">
        <f>IF(B486=#REF!,MAX($L$3:L485)+1,0)</f>
        <v>#REF!</v>
      </c>
    </row>
    <row r="487" spans="1:12">
      <c r="A487" s="158"/>
      <c r="B487" s="94"/>
      <c r="C487" s="159"/>
      <c r="D487" s="128"/>
      <c r="E487" s="151" t="str">
        <f>IFERROR(INDEX('Материал хисобот'!$C$9:$C$259,MATCH(D487,'Материал хисобот'!$B$9:$B$259,0),1),"")</f>
        <v/>
      </c>
      <c r="F487" s="152" t="str">
        <f>IFERROR(INDEX('Материал хисобот'!$D$9:$D$259,MATCH(D487,'Материал хисобот'!$B$9:$B$259,0),1),"")</f>
        <v/>
      </c>
      <c r="G487" s="155"/>
      <c r="H487" s="153">
        <f>IFERROR((((SUMIFS('Регистрация приход товаров'!$H$4:$H$2000,'Регистрация приход товаров'!$A$4:$A$2000,"&gt;="&amp;DATE(YEAR($A487),MONTH($A487),1),'Регистрация приход товаров'!$D$4:$D$2000,$D487)-SUMIFS('Регистрация приход товаров'!$H$4:$H$2000,'Регистрация приход товаров'!$A$4:$A$2000,"&gt;="&amp;DATE(YEAR($A487),MONTH($A487)+1,1),'Регистрация приход товаров'!$D$4:$D$2000,$D487))+(IFERROR((SUMIF('Остаток на начало год'!$B$5:$B$302,$D487,'Остаток на начало год'!$F$5:$F$302)+SUMIFS('Регистрация приход товаров'!$H$4:$H$2000,'Регистрация приход товаров'!$D$4:$D$2000,$D487,'Регистрация приход товаров'!$A$4:$A$2000,"&lt;"&amp;DATE(YEAR($A487),MONTH($A487),1)))-SUMIFS('Регистрация расход товаров'!$H$4:$H$2000,'Регистрация расход товаров'!$A$4:$A$2000,"&lt;"&amp;DATE(YEAR($A487),MONTH($A487),1),'Регистрация расход товаров'!$D$4:$D$2000,$D487),0)))/((SUMIFS('Регистрация приход товаров'!$G$4:$G$2000,'Регистрация приход товаров'!$A$4:$A$2000,"&gt;="&amp;DATE(YEAR($A487),MONTH($A487),1),'Регистрация приход товаров'!$D$4:$D$2000,$D487)-SUMIFS('Регистрация приход товаров'!$G$4:$G$2000,'Регистрация приход товаров'!$A$4:$A$2000,"&gt;="&amp;DATE(YEAR($A487),MONTH($A487)+1,1),'Регистрация приход товаров'!$D$4:$D$2000,$D487))+(IFERROR((SUMIF('Остаток на начало год'!$B$5:$B$302,$D487,'Остаток на начало год'!$E$5:$E$302)+SUMIFS('Регистрация приход товаров'!$G$4:$G$2000,'Регистрация приход товаров'!$D$4:$D$2000,$D487,'Регистрация приход товаров'!$A$4:$A$2000,"&lt;"&amp;DATE(YEAR($A487),MONTH($A487),1)))-SUMIFS('Регистрация расход товаров'!$G$4:$G$2000,'Регистрация расход товаров'!$A$4:$A$2000,"&lt;"&amp;DATE(YEAR($A487),MONTH($A487),1),'Регистрация расход товаров'!$D$4:$D$2000,$D487),0))))*G487,0)</f>
        <v>0</v>
      </c>
      <c r="I487" s="154"/>
      <c r="J487" s="153">
        <f t="shared" si="14"/>
        <v>0</v>
      </c>
      <c r="K487" s="153">
        <f t="shared" si="15"/>
        <v>0</v>
      </c>
      <c r="L487" s="43" t="e">
        <f>IF(B487=#REF!,MAX($L$3:L486)+1,0)</f>
        <v>#REF!</v>
      </c>
    </row>
    <row r="488" spans="1:12">
      <c r="A488" s="158"/>
      <c r="B488" s="94"/>
      <c r="C488" s="159"/>
      <c r="D488" s="128"/>
      <c r="E488" s="151" t="str">
        <f>IFERROR(INDEX('Материал хисобот'!$C$9:$C$259,MATCH(D488,'Материал хисобот'!$B$9:$B$259,0),1),"")</f>
        <v/>
      </c>
      <c r="F488" s="152" t="str">
        <f>IFERROR(INDEX('Материал хисобот'!$D$9:$D$259,MATCH(D488,'Материал хисобот'!$B$9:$B$259,0),1),"")</f>
        <v/>
      </c>
      <c r="G488" s="155"/>
      <c r="H488" s="153">
        <f>IFERROR((((SUMIFS('Регистрация приход товаров'!$H$4:$H$2000,'Регистрация приход товаров'!$A$4:$A$2000,"&gt;="&amp;DATE(YEAR($A488),MONTH($A488),1),'Регистрация приход товаров'!$D$4:$D$2000,$D488)-SUMIFS('Регистрация приход товаров'!$H$4:$H$2000,'Регистрация приход товаров'!$A$4:$A$2000,"&gt;="&amp;DATE(YEAR($A488),MONTH($A488)+1,1),'Регистрация приход товаров'!$D$4:$D$2000,$D488))+(IFERROR((SUMIF('Остаток на начало год'!$B$5:$B$302,$D488,'Остаток на начало год'!$F$5:$F$302)+SUMIFS('Регистрация приход товаров'!$H$4:$H$2000,'Регистрация приход товаров'!$D$4:$D$2000,$D488,'Регистрация приход товаров'!$A$4:$A$2000,"&lt;"&amp;DATE(YEAR($A488),MONTH($A488),1)))-SUMIFS('Регистрация расход товаров'!$H$4:$H$2000,'Регистрация расход товаров'!$A$4:$A$2000,"&lt;"&amp;DATE(YEAR($A488),MONTH($A488),1),'Регистрация расход товаров'!$D$4:$D$2000,$D488),0)))/((SUMIFS('Регистрация приход товаров'!$G$4:$G$2000,'Регистрация приход товаров'!$A$4:$A$2000,"&gt;="&amp;DATE(YEAR($A488),MONTH($A488),1),'Регистрация приход товаров'!$D$4:$D$2000,$D488)-SUMIFS('Регистрация приход товаров'!$G$4:$G$2000,'Регистрация приход товаров'!$A$4:$A$2000,"&gt;="&amp;DATE(YEAR($A488),MONTH($A488)+1,1),'Регистрация приход товаров'!$D$4:$D$2000,$D488))+(IFERROR((SUMIF('Остаток на начало год'!$B$5:$B$302,$D488,'Остаток на начало год'!$E$5:$E$302)+SUMIFS('Регистрация приход товаров'!$G$4:$G$2000,'Регистрация приход товаров'!$D$4:$D$2000,$D488,'Регистрация приход товаров'!$A$4:$A$2000,"&lt;"&amp;DATE(YEAR($A488),MONTH($A488),1)))-SUMIFS('Регистрация расход товаров'!$G$4:$G$2000,'Регистрация расход товаров'!$A$4:$A$2000,"&lt;"&amp;DATE(YEAR($A488),MONTH($A488),1),'Регистрация расход товаров'!$D$4:$D$2000,$D488),0))))*G488,0)</f>
        <v>0</v>
      </c>
      <c r="I488" s="154"/>
      <c r="J488" s="153">
        <f t="shared" si="14"/>
        <v>0</v>
      </c>
      <c r="K488" s="153">
        <f t="shared" si="15"/>
        <v>0</v>
      </c>
      <c r="L488" s="43" t="e">
        <f>IF(B488=#REF!,MAX($L$3:L487)+1,0)</f>
        <v>#REF!</v>
      </c>
    </row>
    <row r="489" spans="1:12">
      <c r="A489" s="158"/>
      <c r="B489" s="94"/>
      <c r="C489" s="159"/>
      <c r="D489" s="128"/>
      <c r="E489" s="151" t="str">
        <f>IFERROR(INDEX('Материал хисобот'!$C$9:$C$259,MATCH(D489,'Материал хисобот'!$B$9:$B$259,0),1),"")</f>
        <v/>
      </c>
      <c r="F489" s="152" t="str">
        <f>IFERROR(INDEX('Материал хисобот'!$D$9:$D$259,MATCH(D489,'Материал хисобот'!$B$9:$B$259,0),1),"")</f>
        <v/>
      </c>
      <c r="G489" s="155"/>
      <c r="H489" s="153">
        <f>IFERROR((((SUMIFS('Регистрация приход товаров'!$H$4:$H$2000,'Регистрация приход товаров'!$A$4:$A$2000,"&gt;="&amp;DATE(YEAR($A489),MONTH($A489),1),'Регистрация приход товаров'!$D$4:$D$2000,$D489)-SUMIFS('Регистрация приход товаров'!$H$4:$H$2000,'Регистрация приход товаров'!$A$4:$A$2000,"&gt;="&amp;DATE(YEAR($A489),MONTH($A489)+1,1),'Регистрация приход товаров'!$D$4:$D$2000,$D489))+(IFERROR((SUMIF('Остаток на начало год'!$B$5:$B$302,$D489,'Остаток на начало год'!$F$5:$F$302)+SUMIFS('Регистрация приход товаров'!$H$4:$H$2000,'Регистрация приход товаров'!$D$4:$D$2000,$D489,'Регистрация приход товаров'!$A$4:$A$2000,"&lt;"&amp;DATE(YEAR($A489),MONTH($A489),1)))-SUMIFS('Регистрация расход товаров'!$H$4:$H$2000,'Регистрация расход товаров'!$A$4:$A$2000,"&lt;"&amp;DATE(YEAR($A489),MONTH($A489),1),'Регистрация расход товаров'!$D$4:$D$2000,$D489),0)))/((SUMIFS('Регистрация приход товаров'!$G$4:$G$2000,'Регистрация приход товаров'!$A$4:$A$2000,"&gt;="&amp;DATE(YEAR($A489),MONTH($A489),1),'Регистрация приход товаров'!$D$4:$D$2000,$D489)-SUMIFS('Регистрация приход товаров'!$G$4:$G$2000,'Регистрация приход товаров'!$A$4:$A$2000,"&gt;="&amp;DATE(YEAR($A489),MONTH($A489)+1,1),'Регистрация приход товаров'!$D$4:$D$2000,$D489))+(IFERROR((SUMIF('Остаток на начало год'!$B$5:$B$302,$D489,'Остаток на начало год'!$E$5:$E$302)+SUMIFS('Регистрация приход товаров'!$G$4:$G$2000,'Регистрация приход товаров'!$D$4:$D$2000,$D489,'Регистрация приход товаров'!$A$4:$A$2000,"&lt;"&amp;DATE(YEAR($A489),MONTH($A489),1)))-SUMIFS('Регистрация расход товаров'!$G$4:$G$2000,'Регистрация расход товаров'!$A$4:$A$2000,"&lt;"&amp;DATE(YEAR($A489),MONTH($A489),1),'Регистрация расход товаров'!$D$4:$D$2000,$D489),0))))*G489,0)</f>
        <v>0</v>
      </c>
      <c r="I489" s="154"/>
      <c r="J489" s="153">
        <f t="shared" si="14"/>
        <v>0</v>
      </c>
      <c r="K489" s="153">
        <f t="shared" si="15"/>
        <v>0</v>
      </c>
      <c r="L489" s="43" t="e">
        <f>IF(B489=#REF!,MAX($L$3:L488)+1,0)</f>
        <v>#REF!</v>
      </c>
    </row>
    <row r="490" spans="1:12">
      <c r="A490" s="158"/>
      <c r="B490" s="94"/>
      <c r="C490" s="159"/>
      <c r="D490" s="128"/>
      <c r="E490" s="151" t="str">
        <f>IFERROR(INDEX('Материал хисобот'!$C$9:$C$259,MATCH(D490,'Материал хисобот'!$B$9:$B$259,0),1),"")</f>
        <v/>
      </c>
      <c r="F490" s="152" t="str">
        <f>IFERROR(INDEX('Материал хисобот'!$D$9:$D$259,MATCH(D490,'Материал хисобот'!$B$9:$B$259,0),1),"")</f>
        <v/>
      </c>
      <c r="G490" s="155"/>
      <c r="H490" s="153">
        <f>IFERROR((((SUMIFS('Регистрация приход товаров'!$H$4:$H$2000,'Регистрация приход товаров'!$A$4:$A$2000,"&gt;="&amp;DATE(YEAR($A490),MONTH($A490),1),'Регистрация приход товаров'!$D$4:$D$2000,$D490)-SUMIFS('Регистрация приход товаров'!$H$4:$H$2000,'Регистрация приход товаров'!$A$4:$A$2000,"&gt;="&amp;DATE(YEAR($A490),MONTH($A490)+1,1),'Регистрация приход товаров'!$D$4:$D$2000,$D490))+(IFERROR((SUMIF('Остаток на начало год'!$B$5:$B$302,$D490,'Остаток на начало год'!$F$5:$F$302)+SUMIFS('Регистрация приход товаров'!$H$4:$H$2000,'Регистрация приход товаров'!$D$4:$D$2000,$D490,'Регистрация приход товаров'!$A$4:$A$2000,"&lt;"&amp;DATE(YEAR($A490),MONTH($A490),1)))-SUMIFS('Регистрация расход товаров'!$H$4:$H$2000,'Регистрация расход товаров'!$A$4:$A$2000,"&lt;"&amp;DATE(YEAR($A490),MONTH($A490),1),'Регистрация расход товаров'!$D$4:$D$2000,$D490),0)))/((SUMIFS('Регистрация приход товаров'!$G$4:$G$2000,'Регистрация приход товаров'!$A$4:$A$2000,"&gt;="&amp;DATE(YEAR($A490),MONTH($A490),1),'Регистрация приход товаров'!$D$4:$D$2000,$D490)-SUMIFS('Регистрация приход товаров'!$G$4:$G$2000,'Регистрация приход товаров'!$A$4:$A$2000,"&gt;="&amp;DATE(YEAR($A490),MONTH($A490)+1,1),'Регистрация приход товаров'!$D$4:$D$2000,$D490))+(IFERROR((SUMIF('Остаток на начало год'!$B$5:$B$302,$D490,'Остаток на начало год'!$E$5:$E$302)+SUMIFS('Регистрация приход товаров'!$G$4:$G$2000,'Регистрация приход товаров'!$D$4:$D$2000,$D490,'Регистрация приход товаров'!$A$4:$A$2000,"&lt;"&amp;DATE(YEAR($A490),MONTH($A490),1)))-SUMIFS('Регистрация расход товаров'!$G$4:$G$2000,'Регистрация расход товаров'!$A$4:$A$2000,"&lt;"&amp;DATE(YEAR($A490),MONTH($A490),1),'Регистрация расход товаров'!$D$4:$D$2000,$D490),0))))*G490,0)</f>
        <v>0</v>
      </c>
      <c r="I490" s="154"/>
      <c r="J490" s="153">
        <f t="shared" si="14"/>
        <v>0</v>
      </c>
      <c r="K490" s="153">
        <f t="shared" si="15"/>
        <v>0</v>
      </c>
      <c r="L490" s="43" t="e">
        <f>IF(B490=#REF!,MAX($L$3:L489)+1,0)</f>
        <v>#REF!</v>
      </c>
    </row>
    <row r="491" spans="1:12">
      <c r="A491" s="158"/>
      <c r="B491" s="94"/>
      <c r="C491" s="159"/>
      <c r="D491" s="128"/>
      <c r="E491" s="151" t="str">
        <f>IFERROR(INDEX('Материал хисобот'!$C$9:$C$259,MATCH(D491,'Материал хисобот'!$B$9:$B$259,0),1),"")</f>
        <v/>
      </c>
      <c r="F491" s="152" t="str">
        <f>IFERROR(INDEX('Материал хисобот'!$D$9:$D$259,MATCH(D491,'Материал хисобот'!$B$9:$B$259,0),1),"")</f>
        <v/>
      </c>
      <c r="G491" s="155"/>
      <c r="H491" s="153">
        <f>IFERROR((((SUMIFS('Регистрация приход товаров'!$H$4:$H$2000,'Регистрация приход товаров'!$A$4:$A$2000,"&gt;="&amp;DATE(YEAR($A491),MONTH($A491),1),'Регистрация приход товаров'!$D$4:$D$2000,$D491)-SUMIFS('Регистрация приход товаров'!$H$4:$H$2000,'Регистрация приход товаров'!$A$4:$A$2000,"&gt;="&amp;DATE(YEAR($A491),MONTH($A491)+1,1),'Регистрация приход товаров'!$D$4:$D$2000,$D491))+(IFERROR((SUMIF('Остаток на начало год'!$B$5:$B$302,$D491,'Остаток на начало год'!$F$5:$F$302)+SUMIFS('Регистрация приход товаров'!$H$4:$H$2000,'Регистрация приход товаров'!$D$4:$D$2000,$D491,'Регистрация приход товаров'!$A$4:$A$2000,"&lt;"&amp;DATE(YEAR($A491),MONTH($A491),1)))-SUMIFS('Регистрация расход товаров'!$H$4:$H$2000,'Регистрация расход товаров'!$A$4:$A$2000,"&lt;"&amp;DATE(YEAR($A491),MONTH($A491),1),'Регистрация расход товаров'!$D$4:$D$2000,$D491),0)))/((SUMIFS('Регистрация приход товаров'!$G$4:$G$2000,'Регистрация приход товаров'!$A$4:$A$2000,"&gt;="&amp;DATE(YEAR($A491),MONTH($A491),1),'Регистрация приход товаров'!$D$4:$D$2000,$D491)-SUMIFS('Регистрация приход товаров'!$G$4:$G$2000,'Регистрация приход товаров'!$A$4:$A$2000,"&gt;="&amp;DATE(YEAR($A491),MONTH($A491)+1,1),'Регистрация приход товаров'!$D$4:$D$2000,$D491))+(IFERROR((SUMIF('Остаток на начало год'!$B$5:$B$302,$D491,'Остаток на начало год'!$E$5:$E$302)+SUMIFS('Регистрация приход товаров'!$G$4:$G$2000,'Регистрация приход товаров'!$D$4:$D$2000,$D491,'Регистрация приход товаров'!$A$4:$A$2000,"&lt;"&amp;DATE(YEAR($A491),MONTH($A491),1)))-SUMIFS('Регистрация расход товаров'!$G$4:$G$2000,'Регистрация расход товаров'!$A$4:$A$2000,"&lt;"&amp;DATE(YEAR($A491),MONTH($A491),1),'Регистрация расход товаров'!$D$4:$D$2000,$D491),0))))*G491,0)</f>
        <v>0</v>
      </c>
      <c r="I491" s="154"/>
      <c r="J491" s="153">
        <f t="shared" si="14"/>
        <v>0</v>
      </c>
      <c r="K491" s="153">
        <f t="shared" si="15"/>
        <v>0</v>
      </c>
      <c r="L491" s="43" t="e">
        <f>IF(B491=#REF!,MAX($L$3:L490)+1,0)</f>
        <v>#REF!</v>
      </c>
    </row>
    <row r="492" spans="1:12">
      <c r="A492" s="158"/>
      <c r="B492" s="94"/>
      <c r="C492" s="159"/>
      <c r="D492" s="128"/>
      <c r="E492" s="151" t="str">
        <f>IFERROR(INDEX('Материал хисобот'!$C$9:$C$259,MATCH(D492,'Материал хисобот'!$B$9:$B$259,0),1),"")</f>
        <v/>
      </c>
      <c r="F492" s="152" t="str">
        <f>IFERROR(INDEX('Материал хисобот'!$D$9:$D$259,MATCH(D492,'Материал хисобот'!$B$9:$B$259,0),1),"")</f>
        <v/>
      </c>
      <c r="G492" s="155"/>
      <c r="H492" s="153">
        <f>IFERROR((((SUMIFS('Регистрация приход товаров'!$H$4:$H$2000,'Регистрация приход товаров'!$A$4:$A$2000,"&gt;="&amp;DATE(YEAR($A492),MONTH($A492),1),'Регистрация приход товаров'!$D$4:$D$2000,$D492)-SUMIFS('Регистрация приход товаров'!$H$4:$H$2000,'Регистрация приход товаров'!$A$4:$A$2000,"&gt;="&amp;DATE(YEAR($A492),MONTH($A492)+1,1),'Регистрация приход товаров'!$D$4:$D$2000,$D492))+(IFERROR((SUMIF('Остаток на начало год'!$B$5:$B$302,$D492,'Остаток на начало год'!$F$5:$F$302)+SUMIFS('Регистрация приход товаров'!$H$4:$H$2000,'Регистрация приход товаров'!$D$4:$D$2000,$D492,'Регистрация приход товаров'!$A$4:$A$2000,"&lt;"&amp;DATE(YEAR($A492),MONTH($A492),1)))-SUMIFS('Регистрация расход товаров'!$H$4:$H$2000,'Регистрация расход товаров'!$A$4:$A$2000,"&lt;"&amp;DATE(YEAR($A492),MONTH($A492),1),'Регистрация расход товаров'!$D$4:$D$2000,$D492),0)))/((SUMIFS('Регистрация приход товаров'!$G$4:$G$2000,'Регистрация приход товаров'!$A$4:$A$2000,"&gt;="&amp;DATE(YEAR($A492),MONTH($A492),1),'Регистрация приход товаров'!$D$4:$D$2000,$D492)-SUMIFS('Регистрация приход товаров'!$G$4:$G$2000,'Регистрация приход товаров'!$A$4:$A$2000,"&gt;="&amp;DATE(YEAR($A492),MONTH($A492)+1,1),'Регистрация приход товаров'!$D$4:$D$2000,$D492))+(IFERROR((SUMIF('Остаток на начало год'!$B$5:$B$302,$D492,'Остаток на начало год'!$E$5:$E$302)+SUMIFS('Регистрация приход товаров'!$G$4:$G$2000,'Регистрация приход товаров'!$D$4:$D$2000,$D492,'Регистрация приход товаров'!$A$4:$A$2000,"&lt;"&amp;DATE(YEAR($A492),MONTH($A492),1)))-SUMIFS('Регистрация расход товаров'!$G$4:$G$2000,'Регистрация расход товаров'!$A$4:$A$2000,"&lt;"&amp;DATE(YEAR($A492),MONTH($A492),1),'Регистрация расход товаров'!$D$4:$D$2000,$D492),0))))*G492,0)</f>
        <v>0</v>
      </c>
      <c r="I492" s="154"/>
      <c r="J492" s="153">
        <f t="shared" si="14"/>
        <v>0</v>
      </c>
      <c r="K492" s="153">
        <f t="shared" si="15"/>
        <v>0</v>
      </c>
      <c r="L492" s="43" t="e">
        <f>IF(B492=#REF!,MAX($L$3:L491)+1,0)</f>
        <v>#REF!</v>
      </c>
    </row>
    <row r="493" spans="1:12">
      <c r="A493" s="158"/>
      <c r="B493" s="94"/>
      <c r="C493" s="159"/>
      <c r="D493" s="128"/>
      <c r="E493" s="151" t="str">
        <f>IFERROR(INDEX('Материал хисобот'!$C$9:$C$259,MATCH(D493,'Материал хисобот'!$B$9:$B$259,0),1),"")</f>
        <v/>
      </c>
      <c r="F493" s="152" t="str">
        <f>IFERROR(INDEX('Материал хисобот'!$D$9:$D$259,MATCH(D493,'Материал хисобот'!$B$9:$B$259,0),1),"")</f>
        <v/>
      </c>
      <c r="G493" s="155"/>
      <c r="H493" s="153">
        <f>IFERROR((((SUMIFS('Регистрация приход товаров'!$H$4:$H$2000,'Регистрация приход товаров'!$A$4:$A$2000,"&gt;="&amp;DATE(YEAR($A493),MONTH($A493),1),'Регистрация приход товаров'!$D$4:$D$2000,$D493)-SUMIFS('Регистрация приход товаров'!$H$4:$H$2000,'Регистрация приход товаров'!$A$4:$A$2000,"&gt;="&amp;DATE(YEAR($A493),MONTH($A493)+1,1),'Регистрация приход товаров'!$D$4:$D$2000,$D493))+(IFERROR((SUMIF('Остаток на начало год'!$B$5:$B$302,$D493,'Остаток на начало год'!$F$5:$F$302)+SUMIFS('Регистрация приход товаров'!$H$4:$H$2000,'Регистрация приход товаров'!$D$4:$D$2000,$D493,'Регистрация приход товаров'!$A$4:$A$2000,"&lt;"&amp;DATE(YEAR($A493),MONTH($A493),1)))-SUMIFS('Регистрация расход товаров'!$H$4:$H$2000,'Регистрация расход товаров'!$A$4:$A$2000,"&lt;"&amp;DATE(YEAR($A493),MONTH($A493),1),'Регистрация расход товаров'!$D$4:$D$2000,$D493),0)))/((SUMIFS('Регистрация приход товаров'!$G$4:$G$2000,'Регистрация приход товаров'!$A$4:$A$2000,"&gt;="&amp;DATE(YEAR($A493),MONTH($A493),1),'Регистрация приход товаров'!$D$4:$D$2000,$D493)-SUMIFS('Регистрация приход товаров'!$G$4:$G$2000,'Регистрация приход товаров'!$A$4:$A$2000,"&gt;="&amp;DATE(YEAR($A493),MONTH($A493)+1,1),'Регистрация приход товаров'!$D$4:$D$2000,$D493))+(IFERROR((SUMIF('Остаток на начало год'!$B$5:$B$302,$D493,'Остаток на начало год'!$E$5:$E$302)+SUMIFS('Регистрация приход товаров'!$G$4:$G$2000,'Регистрация приход товаров'!$D$4:$D$2000,$D493,'Регистрация приход товаров'!$A$4:$A$2000,"&lt;"&amp;DATE(YEAR($A493),MONTH($A493),1)))-SUMIFS('Регистрация расход товаров'!$G$4:$G$2000,'Регистрация расход товаров'!$A$4:$A$2000,"&lt;"&amp;DATE(YEAR($A493),MONTH($A493),1),'Регистрация расход товаров'!$D$4:$D$2000,$D493),0))))*G493,0)</f>
        <v>0</v>
      </c>
      <c r="I493" s="154"/>
      <c r="J493" s="153">
        <f t="shared" si="14"/>
        <v>0</v>
      </c>
      <c r="K493" s="153">
        <f t="shared" si="15"/>
        <v>0</v>
      </c>
      <c r="L493" s="43" t="e">
        <f>IF(B493=#REF!,MAX($L$3:L492)+1,0)</f>
        <v>#REF!</v>
      </c>
    </row>
    <row r="494" spans="1:12">
      <c r="A494" s="158"/>
      <c r="B494" s="94"/>
      <c r="C494" s="159"/>
      <c r="D494" s="128"/>
      <c r="E494" s="151" t="str">
        <f>IFERROR(INDEX('Материал хисобот'!$C$9:$C$259,MATCH(D494,'Материал хисобот'!$B$9:$B$259,0),1),"")</f>
        <v/>
      </c>
      <c r="F494" s="152" t="str">
        <f>IFERROR(INDEX('Материал хисобот'!$D$9:$D$259,MATCH(D494,'Материал хисобот'!$B$9:$B$259,0),1),"")</f>
        <v/>
      </c>
      <c r="G494" s="155"/>
      <c r="H494" s="153">
        <f>IFERROR((((SUMIFS('Регистрация приход товаров'!$H$4:$H$2000,'Регистрация приход товаров'!$A$4:$A$2000,"&gt;="&amp;DATE(YEAR($A494),MONTH($A494),1),'Регистрация приход товаров'!$D$4:$D$2000,$D494)-SUMIFS('Регистрация приход товаров'!$H$4:$H$2000,'Регистрация приход товаров'!$A$4:$A$2000,"&gt;="&amp;DATE(YEAR($A494),MONTH($A494)+1,1),'Регистрация приход товаров'!$D$4:$D$2000,$D494))+(IFERROR((SUMIF('Остаток на начало год'!$B$5:$B$302,$D494,'Остаток на начало год'!$F$5:$F$302)+SUMIFS('Регистрация приход товаров'!$H$4:$H$2000,'Регистрация приход товаров'!$D$4:$D$2000,$D494,'Регистрация приход товаров'!$A$4:$A$2000,"&lt;"&amp;DATE(YEAR($A494),MONTH($A494),1)))-SUMIFS('Регистрация расход товаров'!$H$4:$H$2000,'Регистрация расход товаров'!$A$4:$A$2000,"&lt;"&amp;DATE(YEAR($A494),MONTH($A494),1),'Регистрация расход товаров'!$D$4:$D$2000,$D494),0)))/((SUMIFS('Регистрация приход товаров'!$G$4:$G$2000,'Регистрация приход товаров'!$A$4:$A$2000,"&gt;="&amp;DATE(YEAR($A494),MONTH($A494),1),'Регистрация приход товаров'!$D$4:$D$2000,$D494)-SUMIFS('Регистрация приход товаров'!$G$4:$G$2000,'Регистрация приход товаров'!$A$4:$A$2000,"&gt;="&amp;DATE(YEAR($A494),MONTH($A494)+1,1),'Регистрация приход товаров'!$D$4:$D$2000,$D494))+(IFERROR((SUMIF('Остаток на начало год'!$B$5:$B$302,$D494,'Остаток на начало год'!$E$5:$E$302)+SUMIFS('Регистрация приход товаров'!$G$4:$G$2000,'Регистрация приход товаров'!$D$4:$D$2000,$D494,'Регистрация приход товаров'!$A$4:$A$2000,"&lt;"&amp;DATE(YEAR($A494),MONTH($A494),1)))-SUMIFS('Регистрация расход товаров'!$G$4:$G$2000,'Регистрация расход товаров'!$A$4:$A$2000,"&lt;"&amp;DATE(YEAR($A494),MONTH($A494),1),'Регистрация расход товаров'!$D$4:$D$2000,$D494),0))))*G494,0)</f>
        <v>0</v>
      </c>
      <c r="I494" s="154"/>
      <c r="J494" s="153">
        <f t="shared" si="14"/>
        <v>0</v>
      </c>
      <c r="K494" s="153">
        <f t="shared" si="15"/>
        <v>0</v>
      </c>
      <c r="L494" s="43" t="e">
        <f>IF(B494=#REF!,MAX($L$3:L493)+1,0)</f>
        <v>#REF!</v>
      </c>
    </row>
    <row r="495" spans="1:12">
      <c r="A495" s="158"/>
      <c r="B495" s="94"/>
      <c r="C495" s="159"/>
      <c r="D495" s="128"/>
      <c r="E495" s="151" t="str">
        <f>IFERROR(INDEX('Материал хисобот'!$C$9:$C$259,MATCH(D495,'Материал хисобот'!$B$9:$B$259,0),1),"")</f>
        <v/>
      </c>
      <c r="F495" s="152" t="str">
        <f>IFERROR(INDEX('Материал хисобот'!$D$9:$D$259,MATCH(D495,'Материал хисобот'!$B$9:$B$259,0),1),"")</f>
        <v/>
      </c>
      <c r="G495" s="155"/>
      <c r="H495" s="153">
        <f>IFERROR((((SUMIFS('Регистрация приход товаров'!$H$4:$H$2000,'Регистрация приход товаров'!$A$4:$A$2000,"&gt;="&amp;DATE(YEAR($A495),MONTH($A495),1),'Регистрация приход товаров'!$D$4:$D$2000,$D495)-SUMIFS('Регистрация приход товаров'!$H$4:$H$2000,'Регистрация приход товаров'!$A$4:$A$2000,"&gt;="&amp;DATE(YEAR($A495),MONTH($A495)+1,1),'Регистрация приход товаров'!$D$4:$D$2000,$D495))+(IFERROR((SUMIF('Остаток на начало год'!$B$5:$B$302,$D495,'Остаток на начало год'!$F$5:$F$302)+SUMIFS('Регистрация приход товаров'!$H$4:$H$2000,'Регистрация приход товаров'!$D$4:$D$2000,$D495,'Регистрация приход товаров'!$A$4:$A$2000,"&lt;"&amp;DATE(YEAR($A495),MONTH($A495),1)))-SUMIFS('Регистрация расход товаров'!$H$4:$H$2000,'Регистрация расход товаров'!$A$4:$A$2000,"&lt;"&amp;DATE(YEAR($A495),MONTH($A495),1),'Регистрация расход товаров'!$D$4:$D$2000,$D495),0)))/((SUMIFS('Регистрация приход товаров'!$G$4:$G$2000,'Регистрация приход товаров'!$A$4:$A$2000,"&gt;="&amp;DATE(YEAR($A495),MONTH($A495),1),'Регистрация приход товаров'!$D$4:$D$2000,$D495)-SUMIFS('Регистрация приход товаров'!$G$4:$G$2000,'Регистрация приход товаров'!$A$4:$A$2000,"&gt;="&amp;DATE(YEAR($A495),MONTH($A495)+1,1),'Регистрация приход товаров'!$D$4:$D$2000,$D495))+(IFERROR((SUMIF('Остаток на начало год'!$B$5:$B$302,$D495,'Остаток на начало год'!$E$5:$E$302)+SUMIFS('Регистрация приход товаров'!$G$4:$G$2000,'Регистрация приход товаров'!$D$4:$D$2000,$D495,'Регистрация приход товаров'!$A$4:$A$2000,"&lt;"&amp;DATE(YEAR($A495),MONTH($A495),1)))-SUMIFS('Регистрация расход товаров'!$G$4:$G$2000,'Регистрация расход товаров'!$A$4:$A$2000,"&lt;"&amp;DATE(YEAR($A495),MONTH($A495),1),'Регистрация расход товаров'!$D$4:$D$2000,$D495),0))))*G495,0)</f>
        <v>0</v>
      </c>
      <c r="I495" s="154"/>
      <c r="J495" s="153">
        <f t="shared" si="14"/>
        <v>0</v>
      </c>
      <c r="K495" s="153">
        <f t="shared" si="15"/>
        <v>0</v>
      </c>
      <c r="L495" s="43" t="e">
        <f>IF(B495=#REF!,MAX($L$3:L494)+1,0)</f>
        <v>#REF!</v>
      </c>
    </row>
    <row r="496" spans="1:12">
      <c r="A496" s="158"/>
      <c r="B496" s="94"/>
      <c r="C496" s="159"/>
      <c r="D496" s="128"/>
      <c r="E496" s="151" t="str">
        <f>IFERROR(INDEX('Материал хисобот'!$C$9:$C$259,MATCH(D496,'Материал хисобот'!$B$9:$B$259,0),1),"")</f>
        <v/>
      </c>
      <c r="F496" s="152" t="str">
        <f>IFERROR(INDEX('Материал хисобот'!$D$9:$D$259,MATCH(D496,'Материал хисобот'!$B$9:$B$259,0),1),"")</f>
        <v/>
      </c>
      <c r="G496" s="155"/>
      <c r="H496" s="153">
        <f>IFERROR((((SUMIFS('Регистрация приход товаров'!$H$4:$H$2000,'Регистрация приход товаров'!$A$4:$A$2000,"&gt;="&amp;DATE(YEAR($A496),MONTH($A496),1),'Регистрация приход товаров'!$D$4:$D$2000,$D496)-SUMIFS('Регистрация приход товаров'!$H$4:$H$2000,'Регистрация приход товаров'!$A$4:$A$2000,"&gt;="&amp;DATE(YEAR($A496),MONTH($A496)+1,1),'Регистрация приход товаров'!$D$4:$D$2000,$D496))+(IFERROR((SUMIF('Остаток на начало год'!$B$5:$B$302,$D496,'Остаток на начало год'!$F$5:$F$302)+SUMIFS('Регистрация приход товаров'!$H$4:$H$2000,'Регистрация приход товаров'!$D$4:$D$2000,$D496,'Регистрация приход товаров'!$A$4:$A$2000,"&lt;"&amp;DATE(YEAR($A496),MONTH($A496),1)))-SUMIFS('Регистрация расход товаров'!$H$4:$H$2000,'Регистрация расход товаров'!$A$4:$A$2000,"&lt;"&amp;DATE(YEAR($A496),MONTH($A496),1),'Регистрация расход товаров'!$D$4:$D$2000,$D496),0)))/((SUMIFS('Регистрация приход товаров'!$G$4:$G$2000,'Регистрация приход товаров'!$A$4:$A$2000,"&gt;="&amp;DATE(YEAR($A496),MONTH($A496),1),'Регистрация приход товаров'!$D$4:$D$2000,$D496)-SUMIFS('Регистрация приход товаров'!$G$4:$G$2000,'Регистрация приход товаров'!$A$4:$A$2000,"&gt;="&amp;DATE(YEAR($A496),MONTH($A496)+1,1),'Регистрация приход товаров'!$D$4:$D$2000,$D496))+(IFERROR((SUMIF('Остаток на начало год'!$B$5:$B$302,$D496,'Остаток на начало год'!$E$5:$E$302)+SUMIFS('Регистрация приход товаров'!$G$4:$G$2000,'Регистрация приход товаров'!$D$4:$D$2000,$D496,'Регистрация приход товаров'!$A$4:$A$2000,"&lt;"&amp;DATE(YEAR($A496),MONTH($A496),1)))-SUMIFS('Регистрация расход товаров'!$G$4:$G$2000,'Регистрация расход товаров'!$A$4:$A$2000,"&lt;"&amp;DATE(YEAR($A496),MONTH($A496),1),'Регистрация расход товаров'!$D$4:$D$2000,$D496),0))))*G496,0)</f>
        <v>0</v>
      </c>
      <c r="I496" s="154"/>
      <c r="J496" s="153">
        <f t="shared" si="14"/>
        <v>0</v>
      </c>
      <c r="K496" s="153">
        <f t="shared" si="15"/>
        <v>0</v>
      </c>
      <c r="L496" s="43" t="e">
        <f>IF(B496=#REF!,MAX($L$3:L495)+1,0)</f>
        <v>#REF!</v>
      </c>
    </row>
    <row r="497" spans="1:12">
      <c r="A497" s="158"/>
      <c r="B497" s="94"/>
      <c r="C497" s="159"/>
      <c r="D497" s="128"/>
      <c r="E497" s="151" t="str">
        <f>IFERROR(INDEX('Материал хисобот'!$C$9:$C$259,MATCH(D497,'Материал хисобот'!$B$9:$B$259,0),1),"")</f>
        <v/>
      </c>
      <c r="F497" s="152" t="str">
        <f>IFERROR(INDEX('Материал хисобот'!$D$9:$D$259,MATCH(D497,'Материал хисобот'!$B$9:$B$259,0),1),"")</f>
        <v/>
      </c>
      <c r="G497" s="155"/>
      <c r="H497" s="153">
        <f>IFERROR((((SUMIFS('Регистрация приход товаров'!$H$4:$H$2000,'Регистрация приход товаров'!$A$4:$A$2000,"&gt;="&amp;DATE(YEAR($A497),MONTH($A497),1),'Регистрация приход товаров'!$D$4:$D$2000,$D497)-SUMIFS('Регистрация приход товаров'!$H$4:$H$2000,'Регистрация приход товаров'!$A$4:$A$2000,"&gt;="&amp;DATE(YEAR($A497),MONTH($A497)+1,1),'Регистрация приход товаров'!$D$4:$D$2000,$D497))+(IFERROR((SUMIF('Остаток на начало год'!$B$5:$B$302,$D497,'Остаток на начало год'!$F$5:$F$302)+SUMIFS('Регистрация приход товаров'!$H$4:$H$2000,'Регистрация приход товаров'!$D$4:$D$2000,$D497,'Регистрация приход товаров'!$A$4:$A$2000,"&lt;"&amp;DATE(YEAR($A497),MONTH($A497),1)))-SUMIFS('Регистрация расход товаров'!$H$4:$H$2000,'Регистрация расход товаров'!$A$4:$A$2000,"&lt;"&amp;DATE(YEAR($A497),MONTH($A497),1),'Регистрация расход товаров'!$D$4:$D$2000,$D497),0)))/((SUMIFS('Регистрация приход товаров'!$G$4:$G$2000,'Регистрация приход товаров'!$A$4:$A$2000,"&gt;="&amp;DATE(YEAR($A497),MONTH($A497),1),'Регистрация приход товаров'!$D$4:$D$2000,$D497)-SUMIFS('Регистрация приход товаров'!$G$4:$G$2000,'Регистрация приход товаров'!$A$4:$A$2000,"&gt;="&amp;DATE(YEAR($A497),MONTH($A497)+1,1),'Регистрация приход товаров'!$D$4:$D$2000,$D497))+(IFERROR((SUMIF('Остаток на начало год'!$B$5:$B$302,$D497,'Остаток на начало год'!$E$5:$E$302)+SUMIFS('Регистрация приход товаров'!$G$4:$G$2000,'Регистрация приход товаров'!$D$4:$D$2000,$D497,'Регистрация приход товаров'!$A$4:$A$2000,"&lt;"&amp;DATE(YEAR($A497),MONTH($A497),1)))-SUMIFS('Регистрация расход товаров'!$G$4:$G$2000,'Регистрация расход товаров'!$A$4:$A$2000,"&lt;"&amp;DATE(YEAR($A497),MONTH($A497),1),'Регистрация расход товаров'!$D$4:$D$2000,$D497),0))))*G497,0)</f>
        <v>0</v>
      </c>
      <c r="I497" s="154"/>
      <c r="J497" s="153">
        <f t="shared" si="14"/>
        <v>0</v>
      </c>
      <c r="K497" s="153">
        <f t="shared" si="15"/>
        <v>0</v>
      </c>
      <c r="L497" s="43" t="e">
        <f>IF(B497=#REF!,MAX($L$3:L496)+1,0)</f>
        <v>#REF!</v>
      </c>
    </row>
    <row r="498" spans="1:12">
      <c r="A498" s="158"/>
      <c r="B498" s="94"/>
      <c r="C498" s="159"/>
      <c r="D498" s="128"/>
      <c r="E498" s="151" t="str">
        <f>IFERROR(INDEX('Материал хисобот'!$C$9:$C$259,MATCH(D498,'Материал хисобот'!$B$9:$B$259,0),1),"")</f>
        <v/>
      </c>
      <c r="F498" s="152" t="str">
        <f>IFERROR(INDEX('Материал хисобот'!$D$9:$D$259,MATCH(D498,'Материал хисобот'!$B$9:$B$259,0),1),"")</f>
        <v/>
      </c>
      <c r="G498" s="155"/>
      <c r="H498" s="153">
        <f>IFERROR((((SUMIFS('Регистрация приход товаров'!$H$4:$H$2000,'Регистрация приход товаров'!$A$4:$A$2000,"&gt;="&amp;DATE(YEAR($A498),MONTH($A498),1),'Регистрация приход товаров'!$D$4:$D$2000,$D498)-SUMIFS('Регистрация приход товаров'!$H$4:$H$2000,'Регистрация приход товаров'!$A$4:$A$2000,"&gt;="&amp;DATE(YEAR($A498),MONTH($A498)+1,1),'Регистрация приход товаров'!$D$4:$D$2000,$D498))+(IFERROR((SUMIF('Остаток на начало год'!$B$5:$B$302,$D498,'Остаток на начало год'!$F$5:$F$302)+SUMIFS('Регистрация приход товаров'!$H$4:$H$2000,'Регистрация приход товаров'!$D$4:$D$2000,$D498,'Регистрация приход товаров'!$A$4:$A$2000,"&lt;"&amp;DATE(YEAR($A498),MONTH($A498),1)))-SUMIFS('Регистрация расход товаров'!$H$4:$H$2000,'Регистрация расход товаров'!$A$4:$A$2000,"&lt;"&amp;DATE(YEAR($A498),MONTH($A498),1),'Регистрация расход товаров'!$D$4:$D$2000,$D498),0)))/((SUMIFS('Регистрация приход товаров'!$G$4:$G$2000,'Регистрация приход товаров'!$A$4:$A$2000,"&gt;="&amp;DATE(YEAR($A498),MONTH($A498),1),'Регистрация приход товаров'!$D$4:$D$2000,$D498)-SUMIFS('Регистрация приход товаров'!$G$4:$G$2000,'Регистрация приход товаров'!$A$4:$A$2000,"&gt;="&amp;DATE(YEAR($A498),MONTH($A498)+1,1),'Регистрация приход товаров'!$D$4:$D$2000,$D498))+(IFERROR((SUMIF('Остаток на начало год'!$B$5:$B$302,$D498,'Остаток на начало год'!$E$5:$E$302)+SUMIFS('Регистрация приход товаров'!$G$4:$G$2000,'Регистрация приход товаров'!$D$4:$D$2000,$D498,'Регистрация приход товаров'!$A$4:$A$2000,"&lt;"&amp;DATE(YEAR($A498),MONTH($A498),1)))-SUMIFS('Регистрация расход товаров'!$G$4:$G$2000,'Регистрация расход товаров'!$A$4:$A$2000,"&lt;"&amp;DATE(YEAR($A498),MONTH($A498),1),'Регистрация расход товаров'!$D$4:$D$2000,$D498),0))))*G498,0)</f>
        <v>0</v>
      </c>
      <c r="I498" s="154"/>
      <c r="J498" s="153">
        <f t="shared" si="14"/>
        <v>0</v>
      </c>
      <c r="K498" s="153">
        <f t="shared" si="15"/>
        <v>0</v>
      </c>
      <c r="L498" s="43" t="e">
        <f>IF(B498=#REF!,MAX($L$3:L497)+1,0)</f>
        <v>#REF!</v>
      </c>
    </row>
    <row r="499" spans="1:12">
      <c r="A499" s="158"/>
      <c r="B499" s="94"/>
      <c r="C499" s="159"/>
      <c r="D499" s="128"/>
      <c r="E499" s="151" t="str">
        <f>IFERROR(INDEX('Материал хисобот'!$C$9:$C$259,MATCH(D499,'Материал хисобот'!$B$9:$B$259,0),1),"")</f>
        <v/>
      </c>
      <c r="F499" s="152" t="str">
        <f>IFERROR(INDEX('Материал хисобот'!$D$9:$D$259,MATCH(D499,'Материал хисобот'!$B$9:$B$259,0),1),"")</f>
        <v/>
      </c>
      <c r="G499" s="155"/>
      <c r="H499" s="153">
        <f>IFERROR((((SUMIFS('Регистрация приход товаров'!$H$4:$H$2000,'Регистрация приход товаров'!$A$4:$A$2000,"&gt;="&amp;DATE(YEAR($A499),MONTH($A499),1),'Регистрация приход товаров'!$D$4:$D$2000,$D499)-SUMIFS('Регистрация приход товаров'!$H$4:$H$2000,'Регистрация приход товаров'!$A$4:$A$2000,"&gt;="&amp;DATE(YEAR($A499),MONTH($A499)+1,1),'Регистрация приход товаров'!$D$4:$D$2000,$D499))+(IFERROR((SUMIF('Остаток на начало год'!$B$5:$B$302,$D499,'Остаток на начало год'!$F$5:$F$302)+SUMIFS('Регистрация приход товаров'!$H$4:$H$2000,'Регистрация приход товаров'!$D$4:$D$2000,$D499,'Регистрация приход товаров'!$A$4:$A$2000,"&lt;"&amp;DATE(YEAR($A499),MONTH($A499),1)))-SUMIFS('Регистрация расход товаров'!$H$4:$H$2000,'Регистрация расход товаров'!$A$4:$A$2000,"&lt;"&amp;DATE(YEAR($A499),MONTH($A499),1),'Регистрация расход товаров'!$D$4:$D$2000,$D499),0)))/((SUMIFS('Регистрация приход товаров'!$G$4:$G$2000,'Регистрация приход товаров'!$A$4:$A$2000,"&gt;="&amp;DATE(YEAR($A499),MONTH($A499),1),'Регистрация приход товаров'!$D$4:$D$2000,$D499)-SUMIFS('Регистрация приход товаров'!$G$4:$G$2000,'Регистрация приход товаров'!$A$4:$A$2000,"&gt;="&amp;DATE(YEAR($A499),MONTH($A499)+1,1),'Регистрация приход товаров'!$D$4:$D$2000,$D499))+(IFERROR((SUMIF('Остаток на начало год'!$B$5:$B$302,$D499,'Остаток на начало год'!$E$5:$E$302)+SUMIFS('Регистрация приход товаров'!$G$4:$G$2000,'Регистрация приход товаров'!$D$4:$D$2000,$D499,'Регистрация приход товаров'!$A$4:$A$2000,"&lt;"&amp;DATE(YEAR($A499),MONTH($A499),1)))-SUMIFS('Регистрация расход товаров'!$G$4:$G$2000,'Регистрация расход товаров'!$A$4:$A$2000,"&lt;"&amp;DATE(YEAR($A499),MONTH($A499),1),'Регистрация расход товаров'!$D$4:$D$2000,$D499),0))))*G499,0)</f>
        <v>0</v>
      </c>
      <c r="I499" s="154"/>
      <c r="J499" s="153">
        <f t="shared" si="14"/>
        <v>0</v>
      </c>
      <c r="K499" s="153">
        <f t="shared" si="15"/>
        <v>0</v>
      </c>
      <c r="L499" s="43" t="e">
        <f>IF(B499=#REF!,MAX($L$3:L498)+1,0)</f>
        <v>#REF!</v>
      </c>
    </row>
    <row r="500" spans="1:12">
      <c r="A500" s="158"/>
      <c r="B500" s="94"/>
      <c r="C500" s="159"/>
      <c r="D500" s="128"/>
      <c r="E500" s="151" t="str">
        <f>IFERROR(INDEX('Материал хисобот'!$C$9:$C$259,MATCH(D500,'Материал хисобот'!$B$9:$B$259,0),1),"")</f>
        <v/>
      </c>
      <c r="F500" s="152" t="str">
        <f>IFERROR(INDEX('Материал хисобот'!$D$9:$D$259,MATCH(D500,'Материал хисобот'!$B$9:$B$259,0),1),"")</f>
        <v/>
      </c>
      <c r="G500" s="155"/>
      <c r="H500" s="153">
        <f>IFERROR((((SUMIFS('Регистрация приход товаров'!$H$4:$H$2000,'Регистрация приход товаров'!$A$4:$A$2000,"&gt;="&amp;DATE(YEAR($A500),MONTH($A500),1),'Регистрация приход товаров'!$D$4:$D$2000,$D500)-SUMIFS('Регистрация приход товаров'!$H$4:$H$2000,'Регистрация приход товаров'!$A$4:$A$2000,"&gt;="&amp;DATE(YEAR($A500),MONTH($A500)+1,1),'Регистрация приход товаров'!$D$4:$D$2000,$D500))+(IFERROR((SUMIF('Остаток на начало год'!$B$5:$B$302,$D500,'Остаток на начало год'!$F$5:$F$302)+SUMIFS('Регистрация приход товаров'!$H$4:$H$2000,'Регистрация приход товаров'!$D$4:$D$2000,$D500,'Регистрация приход товаров'!$A$4:$A$2000,"&lt;"&amp;DATE(YEAR($A500),MONTH($A500),1)))-SUMIFS('Регистрация расход товаров'!$H$4:$H$2000,'Регистрация расход товаров'!$A$4:$A$2000,"&lt;"&amp;DATE(YEAR($A500),MONTH($A500),1),'Регистрация расход товаров'!$D$4:$D$2000,$D500),0)))/((SUMIFS('Регистрация приход товаров'!$G$4:$G$2000,'Регистрация приход товаров'!$A$4:$A$2000,"&gt;="&amp;DATE(YEAR($A500),MONTH($A500),1),'Регистрация приход товаров'!$D$4:$D$2000,$D500)-SUMIFS('Регистрация приход товаров'!$G$4:$G$2000,'Регистрация приход товаров'!$A$4:$A$2000,"&gt;="&amp;DATE(YEAR($A500),MONTH($A500)+1,1),'Регистрация приход товаров'!$D$4:$D$2000,$D500))+(IFERROR((SUMIF('Остаток на начало год'!$B$5:$B$302,$D500,'Остаток на начало год'!$E$5:$E$302)+SUMIFS('Регистрация приход товаров'!$G$4:$G$2000,'Регистрация приход товаров'!$D$4:$D$2000,$D500,'Регистрация приход товаров'!$A$4:$A$2000,"&lt;"&amp;DATE(YEAR($A500),MONTH($A500),1)))-SUMIFS('Регистрация расход товаров'!$G$4:$G$2000,'Регистрация расход товаров'!$A$4:$A$2000,"&lt;"&amp;DATE(YEAR($A500),MONTH($A500),1),'Регистрация расход товаров'!$D$4:$D$2000,$D500),0))))*G500,0)</f>
        <v>0</v>
      </c>
      <c r="I500" s="154"/>
      <c r="J500" s="153">
        <f t="shared" si="14"/>
        <v>0</v>
      </c>
      <c r="K500" s="153">
        <f t="shared" si="15"/>
        <v>0</v>
      </c>
      <c r="L500" s="43" t="e">
        <f>IF(B500=#REF!,MAX($L$3:L499)+1,0)</f>
        <v>#REF!</v>
      </c>
    </row>
    <row r="501" spans="1:12">
      <c r="A501" s="158"/>
      <c r="B501" s="94"/>
      <c r="C501" s="159"/>
      <c r="D501" s="128"/>
      <c r="E501" s="151" t="str">
        <f>IFERROR(INDEX('Материал хисобот'!$C$9:$C$259,MATCH(D501,'Материал хисобот'!$B$9:$B$259,0),1),"")</f>
        <v/>
      </c>
      <c r="F501" s="152" t="str">
        <f>IFERROR(INDEX('Материал хисобот'!$D$9:$D$259,MATCH(D501,'Материал хисобот'!$B$9:$B$259,0),1),"")</f>
        <v/>
      </c>
      <c r="G501" s="155"/>
      <c r="H501" s="153">
        <f>IFERROR((((SUMIFS('Регистрация приход товаров'!$H$4:$H$2000,'Регистрация приход товаров'!$A$4:$A$2000,"&gt;="&amp;DATE(YEAR($A501),MONTH($A501),1),'Регистрация приход товаров'!$D$4:$D$2000,$D501)-SUMIFS('Регистрация приход товаров'!$H$4:$H$2000,'Регистрация приход товаров'!$A$4:$A$2000,"&gt;="&amp;DATE(YEAR($A501),MONTH($A501)+1,1),'Регистрация приход товаров'!$D$4:$D$2000,$D501))+(IFERROR((SUMIF('Остаток на начало год'!$B$5:$B$302,$D501,'Остаток на начало год'!$F$5:$F$302)+SUMIFS('Регистрация приход товаров'!$H$4:$H$2000,'Регистрация приход товаров'!$D$4:$D$2000,$D501,'Регистрация приход товаров'!$A$4:$A$2000,"&lt;"&amp;DATE(YEAR($A501),MONTH($A501),1)))-SUMIFS('Регистрация расход товаров'!$H$4:$H$2000,'Регистрация расход товаров'!$A$4:$A$2000,"&lt;"&amp;DATE(YEAR($A501),MONTH($A501),1),'Регистрация расход товаров'!$D$4:$D$2000,$D501),0)))/((SUMIFS('Регистрация приход товаров'!$G$4:$G$2000,'Регистрация приход товаров'!$A$4:$A$2000,"&gt;="&amp;DATE(YEAR($A501),MONTH($A501),1),'Регистрация приход товаров'!$D$4:$D$2000,$D501)-SUMIFS('Регистрация приход товаров'!$G$4:$G$2000,'Регистрация приход товаров'!$A$4:$A$2000,"&gt;="&amp;DATE(YEAR($A501),MONTH($A501)+1,1),'Регистрация приход товаров'!$D$4:$D$2000,$D501))+(IFERROR((SUMIF('Остаток на начало год'!$B$5:$B$302,$D501,'Остаток на начало год'!$E$5:$E$302)+SUMIFS('Регистрация приход товаров'!$G$4:$G$2000,'Регистрация приход товаров'!$D$4:$D$2000,$D501,'Регистрация приход товаров'!$A$4:$A$2000,"&lt;"&amp;DATE(YEAR($A501),MONTH($A501),1)))-SUMIFS('Регистрация расход товаров'!$G$4:$G$2000,'Регистрация расход товаров'!$A$4:$A$2000,"&lt;"&amp;DATE(YEAR($A501),MONTH($A501),1),'Регистрация расход товаров'!$D$4:$D$2000,$D501),0))))*G501,0)</f>
        <v>0</v>
      </c>
      <c r="I501" s="154"/>
      <c r="J501" s="153">
        <f t="shared" si="14"/>
        <v>0</v>
      </c>
      <c r="K501" s="153">
        <f t="shared" si="15"/>
        <v>0</v>
      </c>
      <c r="L501" s="43" t="e">
        <f>IF(B501=#REF!,MAX($L$3:L500)+1,0)</f>
        <v>#REF!</v>
      </c>
    </row>
    <row r="502" spans="1:12">
      <c r="A502" s="158"/>
      <c r="B502" s="94"/>
      <c r="C502" s="159"/>
      <c r="D502" s="128"/>
      <c r="E502" s="151" t="str">
        <f>IFERROR(INDEX('Материал хисобот'!$C$9:$C$259,MATCH(D502,'Материал хисобот'!$B$9:$B$259,0),1),"")</f>
        <v/>
      </c>
      <c r="F502" s="152" t="str">
        <f>IFERROR(INDEX('Материал хисобот'!$D$9:$D$259,MATCH(D502,'Материал хисобот'!$B$9:$B$259,0),1),"")</f>
        <v/>
      </c>
      <c r="G502" s="155"/>
      <c r="H502" s="153">
        <f>IFERROR((((SUMIFS('Регистрация приход товаров'!$H$4:$H$2000,'Регистрация приход товаров'!$A$4:$A$2000,"&gt;="&amp;DATE(YEAR($A502),MONTH($A502),1),'Регистрация приход товаров'!$D$4:$D$2000,$D502)-SUMIFS('Регистрация приход товаров'!$H$4:$H$2000,'Регистрация приход товаров'!$A$4:$A$2000,"&gt;="&amp;DATE(YEAR($A502),MONTH($A502)+1,1),'Регистрация приход товаров'!$D$4:$D$2000,$D502))+(IFERROR((SUMIF('Остаток на начало год'!$B$5:$B$302,$D502,'Остаток на начало год'!$F$5:$F$302)+SUMIFS('Регистрация приход товаров'!$H$4:$H$2000,'Регистрация приход товаров'!$D$4:$D$2000,$D502,'Регистрация приход товаров'!$A$4:$A$2000,"&lt;"&amp;DATE(YEAR($A502),MONTH($A502),1)))-SUMIFS('Регистрация расход товаров'!$H$4:$H$2000,'Регистрация расход товаров'!$A$4:$A$2000,"&lt;"&amp;DATE(YEAR($A502),MONTH($A502),1),'Регистрация расход товаров'!$D$4:$D$2000,$D502),0)))/((SUMIFS('Регистрация приход товаров'!$G$4:$G$2000,'Регистрация приход товаров'!$A$4:$A$2000,"&gt;="&amp;DATE(YEAR($A502),MONTH($A502),1),'Регистрация приход товаров'!$D$4:$D$2000,$D502)-SUMIFS('Регистрация приход товаров'!$G$4:$G$2000,'Регистрация приход товаров'!$A$4:$A$2000,"&gt;="&amp;DATE(YEAR($A502),MONTH($A502)+1,1),'Регистрация приход товаров'!$D$4:$D$2000,$D502))+(IFERROR((SUMIF('Остаток на начало год'!$B$5:$B$302,$D502,'Остаток на начало год'!$E$5:$E$302)+SUMIFS('Регистрация приход товаров'!$G$4:$G$2000,'Регистрация приход товаров'!$D$4:$D$2000,$D502,'Регистрация приход товаров'!$A$4:$A$2000,"&lt;"&amp;DATE(YEAR($A502),MONTH($A502),1)))-SUMIFS('Регистрация расход товаров'!$G$4:$G$2000,'Регистрация расход товаров'!$A$4:$A$2000,"&lt;"&amp;DATE(YEAR($A502),MONTH($A502),1),'Регистрация расход товаров'!$D$4:$D$2000,$D502),0))))*G502,0)</f>
        <v>0</v>
      </c>
      <c r="I502" s="154"/>
      <c r="J502" s="153">
        <f t="shared" si="14"/>
        <v>0</v>
      </c>
      <c r="K502" s="153">
        <f t="shared" si="15"/>
        <v>0</v>
      </c>
      <c r="L502" s="43" t="e">
        <f>IF(B502=#REF!,MAX($L$3:L501)+1,0)</f>
        <v>#REF!</v>
      </c>
    </row>
    <row r="503" spans="1:12">
      <c r="A503" s="158"/>
      <c r="B503" s="94"/>
      <c r="C503" s="159"/>
      <c r="D503" s="128"/>
      <c r="E503" s="151" t="str">
        <f>IFERROR(INDEX('Материал хисобот'!$C$9:$C$259,MATCH(D503,'Материал хисобот'!$B$9:$B$259,0),1),"")</f>
        <v/>
      </c>
      <c r="F503" s="152" t="str">
        <f>IFERROR(INDEX('Материал хисобот'!$D$9:$D$259,MATCH(D503,'Материал хисобот'!$B$9:$B$259,0),1),"")</f>
        <v/>
      </c>
      <c r="G503" s="155"/>
      <c r="H503" s="153">
        <f>IFERROR((((SUMIFS('Регистрация приход товаров'!$H$4:$H$2000,'Регистрация приход товаров'!$A$4:$A$2000,"&gt;="&amp;DATE(YEAR($A503),MONTH($A503),1),'Регистрация приход товаров'!$D$4:$D$2000,$D503)-SUMIFS('Регистрация приход товаров'!$H$4:$H$2000,'Регистрация приход товаров'!$A$4:$A$2000,"&gt;="&amp;DATE(YEAR($A503),MONTH($A503)+1,1),'Регистрация приход товаров'!$D$4:$D$2000,$D503))+(IFERROR((SUMIF('Остаток на начало год'!$B$5:$B$302,$D503,'Остаток на начало год'!$F$5:$F$302)+SUMIFS('Регистрация приход товаров'!$H$4:$H$2000,'Регистрация приход товаров'!$D$4:$D$2000,$D503,'Регистрация приход товаров'!$A$4:$A$2000,"&lt;"&amp;DATE(YEAR($A503),MONTH($A503),1)))-SUMIFS('Регистрация расход товаров'!$H$4:$H$2000,'Регистрация расход товаров'!$A$4:$A$2000,"&lt;"&amp;DATE(YEAR($A503),MONTH($A503),1),'Регистрация расход товаров'!$D$4:$D$2000,$D503),0)))/((SUMIFS('Регистрация приход товаров'!$G$4:$G$2000,'Регистрация приход товаров'!$A$4:$A$2000,"&gt;="&amp;DATE(YEAR($A503),MONTH($A503),1),'Регистрация приход товаров'!$D$4:$D$2000,$D503)-SUMIFS('Регистрация приход товаров'!$G$4:$G$2000,'Регистрация приход товаров'!$A$4:$A$2000,"&gt;="&amp;DATE(YEAR($A503),MONTH($A503)+1,1),'Регистрация приход товаров'!$D$4:$D$2000,$D503))+(IFERROR((SUMIF('Остаток на начало год'!$B$5:$B$302,$D503,'Остаток на начало год'!$E$5:$E$302)+SUMIFS('Регистрация приход товаров'!$G$4:$G$2000,'Регистрация приход товаров'!$D$4:$D$2000,$D503,'Регистрация приход товаров'!$A$4:$A$2000,"&lt;"&amp;DATE(YEAR($A503),MONTH($A503),1)))-SUMIFS('Регистрация расход товаров'!$G$4:$G$2000,'Регистрация расход товаров'!$A$4:$A$2000,"&lt;"&amp;DATE(YEAR($A503),MONTH($A503),1),'Регистрация расход товаров'!$D$4:$D$2000,$D503),0))))*G503,0)</f>
        <v>0</v>
      </c>
      <c r="I503" s="154"/>
      <c r="J503" s="153">
        <f t="shared" si="14"/>
        <v>0</v>
      </c>
      <c r="K503" s="153">
        <f t="shared" si="15"/>
        <v>0</v>
      </c>
      <c r="L503" s="43" t="e">
        <f>IF(B503=#REF!,MAX($L$3:L502)+1,0)</f>
        <v>#REF!</v>
      </c>
    </row>
    <row r="504" spans="1:12">
      <c r="A504" s="158"/>
      <c r="B504" s="94"/>
      <c r="C504" s="159"/>
      <c r="D504" s="128"/>
      <c r="E504" s="151" t="str">
        <f>IFERROR(INDEX('Материал хисобот'!$C$9:$C$259,MATCH(D504,'Материал хисобот'!$B$9:$B$259,0),1),"")</f>
        <v/>
      </c>
      <c r="F504" s="152" t="str">
        <f>IFERROR(INDEX('Материал хисобот'!$D$9:$D$259,MATCH(D504,'Материал хисобот'!$B$9:$B$259,0),1),"")</f>
        <v/>
      </c>
      <c r="G504" s="155"/>
      <c r="H504" s="153">
        <f>IFERROR((((SUMIFS('Регистрация приход товаров'!$H$4:$H$2000,'Регистрация приход товаров'!$A$4:$A$2000,"&gt;="&amp;DATE(YEAR($A504),MONTH($A504),1),'Регистрация приход товаров'!$D$4:$D$2000,$D504)-SUMIFS('Регистрация приход товаров'!$H$4:$H$2000,'Регистрация приход товаров'!$A$4:$A$2000,"&gt;="&amp;DATE(YEAR($A504),MONTH($A504)+1,1),'Регистрация приход товаров'!$D$4:$D$2000,$D504))+(IFERROR((SUMIF('Остаток на начало год'!$B$5:$B$302,$D504,'Остаток на начало год'!$F$5:$F$302)+SUMIFS('Регистрация приход товаров'!$H$4:$H$2000,'Регистрация приход товаров'!$D$4:$D$2000,$D504,'Регистрация приход товаров'!$A$4:$A$2000,"&lt;"&amp;DATE(YEAR($A504),MONTH($A504),1)))-SUMIFS('Регистрация расход товаров'!$H$4:$H$2000,'Регистрация расход товаров'!$A$4:$A$2000,"&lt;"&amp;DATE(YEAR($A504),MONTH($A504),1),'Регистрация расход товаров'!$D$4:$D$2000,$D504),0)))/((SUMIFS('Регистрация приход товаров'!$G$4:$G$2000,'Регистрация приход товаров'!$A$4:$A$2000,"&gt;="&amp;DATE(YEAR($A504),MONTH($A504),1),'Регистрация приход товаров'!$D$4:$D$2000,$D504)-SUMIFS('Регистрация приход товаров'!$G$4:$G$2000,'Регистрация приход товаров'!$A$4:$A$2000,"&gt;="&amp;DATE(YEAR($A504),MONTH($A504)+1,1),'Регистрация приход товаров'!$D$4:$D$2000,$D504))+(IFERROR((SUMIF('Остаток на начало год'!$B$5:$B$302,$D504,'Остаток на начало год'!$E$5:$E$302)+SUMIFS('Регистрация приход товаров'!$G$4:$G$2000,'Регистрация приход товаров'!$D$4:$D$2000,$D504,'Регистрация приход товаров'!$A$4:$A$2000,"&lt;"&amp;DATE(YEAR($A504),MONTH($A504),1)))-SUMIFS('Регистрация расход товаров'!$G$4:$G$2000,'Регистрация расход товаров'!$A$4:$A$2000,"&lt;"&amp;DATE(YEAR($A504),MONTH($A504),1),'Регистрация расход товаров'!$D$4:$D$2000,$D504),0))))*G504,0)</f>
        <v>0</v>
      </c>
      <c r="I504" s="154"/>
      <c r="J504" s="153">
        <f t="shared" si="14"/>
        <v>0</v>
      </c>
      <c r="K504" s="153">
        <f t="shared" si="15"/>
        <v>0</v>
      </c>
      <c r="L504" s="43" t="e">
        <f>IF(B504=#REF!,MAX($L$3:L503)+1,0)</f>
        <v>#REF!</v>
      </c>
    </row>
    <row r="505" spans="1:12">
      <c r="A505" s="158"/>
      <c r="B505" s="94"/>
      <c r="C505" s="159"/>
      <c r="D505" s="128"/>
      <c r="E505" s="151" t="str">
        <f>IFERROR(INDEX('Материал хисобот'!$C$9:$C$259,MATCH(D505,'Материал хисобот'!$B$9:$B$259,0),1),"")</f>
        <v/>
      </c>
      <c r="F505" s="152" t="str">
        <f>IFERROR(INDEX('Материал хисобот'!$D$9:$D$259,MATCH(D505,'Материал хисобот'!$B$9:$B$259,0),1),"")</f>
        <v/>
      </c>
      <c r="G505" s="155"/>
      <c r="H505" s="153">
        <f>IFERROR((((SUMIFS('Регистрация приход товаров'!$H$4:$H$2000,'Регистрация приход товаров'!$A$4:$A$2000,"&gt;="&amp;DATE(YEAR($A505),MONTH($A505),1),'Регистрация приход товаров'!$D$4:$D$2000,$D505)-SUMIFS('Регистрация приход товаров'!$H$4:$H$2000,'Регистрация приход товаров'!$A$4:$A$2000,"&gt;="&amp;DATE(YEAR($A505),MONTH($A505)+1,1),'Регистрация приход товаров'!$D$4:$D$2000,$D505))+(IFERROR((SUMIF('Остаток на начало год'!$B$5:$B$302,$D505,'Остаток на начало год'!$F$5:$F$302)+SUMIFS('Регистрация приход товаров'!$H$4:$H$2000,'Регистрация приход товаров'!$D$4:$D$2000,$D505,'Регистрация приход товаров'!$A$4:$A$2000,"&lt;"&amp;DATE(YEAR($A505),MONTH($A505),1)))-SUMIFS('Регистрация расход товаров'!$H$4:$H$2000,'Регистрация расход товаров'!$A$4:$A$2000,"&lt;"&amp;DATE(YEAR($A505),MONTH($A505),1),'Регистрация расход товаров'!$D$4:$D$2000,$D505),0)))/((SUMIFS('Регистрация приход товаров'!$G$4:$G$2000,'Регистрация приход товаров'!$A$4:$A$2000,"&gt;="&amp;DATE(YEAR($A505),MONTH($A505),1),'Регистрация приход товаров'!$D$4:$D$2000,$D505)-SUMIFS('Регистрация приход товаров'!$G$4:$G$2000,'Регистрация приход товаров'!$A$4:$A$2000,"&gt;="&amp;DATE(YEAR($A505),MONTH($A505)+1,1),'Регистрация приход товаров'!$D$4:$D$2000,$D505))+(IFERROR((SUMIF('Остаток на начало год'!$B$5:$B$302,$D505,'Остаток на начало год'!$E$5:$E$302)+SUMIFS('Регистрация приход товаров'!$G$4:$G$2000,'Регистрация приход товаров'!$D$4:$D$2000,$D505,'Регистрация приход товаров'!$A$4:$A$2000,"&lt;"&amp;DATE(YEAR($A505),MONTH($A505),1)))-SUMIFS('Регистрация расход товаров'!$G$4:$G$2000,'Регистрация расход товаров'!$A$4:$A$2000,"&lt;"&amp;DATE(YEAR($A505),MONTH($A505),1),'Регистрация расход товаров'!$D$4:$D$2000,$D505),0))))*G505,0)</f>
        <v>0</v>
      </c>
      <c r="I505" s="154"/>
      <c r="J505" s="153">
        <f t="shared" si="14"/>
        <v>0</v>
      </c>
      <c r="K505" s="153">
        <f t="shared" si="15"/>
        <v>0</v>
      </c>
      <c r="L505" s="43" t="e">
        <f>IF(B505=#REF!,MAX($L$3:L504)+1,0)</f>
        <v>#REF!</v>
      </c>
    </row>
    <row r="506" spans="1:12">
      <c r="A506" s="158"/>
      <c r="B506" s="94"/>
      <c r="C506" s="159"/>
      <c r="D506" s="128"/>
      <c r="E506" s="151" t="str">
        <f>IFERROR(INDEX('Материал хисобот'!$C$9:$C$259,MATCH(D506,'Материал хисобот'!$B$9:$B$259,0),1),"")</f>
        <v/>
      </c>
      <c r="F506" s="152" t="str">
        <f>IFERROR(INDEX('Материал хисобот'!$D$9:$D$259,MATCH(D506,'Материал хисобот'!$B$9:$B$259,0),1),"")</f>
        <v/>
      </c>
      <c r="G506" s="155"/>
      <c r="H506" s="153">
        <f>IFERROR((((SUMIFS('Регистрация приход товаров'!$H$4:$H$2000,'Регистрация приход товаров'!$A$4:$A$2000,"&gt;="&amp;DATE(YEAR($A506),MONTH($A506),1),'Регистрация приход товаров'!$D$4:$D$2000,$D506)-SUMIFS('Регистрация приход товаров'!$H$4:$H$2000,'Регистрация приход товаров'!$A$4:$A$2000,"&gt;="&amp;DATE(YEAR($A506),MONTH($A506)+1,1),'Регистрация приход товаров'!$D$4:$D$2000,$D506))+(IFERROR((SUMIF('Остаток на начало год'!$B$5:$B$302,$D506,'Остаток на начало год'!$F$5:$F$302)+SUMIFS('Регистрация приход товаров'!$H$4:$H$2000,'Регистрация приход товаров'!$D$4:$D$2000,$D506,'Регистрация приход товаров'!$A$4:$A$2000,"&lt;"&amp;DATE(YEAR($A506),MONTH($A506),1)))-SUMIFS('Регистрация расход товаров'!$H$4:$H$2000,'Регистрация расход товаров'!$A$4:$A$2000,"&lt;"&amp;DATE(YEAR($A506),MONTH($A506),1),'Регистрация расход товаров'!$D$4:$D$2000,$D506),0)))/((SUMIFS('Регистрация приход товаров'!$G$4:$G$2000,'Регистрация приход товаров'!$A$4:$A$2000,"&gt;="&amp;DATE(YEAR($A506),MONTH($A506),1),'Регистрация приход товаров'!$D$4:$D$2000,$D506)-SUMIFS('Регистрация приход товаров'!$G$4:$G$2000,'Регистрация приход товаров'!$A$4:$A$2000,"&gt;="&amp;DATE(YEAR($A506),MONTH($A506)+1,1),'Регистрация приход товаров'!$D$4:$D$2000,$D506))+(IFERROR((SUMIF('Остаток на начало год'!$B$5:$B$302,$D506,'Остаток на начало год'!$E$5:$E$302)+SUMIFS('Регистрация приход товаров'!$G$4:$G$2000,'Регистрация приход товаров'!$D$4:$D$2000,$D506,'Регистрация приход товаров'!$A$4:$A$2000,"&lt;"&amp;DATE(YEAR($A506),MONTH($A506),1)))-SUMIFS('Регистрация расход товаров'!$G$4:$G$2000,'Регистрация расход товаров'!$A$4:$A$2000,"&lt;"&amp;DATE(YEAR($A506),MONTH($A506),1),'Регистрация расход товаров'!$D$4:$D$2000,$D506),0))))*G506,0)</f>
        <v>0</v>
      </c>
      <c r="I506" s="154"/>
      <c r="J506" s="153">
        <f t="shared" si="14"/>
        <v>0</v>
      </c>
      <c r="K506" s="153">
        <f t="shared" si="15"/>
        <v>0</v>
      </c>
      <c r="L506" s="43" t="e">
        <f>IF(B506=#REF!,MAX($L$3:L505)+1,0)</f>
        <v>#REF!</v>
      </c>
    </row>
    <row r="507" spans="1:12">
      <c r="A507" s="158"/>
      <c r="B507" s="94"/>
      <c r="C507" s="159"/>
      <c r="D507" s="128"/>
      <c r="E507" s="151" t="str">
        <f>IFERROR(INDEX('Материал хисобот'!$C$9:$C$259,MATCH(D507,'Материал хисобот'!$B$9:$B$259,0),1),"")</f>
        <v/>
      </c>
      <c r="F507" s="152" t="str">
        <f>IFERROR(INDEX('Материал хисобот'!$D$9:$D$259,MATCH(D507,'Материал хисобот'!$B$9:$B$259,0),1),"")</f>
        <v/>
      </c>
      <c r="G507" s="155"/>
      <c r="H507" s="153">
        <f>IFERROR((((SUMIFS('Регистрация приход товаров'!$H$4:$H$2000,'Регистрация приход товаров'!$A$4:$A$2000,"&gt;="&amp;DATE(YEAR($A507),MONTH($A507),1),'Регистрация приход товаров'!$D$4:$D$2000,$D507)-SUMIFS('Регистрация приход товаров'!$H$4:$H$2000,'Регистрация приход товаров'!$A$4:$A$2000,"&gt;="&amp;DATE(YEAR($A507),MONTH($A507)+1,1),'Регистрация приход товаров'!$D$4:$D$2000,$D507))+(IFERROR((SUMIF('Остаток на начало год'!$B$5:$B$302,$D507,'Остаток на начало год'!$F$5:$F$302)+SUMIFS('Регистрация приход товаров'!$H$4:$H$2000,'Регистрация приход товаров'!$D$4:$D$2000,$D507,'Регистрация приход товаров'!$A$4:$A$2000,"&lt;"&amp;DATE(YEAR($A507),MONTH($A507),1)))-SUMIFS('Регистрация расход товаров'!$H$4:$H$2000,'Регистрация расход товаров'!$A$4:$A$2000,"&lt;"&amp;DATE(YEAR($A507),MONTH($A507),1),'Регистрация расход товаров'!$D$4:$D$2000,$D507),0)))/((SUMIFS('Регистрация приход товаров'!$G$4:$G$2000,'Регистрация приход товаров'!$A$4:$A$2000,"&gt;="&amp;DATE(YEAR($A507),MONTH($A507),1),'Регистрация приход товаров'!$D$4:$D$2000,$D507)-SUMIFS('Регистрация приход товаров'!$G$4:$G$2000,'Регистрация приход товаров'!$A$4:$A$2000,"&gt;="&amp;DATE(YEAR($A507),MONTH($A507)+1,1),'Регистрация приход товаров'!$D$4:$D$2000,$D507))+(IFERROR((SUMIF('Остаток на начало год'!$B$5:$B$302,$D507,'Остаток на начало год'!$E$5:$E$302)+SUMIFS('Регистрация приход товаров'!$G$4:$G$2000,'Регистрация приход товаров'!$D$4:$D$2000,$D507,'Регистрация приход товаров'!$A$4:$A$2000,"&lt;"&amp;DATE(YEAR($A507),MONTH($A507),1)))-SUMIFS('Регистрация расход товаров'!$G$4:$G$2000,'Регистрация расход товаров'!$A$4:$A$2000,"&lt;"&amp;DATE(YEAR($A507),MONTH($A507),1),'Регистрация расход товаров'!$D$4:$D$2000,$D507),0))))*G507,0)</f>
        <v>0</v>
      </c>
      <c r="I507" s="154"/>
      <c r="J507" s="153">
        <f t="shared" si="14"/>
        <v>0</v>
      </c>
      <c r="K507" s="153">
        <f t="shared" si="15"/>
        <v>0</v>
      </c>
      <c r="L507" s="43" t="e">
        <f>IF(B507=#REF!,MAX($L$3:L506)+1,0)</f>
        <v>#REF!</v>
      </c>
    </row>
    <row r="508" spans="1:12">
      <c r="A508" s="158"/>
      <c r="B508" s="94"/>
      <c r="C508" s="159"/>
      <c r="D508" s="128"/>
      <c r="E508" s="151" t="str">
        <f>IFERROR(INDEX('Материал хисобот'!$C$9:$C$259,MATCH(D508,'Материал хисобот'!$B$9:$B$259,0),1),"")</f>
        <v/>
      </c>
      <c r="F508" s="152" t="str">
        <f>IFERROR(INDEX('Материал хисобот'!$D$9:$D$259,MATCH(D508,'Материал хисобот'!$B$9:$B$259,0),1),"")</f>
        <v/>
      </c>
      <c r="G508" s="155"/>
      <c r="H508" s="153">
        <f>IFERROR((((SUMIFS('Регистрация приход товаров'!$H$4:$H$2000,'Регистрация приход товаров'!$A$4:$A$2000,"&gt;="&amp;DATE(YEAR($A508),MONTH($A508),1),'Регистрация приход товаров'!$D$4:$D$2000,$D508)-SUMIFS('Регистрация приход товаров'!$H$4:$H$2000,'Регистрация приход товаров'!$A$4:$A$2000,"&gt;="&amp;DATE(YEAR($A508),MONTH($A508)+1,1),'Регистрация приход товаров'!$D$4:$D$2000,$D508))+(IFERROR((SUMIF('Остаток на начало год'!$B$5:$B$302,$D508,'Остаток на начало год'!$F$5:$F$302)+SUMIFS('Регистрация приход товаров'!$H$4:$H$2000,'Регистрация приход товаров'!$D$4:$D$2000,$D508,'Регистрация приход товаров'!$A$4:$A$2000,"&lt;"&amp;DATE(YEAR($A508),MONTH($A508),1)))-SUMIFS('Регистрация расход товаров'!$H$4:$H$2000,'Регистрация расход товаров'!$A$4:$A$2000,"&lt;"&amp;DATE(YEAR($A508),MONTH($A508),1),'Регистрация расход товаров'!$D$4:$D$2000,$D508),0)))/((SUMIFS('Регистрация приход товаров'!$G$4:$G$2000,'Регистрация приход товаров'!$A$4:$A$2000,"&gt;="&amp;DATE(YEAR($A508),MONTH($A508),1),'Регистрация приход товаров'!$D$4:$D$2000,$D508)-SUMIFS('Регистрация приход товаров'!$G$4:$G$2000,'Регистрация приход товаров'!$A$4:$A$2000,"&gt;="&amp;DATE(YEAR($A508),MONTH($A508)+1,1),'Регистрация приход товаров'!$D$4:$D$2000,$D508))+(IFERROR((SUMIF('Остаток на начало год'!$B$5:$B$302,$D508,'Остаток на начало год'!$E$5:$E$302)+SUMIFS('Регистрация приход товаров'!$G$4:$G$2000,'Регистрация приход товаров'!$D$4:$D$2000,$D508,'Регистрация приход товаров'!$A$4:$A$2000,"&lt;"&amp;DATE(YEAR($A508),MONTH($A508),1)))-SUMIFS('Регистрация расход товаров'!$G$4:$G$2000,'Регистрация расход товаров'!$A$4:$A$2000,"&lt;"&amp;DATE(YEAR($A508),MONTH($A508),1),'Регистрация расход товаров'!$D$4:$D$2000,$D508),0))))*G508,0)</f>
        <v>0</v>
      </c>
      <c r="I508" s="154"/>
      <c r="J508" s="153">
        <f t="shared" si="14"/>
        <v>0</v>
      </c>
      <c r="K508" s="153">
        <f t="shared" si="15"/>
        <v>0</v>
      </c>
      <c r="L508" s="43" t="e">
        <f>IF(B508=#REF!,MAX($L$3:L507)+1,0)</f>
        <v>#REF!</v>
      </c>
    </row>
    <row r="509" spans="1:12">
      <c r="A509" s="158"/>
      <c r="B509" s="94"/>
      <c r="C509" s="159"/>
      <c r="D509" s="128"/>
      <c r="E509" s="151" t="str">
        <f>IFERROR(INDEX('Материал хисобот'!$C$9:$C$259,MATCH(D509,'Материал хисобот'!$B$9:$B$259,0),1),"")</f>
        <v/>
      </c>
      <c r="F509" s="152" t="str">
        <f>IFERROR(INDEX('Материал хисобот'!$D$9:$D$259,MATCH(D509,'Материал хисобот'!$B$9:$B$259,0),1),"")</f>
        <v/>
      </c>
      <c r="G509" s="155"/>
      <c r="H509" s="153">
        <f>IFERROR((((SUMIFS('Регистрация приход товаров'!$H$4:$H$2000,'Регистрация приход товаров'!$A$4:$A$2000,"&gt;="&amp;DATE(YEAR($A509),MONTH($A509),1),'Регистрация приход товаров'!$D$4:$D$2000,$D509)-SUMIFS('Регистрация приход товаров'!$H$4:$H$2000,'Регистрация приход товаров'!$A$4:$A$2000,"&gt;="&amp;DATE(YEAR($A509),MONTH($A509)+1,1),'Регистрация приход товаров'!$D$4:$D$2000,$D509))+(IFERROR((SUMIF('Остаток на начало год'!$B$5:$B$302,$D509,'Остаток на начало год'!$F$5:$F$302)+SUMIFS('Регистрация приход товаров'!$H$4:$H$2000,'Регистрация приход товаров'!$D$4:$D$2000,$D509,'Регистрация приход товаров'!$A$4:$A$2000,"&lt;"&amp;DATE(YEAR($A509),MONTH($A509),1)))-SUMIFS('Регистрация расход товаров'!$H$4:$H$2000,'Регистрация расход товаров'!$A$4:$A$2000,"&lt;"&amp;DATE(YEAR($A509),MONTH($A509),1),'Регистрация расход товаров'!$D$4:$D$2000,$D509),0)))/((SUMIFS('Регистрация приход товаров'!$G$4:$G$2000,'Регистрация приход товаров'!$A$4:$A$2000,"&gt;="&amp;DATE(YEAR($A509),MONTH($A509),1),'Регистрация приход товаров'!$D$4:$D$2000,$D509)-SUMIFS('Регистрация приход товаров'!$G$4:$G$2000,'Регистрация приход товаров'!$A$4:$A$2000,"&gt;="&amp;DATE(YEAR($A509),MONTH($A509)+1,1),'Регистрация приход товаров'!$D$4:$D$2000,$D509))+(IFERROR((SUMIF('Остаток на начало год'!$B$5:$B$302,$D509,'Остаток на начало год'!$E$5:$E$302)+SUMIFS('Регистрация приход товаров'!$G$4:$G$2000,'Регистрация приход товаров'!$D$4:$D$2000,$D509,'Регистрация приход товаров'!$A$4:$A$2000,"&lt;"&amp;DATE(YEAR($A509),MONTH($A509),1)))-SUMIFS('Регистрация расход товаров'!$G$4:$G$2000,'Регистрация расход товаров'!$A$4:$A$2000,"&lt;"&amp;DATE(YEAR($A509),MONTH($A509),1),'Регистрация расход товаров'!$D$4:$D$2000,$D509),0))))*G509,0)</f>
        <v>0</v>
      </c>
      <c r="I509" s="154"/>
      <c r="J509" s="153">
        <f t="shared" si="14"/>
        <v>0</v>
      </c>
      <c r="K509" s="153">
        <f t="shared" si="15"/>
        <v>0</v>
      </c>
      <c r="L509" s="43" t="e">
        <f>IF(B509=#REF!,MAX($L$3:L508)+1,0)</f>
        <v>#REF!</v>
      </c>
    </row>
    <row r="510" spans="1:12">
      <c r="A510" s="158"/>
      <c r="B510" s="94"/>
      <c r="C510" s="159"/>
      <c r="D510" s="128"/>
      <c r="E510" s="151" t="str">
        <f>IFERROR(INDEX('Материал хисобот'!$C$9:$C$259,MATCH(D510,'Материал хисобот'!$B$9:$B$259,0),1),"")</f>
        <v/>
      </c>
      <c r="F510" s="152" t="str">
        <f>IFERROR(INDEX('Материал хисобот'!$D$9:$D$259,MATCH(D510,'Материал хисобот'!$B$9:$B$259,0),1),"")</f>
        <v/>
      </c>
      <c r="G510" s="155"/>
      <c r="H510" s="153">
        <f>IFERROR((((SUMIFS('Регистрация приход товаров'!$H$4:$H$2000,'Регистрация приход товаров'!$A$4:$A$2000,"&gt;="&amp;DATE(YEAR($A510),MONTH($A510),1),'Регистрация приход товаров'!$D$4:$D$2000,$D510)-SUMIFS('Регистрация приход товаров'!$H$4:$H$2000,'Регистрация приход товаров'!$A$4:$A$2000,"&gt;="&amp;DATE(YEAR($A510),MONTH($A510)+1,1),'Регистрация приход товаров'!$D$4:$D$2000,$D510))+(IFERROR((SUMIF('Остаток на начало год'!$B$5:$B$302,$D510,'Остаток на начало год'!$F$5:$F$302)+SUMIFS('Регистрация приход товаров'!$H$4:$H$2000,'Регистрация приход товаров'!$D$4:$D$2000,$D510,'Регистрация приход товаров'!$A$4:$A$2000,"&lt;"&amp;DATE(YEAR($A510),MONTH($A510),1)))-SUMIFS('Регистрация расход товаров'!$H$4:$H$2000,'Регистрация расход товаров'!$A$4:$A$2000,"&lt;"&amp;DATE(YEAR($A510),MONTH($A510),1),'Регистрация расход товаров'!$D$4:$D$2000,$D510),0)))/((SUMIFS('Регистрация приход товаров'!$G$4:$G$2000,'Регистрация приход товаров'!$A$4:$A$2000,"&gt;="&amp;DATE(YEAR($A510),MONTH($A510),1),'Регистрация приход товаров'!$D$4:$D$2000,$D510)-SUMIFS('Регистрация приход товаров'!$G$4:$G$2000,'Регистрация приход товаров'!$A$4:$A$2000,"&gt;="&amp;DATE(YEAR($A510),MONTH($A510)+1,1),'Регистрация приход товаров'!$D$4:$D$2000,$D510))+(IFERROR((SUMIF('Остаток на начало год'!$B$5:$B$302,$D510,'Остаток на начало год'!$E$5:$E$302)+SUMIFS('Регистрация приход товаров'!$G$4:$G$2000,'Регистрация приход товаров'!$D$4:$D$2000,$D510,'Регистрация приход товаров'!$A$4:$A$2000,"&lt;"&amp;DATE(YEAR($A510),MONTH($A510),1)))-SUMIFS('Регистрация расход товаров'!$G$4:$G$2000,'Регистрация расход товаров'!$A$4:$A$2000,"&lt;"&amp;DATE(YEAR($A510),MONTH($A510),1),'Регистрация расход товаров'!$D$4:$D$2000,$D510),0))))*G510,0)</f>
        <v>0</v>
      </c>
      <c r="I510" s="154"/>
      <c r="J510" s="153">
        <f t="shared" si="14"/>
        <v>0</v>
      </c>
      <c r="K510" s="153">
        <f t="shared" si="15"/>
        <v>0</v>
      </c>
      <c r="L510" s="43" t="e">
        <f>IF(B510=#REF!,MAX($L$3:L509)+1,0)</f>
        <v>#REF!</v>
      </c>
    </row>
    <row r="511" spans="1:12">
      <c r="A511" s="158"/>
      <c r="B511" s="94"/>
      <c r="C511" s="159"/>
      <c r="D511" s="128"/>
      <c r="E511" s="151" t="str">
        <f>IFERROR(INDEX('Материал хисобот'!$C$9:$C$259,MATCH(D511,'Материал хисобот'!$B$9:$B$259,0),1),"")</f>
        <v/>
      </c>
      <c r="F511" s="152" t="str">
        <f>IFERROR(INDEX('Материал хисобот'!$D$9:$D$259,MATCH(D511,'Материал хисобот'!$B$9:$B$259,0),1),"")</f>
        <v/>
      </c>
      <c r="G511" s="155"/>
      <c r="H511" s="153">
        <f>IFERROR((((SUMIFS('Регистрация приход товаров'!$H$4:$H$2000,'Регистрация приход товаров'!$A$4:$A$2000,"&gt;="&amp;DATE(YEAR($A511),MONTH($A511),1),'Регистрация приход товаров'!$D$4:$D$2000,$D511)-SUMIFS('Регистрация приход товаров'!$H$4:$H$2000,'Регистрация приход товаров'!$A$4:$A$2000,"&gt;="&amp;DATE(YEAR($A511),MONTH($A511)+1,1),'Регистрация приход товаров'!$D$4:$D$2000,$D511))+(IFERROR((SUMIF('Остаток на начало год'!$B$5:$B$302,$D511,'Остаток на начало год'!$F$5:$F$302)+SUMIFS('Регистрация приход товаров'!$H$4:$H$2000,'Регистрация приход товаров'!$D$4:$D$2000,$D511,'Регистрация приход товаров'!$A$4:$A$2000,"&lt;"&amp;DATE(YEAR($A511),MONTH($A511),1)))-SUMIFS('Регистрация расход товаров'!$H$4:$H$2000,'Регистрация расход товаров'!$A$4:$A$2000,"&lt;"&amp;DATE(YEAR($A511),MONTH($A511),1),'Регистрация расход товаров'!$D$4:$D$2000,$D511),0)))/((SUMIFS('Регистрация приход товаров'!$G$4:$G$2000,'Регистрация приход товаров'!$A$4:$A$2000,"&gt;="&amp;DATE(YEAR($A511),MONTH($A511),1),'Регистрация приход товаров'!$D$4:$D$2000,$D511)-SUMIFS('Регистрация приход товаров'!$G$4:$G$2000,'Регистрация приход товаров'!$A$4:$A$2000,"&gt;="&amp;DATE(YEAR($A511),MONTH($A511)+1,1),'Регистрация приход товаров'!$D$4:$D$2000,$D511))+(IFERROR((SUMIF('Остаток на начало год'!$B$5:$B$302,$D511,'Остаток на начало год'!$E$5:$E$302)+SUMIFS('Регистрация приход товаров'!$G$4:$G$2000,'Регистрация приход товаров'!$D$4:$D$2000,$D511,'Регистрация приход товаров'!$A$4:$A$2000,"&lt;"&amp;DATE(YEAR($A511),MONTH($A511),1)))-SUMIFS('Регистрация расход товаров'!$G$4:$G$2000,'Регистрация расход товаров'!$A$4:$A$2000,"&lt;"&amp;DATE(YEAR($A511),MONTH($A511),1),'Регистрация расход товаров'!$D$4:$D$2000,$D511),0))))*G511,0)</f>
        <v>0</v>
      </c>
      <c r="I511" s="154"/>
      <c r="J511" s="153">
        <f t="shared" si="14"/>
        <v>0</v>
      </c>
      <c r="K511" s="153">
        <f t="shared" si="15"/>
        <v>0</v>
      </c>
      <c r="L511" s="43" t="e">
        <f>IF(B511=#REF!,MAX($L$3:L510)+1,0)</f>
        <v>#REF!</v>
      </c>
    </row>
    <row r="512" spans="1:12">
      <c r="A512" s="158"/>
      <c r="B512" s="94"/>
      <c r="C512" s="159"/>
      <c r="D512" s="128"/>
      <c r="E512" s="151" t="str">
        <f>IFERROR(INDEX('Материал хисобот'!$C$9:$C$259,MATCH(D512,'Материал хисобот'!$B$9:$B$259,0),1),"")</f>
        <v/>
      </c>
      <c r="F512" s="152" t="str">
        <f>IFERROR(INDEX('Материал хисобот'!$D$9:$D$259,MATCH(D512,'Материал хисобот'!$B$9:$B$259,0),1),"")</f>
        <v/>
      </c>
      <c r="G512" s="155"/>
      <c r="H512" s="153">
        <f>IFERROR((((SUMIFS('Регистрация приход товаров'!$H$4:$H$2000,'Регистрация приход товаров'!$A$4:$A$2000,"&gt;="&amp;DATE(YEAR($A512),MONTH($A512),1),'Регистрация приход товаров'!$D$4:$D$2000,$D512)-SUMIFS('Регистрация приход товаров'!$H$4:$H$2000,'Регистрация приход товаров'!$A$4:$A$2000,"&gt;="&amp;DATE(YEAR($A512),MONTH($A512)+1,1),'Регистрация приход товаров'!$D$4:$D$2000,$D512))+(IFERROR((SUMIF('Остаток на начало год'!$B$5:$B$302,$D512,'Остаток на начало год'!$F$5:$F$302)+SUMIFS('Регистрация приход товаров'!$H$4:$H$2000,'Регистрация приход товаров'!$D$4:$D$2000,$D512,'Регистрация приход товаров'!$A$4:$A$2000,"&lt;"&amp;DATE(YEAR($A512),MONTH($A512),1)))-SUMIFS('Регистрация расход товаров'!$H$4:$H$2000,'Регистрация расход товаров'!$A$4:$A$2000,"&lt;"&amp;DATE(YEAR($A512),MONTH($A512),1),'Регистрация расход товаров'!$D$4:$D$2000,$D512),0)))/((SUMIFS('Регистрация приход товаров'!$G$4:$G$2000,'Регистрация приход товаров'!$A$4:$A$2000,"&gt;="&amp;DATE(YEAR($A512),MONTH($A512),1),'Регистрация приход товаров'!$D$4:$D$2000,$D512)-SUMIFS('Регистрация приход товаров'!$G$4:$G$2000,'Регистрация приход товаров'!$A$4:$A$2000,"&gt;="&amp;DATE(YEAR($A512),MONTH($A512)+1,1),'Регистрация приход товаров'!$D$4:$D$2000,$D512))+(IFERROR((SUMIF('Остаток на начало год'!$B$5:$B$302,$D512,'Остаток на начало год'!$E$5:$E$302)+SUMIFS('Регистрация приход товаров'!$G$4:$G$2000,'Регистрация приход товаров'!$D$4:$D$2000,$D512,'Регистрация приход товаров'!$A$4:$A$2000,"&lt;"&amp;DATE(YEAR($A512),MONTH($A512),1)))-SUMIFS('Регистрация расход товаров'!$G$4:$G$2000,'Регистрация расход товаров'!$A$4:$A$2000,"&lt;"&amp;DATE(YEAR($A512),MONTH($A512),1),'Регистрация расход товаров'!$D$4:$D$2000,$D512),0))))*G512,0)</f>
        <v>0</v>
      </c>
      <c r="I512" s="154"/>
      <c r="J512" s="153">
        <f t="shared" si="14"/>
        <v>0</v>
      </c>
      <c r="K512" s="153">
        <f t="shared" si="15"/>
        <v>0</v>
      </c>
      <c r="L512" s="43" t="e">
        <f>IF(B512=#REF!,MAX($L$3:L511)+1,0)</f>
        <v>#REF!</v>
      </c>
    </row>
    <row r="513" spans="1:12">
      <c r="A513" s="158"/>
      <c r="B513" s="94"/>
      <c r="C513" s="159"/>
      <c r="D513" s="128"/>
      <c r="E513" s="151" t="str">
        <f>IFERROR(INDEX('Материал хисобот'!$C$9:$C$259,MATCH(D513,'Материал хисобот'!$B$9:$B$259,0),1),"")</f>
        <v/>
      </c>
      <c r="F513" s="152" t="str">
        <f>IFERROR(INDEX('Материал хисобот'!$D$9:$D$259,MATCH(D513,'Материал хисобот'!$B$9:$B$259,0),1),"")</f>
        <v/>
      </c>
      <c r="G513" s="155"/>
      <c r="H513" s="153">
        <f>IFERROR((((SUMIFS('Регистрация приход товаров'!$H$4:$H$2000,'Регистрация приход товаров'!$A$4:$A$2000,"&gt;="&amp;DATE(YEAR($A513),MONTH($A513),1),'Регистрация приход товаров'!$D$4:$D$2000,$D513)-SUMIFS('Регистрация приход товаров'!$H$4:$H$2000,'Регистрация приход товаров'!$A$4:$A$2000,"&gt;="&amp;DATE(YEAR($A513),MONTH($A513)+1,1),'Регистрация приход товаров'!$D$4:$D$2000,$D513))+(IFERROR((SUMIF('Остаток на начало год'!$B$5:$B$302,$D513,'Остаток на начало год'!$F$5:$F$302)+SUMIFS('Регистрация приход товаров'!$H$4:$H$2000,'Регистрация приход товаров'!$D$4:$D$2000,$D513,'Регистрация приход товаров'!$A$4:$A$2000,"&lt;"&amp;DATE(YEAR($A513),MONTH($A513),1)))-SUMIFS('Регистрация расход товаров'!$H$4:$H$2000,'Регистрация расход товаров'!$A$4:$A$2000,"&lt;"&amp;DATE(YEAR($A513),MONTH($A513),1),'Регистрация расход товаров'!$D$4:$D$2000,$D513),0)))/((SUMIFS('Регистрация приход товаров'!$G$4:$G$2000,'Регистрация приход товаров'!$A$4:$A$2000,"&gt;="&amp;DATE(YEAR($A513),MONTH($A513),1),'Регистрация приход товаров'!$D$4:$D$2000,$D513)-SUMIFS('Регистрация приход товаров'!$G$4:$G$2000,'Регистрация приход товаров'!$A$4:$A$2000,"&gt;="&amp;DATE(YEAR($A513),MONTH($A513)+1,1),'Регистрация приход товаров'!$D$4:$D$2000,$D513))+(IFERROR((SUMIF('Остаток на начало год'!$B$5:$B$302,$D513,'Остаток на начало год'!$E$5:$E$302)+SUMIFS('Регистрация приход товаров'!$G$4:$G$2000,'Регистрация приход товаров'!$D$4:$D$2000,$D513,'Регистрация приход товаров'!$A$4:$A$2000,"&lt;"&amp;DATE(YEAR($A513),MONTH($A513),1)))-SUMIFS('Регистрация расход товаров'!$G$4:$G$2000,'Регистрация расход товаров'!$A$4:$A$2000,"&lt;"&amp;DATE(YEAR($A513),MONTH($A513),1),'Регистрация расход товаров'!$D$4:$D$2000,$D513),0))))*G513,0)</f>
        <v>0</v>
      </c>
      <c r="I513" s="154"/>
      <c r="J513" s="153">
        <f t="shared" si="14"/>
        <v>0</v>
      </c>
      <c r="K513" s="153">
        <f t="shared" si="15"/>
        <v>0</v>
      </c>
      <c r="L513" s="43" t="e">
        <f>IF(B513=#REF!,MAX($L$3:L512)+1,0)</f>
        <v>#REF!</v>
      </c>
    </row>
    <row r="514" spans="1:12">
      <c r="A514" s="158"/>
      <c r="B514" s="94"/>
      <c r="C514" s="159"/>
      <c r="D514" s="128"/>
      <c r="E514" s="151" t="str">
        <f>IFERROR(INDEX('Материал хисобот'!$C$9:$C$259,MATCH(D514,'Материал хисобот'!$B$9:$B$259,0),1),"")</f>
        <v/>
      </c>
      <c r="F514" s="152" t="str">
        <f>IFERROR(INDEX('Материал хисобот'!$D$9:$D$259,MATCH(D514,'Материал хисобот'!$B$9:$B$259,0),1),"")</f>
        <v/>
      </c>
      <c r="G514" s="155"/>
      <c r="H514" s="153">
        <f>IFERROR((((SUMIFS('Регистрация приход товаров'!$H$4:$H$2000,'Регистрация приход товаров'!$A$4:$A$2000,"&gt;="&amp;DATE(YEAR($A514),MONTH($A514),1),'Регистрация приход товаров'!$D$4:$D$2000,$D514)-SUMIFS('Регистрация приход товаров'!$H$4:$H$2000,'Регистрация приход товаров'!$A$4:$A$2000,"&gt;="&amp;DATE(YEAR($A514),MONTH($A514)+1,1),'Регистрация приход товаров'!$D$4:$D$2000,$D514))+(IFERROR((SUMIF('Остаток на начало год'!$B$5:$B$302,$D514,'Остаток на начало год'!$F$5:$F$302)+SUMIFS('Регистрация приход товаров'!$H$4:$H$2000,'Регистрация приход товаров'!$D$4:$D$2000,$D514,'Регистрация приход товаров'!$A$4:$A$2000,"&lt;"&amp;DATE(YEAR($A514),MONTH($A514),1)))-SUMIFS('Регистрация расход товаров'!$H$4:$H$2000,'Регистрация расход товаров'!$A$4:$A$2000,"&lt;"&amp;DATE(YEAR($A514),MONTH($A514),1),'Регистрация расход товаров'!$D$4:$D$2000,$D514),0)))/((SUMIFS('Регистрация приход товаров'!$G$4:$G$2000,'Регистрация приход товаров'!$A$4:$A$2000,"&gt;="&amp;DATE(YEAR($A514),MONTH($A514),1),'Регистрация приход товаров'!$D$4:$D$2000,$D514)-SUMIFS('Регистрация приход товаров'!$G$4:$G$2000,'Регистрация приход товаров'!$A$4:$A$2000,"&gt;="&amp;DATE(YEAR($A514),MONTH($A514)+1,1),'Регистрация приход товаров'!$D$4:$D$2000,$D514))+(IFERROR((SUMIF('Остаток на начало год'!$B$5:$B$302,$D514,'Остаток на начало год'!$E$5:$E$302)+SUMIFS('Регистрация приход товаров'!$G$4:$G$2000,'Регистрация приход товаров'!$D$4:$D$2000,$D514,'Регистрация приход товаров'!$A$4:$A$2000,"&lt;"&amp;DATE(YEAR($A514),MONTH($A514),1)))-SUMIFS('Регистрация расход товаров'!$G$4:$G$2000,'Регистрация расход товаров'!$A$4:$A$2000,"&lt;"&amp;DATE(YEAR($A514),MONTH($A514),1),'Регистрация расход товаров'!$D$4:$D$2000,$D514),0))))*G514,0)</f>
        <v>0</v>
      </c>
      <c r="I514" s="154"/>
      <c r="J514" s="153">
        <f t="shared" si="14"/>
        <v>0</v>
      </c>
      <c r="K514" s="153">
        <f t="shared" si="15"/>
        <v>0</v>
      </c>
      <c r="L514" s="43" t="e">
        <f>IF(B514=#REF!,MAX($L$3:L513)+1,0)</f>
        <v>#REF!</v>
      </c>
    </row>
    <row r="515" spans="1:12">
      <c r="A515" s="158"/>
      <c r="B515" s="94"/>
      <c r="C515" s="159"/>
      <c r="D515" s="128"/>
      <c r="E515" s="151" t="str">
        <f>IFERROR(INDEX('Материал хисобот'!$C$9:$C$259,MATCH(D515,'Материал хисобот'!$B$9:$B$259,0),1),"")</f>
        <v/>
      </c>
      <c r="F515" s="152" t="str">
        <f>IFERROR(INDEX('Материал хисобот'!$D$9:$D$259,MATCH(D515,'Материал хисобот'!$B$9:$B$259,0),1),"")</f>
        <v/>
      </c>
      <c r="G515" s="155"/>
      <c r="H515" s="153">
        <f>IFERROR((((SUMIFS('Регистрация приход товаров'!$H$4:$H$2000,'Регистрация приход товаров'!$A$4:$A$2000,"&gt;="&amp;DATE(YEAR($A515),MONTH($A515),1),'Регистрация приход товаров'!$D$4:$D$2000,$D515)-SUMIFS('Регистрация приход товаров'!$H$4:$H$2000,'Регистрация приход товаров'!$A$4:$A$2000,"&gt;="&amp;DATE(YEAR($A515),MONTH($A515)+1,1),'Регистрация приход товаров'!$D$4:$D$2000,$D515))+(IFERROR((SUMIF('Остаток на начало год'!$B$5:$B$302,$D515,'Остаток на начало год'!$F$5:$F$302)+SUMIFS('Регистрация приход товаров'!$H$4:$H$2000,'Регистрация приход товаров'!$D$4:$D$2000,$D515,'Регистрация приход товаров'!$A$4:$A$2000,"&lt;"&amp;DATE(YEAR($A515),MONTH($A515),1)))-SUMIFS('Регистрация расход товаров'!$H$4:$H$2000,'Регистрация расход товаров'!$A$4:$A$2000,"&lt;"&amp;DATE(YEAR($A515),MONTH($A515),1),'Регистрация расход товаров'!$D$4:$D$2000,$D515),0)))/((SUMIFS('Регистрация приход товаров'!$G$4:$G$2000,'Регистрация приход товаров'!$A$4:$A$2000,"&gt;="&amp;DATE(YEAR($A515),MONTH($A515),1),'Регистрация приход товаров'!$D$4:$D$2000,$D515)-SUMIFS('Регистрация приход товаров'!$G$4:$G$2000,'Регистрация приход товаров'!$A$4:$A$2000,"&gt;="&amp;DATE(YEAR($A515),MONTH($A515)+1,1),'Регистрация приход товаров'!$D$4:$D$2000,$D515))+(IFERROR((SUMIF('Остаток на начало год'!$B$5:$B$302,$D515,'Остаток на начало год'!$E$5:$E$302)+SUMIFS('Регистрация приход товаров'!$G$4:$G$2000,'Регистрация приход товаров'!$D$4:$D$2000,$D515,'Регистрация приход товаров'!$A$4:$A$2000,"&lt;"&amp;DATE(YEAR($A515),MONTH($A515),1)))-SUMIFS('Регистрация расход товаров'!$G$4:$G$2000,'Регистрация расход товаров'!$A$4:$A$2000,"&lt;"&amp;DATE(YEAR($A515),MONTH($A515),1),'Регистрация расход товаров'!$D$4:$D$2000,$D515),0))))*G515,0)</f>
        <v>0</v>
      </c>
      <c r="I515" s="154"/>
      <c r="J515" s="153">
        <f t="shared" si="14"/>
        <v>0</v>
      </c>
      <c r="K515" s="153">
        <f t="shared" si="15"/>
        <v>0</v>
      </c>
      <c r="L515" s="43" t="e">
        <f>IF(B515=#REF!,MAX($L$3:L514)+1,0)</f>
        <v>#REF!</v>
      </c>
    </row>
    <row r="516" spans="1:12">
      <c r="A516" s="158"/>
      <c r="B516" s="94"/>
      <c r="C516" s="159"/>
      <c r="D516" s="128"/>
      <c r="E516" s="151" t="str">
        <f>IFERROR(INDEX('Материал хисобот'!$C$9:$C$259,MATCH(D516,'Материал хисобот'!$B$9:$B$259,0),1),"")</f>
        <v/>
      </c>
      <c r="F516" s="152" t="str">
        <f>IFERROR(INDEX('Материал хисобот'!$D$9:$D$259,MATCH(D516,'Материал хисобот'!$B$9:$B$259,0),1),"")</f>
        <v/>
      </c>
      <c r="G516" s="155"/>
      <c r="H516" s="153">
        <f>IFERROR((((SUMIFS('Регистрация приход товаров'!$H$4:$H$2000,'Регистрация приход товаров'!$A$4:$A$2000,"&gt;="&amp;DATE(YEAR($A516),MONTH($A516),1),'Регистрация приход товаров'!$D$4:$D$2000,$D516)-SUMIFS('Регистрация приход товаров'!$H$4:$H$2000,'Регистрация приход товаров'!$A$4:$A$2000,"&gt;="&amp;DATE(YEAR($A516),MONTH($A516)+1,1),'Регистрация приход товаров'!$D$4:$D$2000,$D516))+(IFERROR((SUMIF('Остаток на начало год'!$B$5:$B$302,$D516,'Остаток на начало год'!$F$5:$F$302)+SUMIFS('Регистрация приход товаров'!$H$4:$H$2000,'Регистрация приход товаров'!$D$4:$D$2000,$D516,'Регистрация приход товаров'!$A$4:$A$2000,"&lt;"&amp;DATE(YEAR($A516),MONTH($A516),1)))-SUMIFS('Регистрация расход товаров'!$H$4:$H$2000,'Регистрация расход товаров'!$A$4:$A$2000,"&lt;"&amp;DATE(YEAR($A516),MONTH($A516),1),'Регистрация расход товаров'!$D$4:$D$2000,$D516),0)))/((SUMIFS('Регистрация приход товаров'!$G$4:$G$2000,'Регистрация приход товаров'!$A$4:$A$2000,"&gt;="&amp;DATE(YEAR($A516),MONTH($A516),1),'Регистрация приход товаров'!$D$4:$D$2000,$D516)-SUMIFS('Регистрация приход товаров'!$G$4:$G$2000,'Регистрация приход товаров'!$A$4:$A$2000,"&gt;="&amp;DATE(YEAR($A516),MONTH($A516)+1,1),'Регистрация приход товаров'!$D$4:$D$2000,$D516))+(IFERROR((SUMIF('Остаток на начало год'!$B$5:$B$302,$D516,'Остаток на начало год'!$E$5:$E$302)+SUMIFS('Регистрация приход товаров'!$G$4:$G$2000,'Регистрация приход товаров'!$D$4:$D$2000,$D516,'Регистрация приход товаров'!$A$4:$A$2000,"&lt;"&amp;DATE(YEAR($A516),MONTH($A516),1)))-SUMIFS('Регистрация расход товаров'!$G$4:$G$2000,'Регистрация расход товаров'!$A$4:$A$2000,"&lt;"&amp;DATE(YEAR($A516),MONTH($A516),1),'Регистрация расход товаров'!$D$4:$D$2000,$D516),0))))*G516,0)</f>
        <v>0</v>
      </c>
      <c r="I516" s="154"/>
      <c r="J516" s="153">
        <f t="shared" si="14"/>
        <v>0</v>
      </c>
      <c r="K516" s="153">
        <f t="shared" si="15"/>
        <v>0</v>
      </c>
      <c r="L516" s="43" t="e">
        <f>IF(B516=#REF!,MAX($L$3:L515)+1,0)</f>
        <v>#REF!</v>
      </c>
    </row>
    <row r="517" spans="1:12">
      <c r="A517" s="158"/>
      <c r="B517" s="94"/>
      <c r="C517" s="159"/>
      <c r="D517" s="128"/>
      <c r="E517" s="151" t="str">
        <f>IFERROR(INDEX('Материал хисобот'!$C$9:$C$259,MATCH(D517,'Материал хисобот'!$B$9:$B$259,0),1),"")</f>
        <v/>
      </c>
      <c r="F517" s="152" t="str">
        <f>IFERROR(INDEX('Материал хисобот'!$D$9:$D$259,MATCH(D517,'Материал хисобот'!$B$9:$B$259,0),1),"")</f>
        <v/>
      </c>
      <c r="G517" s="155"/>
      <c r="H517" s="153">
        <f>IFERROR((((SUMIFS('Регистрация приход товаров'!$H$4:$H$2000,'Регистрация приход товаров'!$A$4:$A$2000,"&gt;="&amp;DATE(YEAR($A517),MONTH($A517),1),'Регистрация приход товаров'!$D$4:$D$2000,$D517)-SUMIFS('Регистрация приход товаров'!$H$4:$H$2000,'Регистрация приход товаров'!$A$4:$A$2000,"&gt;="&amp;DATE(YEAR($A517),MONTH($A517)+1,1),'Регистрация приход товаров'!$D$4:$D$2000,$D517))+(IFERROR((SUMIF('Остаток на начало год'!$B$5:$B$302,$D517,'Остаток на начало год'!$F$5:$F$302)+SUMIFS('Регистрация приход товаров'!$H$4:$H$2000,'Регистрация приход товаров'!$D$4:$D$2000,$D517,'Регистрация приход товаров'!$A$4:$A$2000,"&lt;"&amp;DATE(YEAR($A517),MONTH($A517),1)))-SUMIFS('Регистрация расход товаров'!$H$4:$H$2000,'Регистрация расход товаров'!$A$4:$A$2000,"&lt;"&amp;DATE(YEAR($A517),MONTH($A517),1),'Регистрация расход товаров'!$D$4:$D$2000,$D517),0)))/((SUMIFS('Регистрация приход товаров'!$G$4:$G$2000,'Регистрация приход товаров'!$A$4:$A$2000,"&gt;="&amp;DATE(YEAR($A517),MONTH($A517),1),'Регистрация приход товаров'!$D$4:$D$2000,$D517)-SUMIFS('Регистрация приход товаров'!$G$4:$G$2000,'Регистрация приход товаров'!$A$4:$A$2000,"&gt;="&amp;DATE(YEAR($A517),MONTH($A517)+1,1),'Регистрация приход товаров'!$D$4:$D$2000,$D517))+(IFERROR((SUMIF('Остаток на начало год'!$B$5:$B$302,$D517,'Остаток на начало год'!$E$5:$E$302)+SUMIFS('Регистрация приход товаров'!$G$4:$G$2000,'Регистрация приход товаров'!$D$4:$D$2000,$D517,'Регистрация приход товаров'!$A$4:$A$2000,"&lt;"&amp;DATE(YEAR($A517),MONTH($A517),1)))-SUMIFS('Регистрация расход товаров'!$G$4:$G$2000,'Регистрация расход товаров'!$A$4:$A$2000,"&lt;"&amp;DATE(YEAR($A517),MONTH($A517),1),'Регистрация расход товаров'!$D$4:$D$2000,$D517),0))))*G517,0)</f>
        <v>0</v>
      </c>
      <c r="I517" s="154"/>
      <c r="J517" s="153">
        <f t="shared" ref="J517:J580" si="16">+G517*I517</f>
        <v>0</v>
      </c>
      <c r="K517" s="153">
        <f t="shared" ref="K517:K580" si="17">+J517-H517</f>
        <v>0</v>
      </c>
      <c r="L517" s="43" t="e">
        <f>IF(B517=#REF!,MAX($L$3:L516)+1,0)</f>
        <v>#REF!</v>
      </c>
    </row>
    <row r="518" spans="1:12">
      <c r="A518" s="158"/>
      <c r="B518" s="94"/>
      <c r="C518" s="159"/>
      <c r="D518" s="128"/>
      <c r="E518" s="151" t="str">
        <f>IFERROR(INDEX('Материал хисобот'!$C$9:$C$259,MATCH(D518,'Материал хисобот'!$B$9:$B$259,0),1),"")</f>
        <v/>
      </c>
      <c r="F518" s="152" t="str">
        <f>IFERROR(INDEX('Материал хисобот'!$D$9:$D$259,MATCH(D518,'Материал хисобот'!$B$9:$B$259,0),1),"")</f>
        <v/>
      </c>
      <c r="G518" s="155"/>
      <c r="H518" s="153">
        <f>IFERROR((((SUMIFS('Регистрация приход товаров'!$H$4:$H$2000,'Регистрация приход товаров'!$A$4:$A$2000,"&gt;="&amp;DATE(YEAR($A518),MONTH($A518),1),'Регистрация приход товаров'!$D$4:$D$2000,$D518)-SUMIFS('Регистрация приход товаров'!$H$4:$H$2000,'Регистрация приход товаров'!$A$4:$A$2000,"&gt;="&amp;DATE(YEAR($A518),MONTH($A518)+1,1),'Регистрация приход товаров'!$D$4:$D$2000,$D518))+(IFERROR((SUMIF('Остаток на начало год'!$B$5:$B$302,$D518,'Остаток на начало год'!$F$5:$F$302)+SUMIFS('Регистрация приход товаров'!$H$4:$H$2000,'Регистрация приход товаров'!$D$4:$D$2000,$D518,'Регистрация приход товаров'!$A$4:$A$2000,"&lt;"&amp;DATE(YEAR($A518),MONTH($A518),1)))-SUMIFS('Регистрация расход товаров'!$H$4:$H$2000,'Регистрация расход товаров'!$A$4:$A$2000,"&lt;"&amp;DATE(YEAR($A518),MONTH($A518),1),'Регистрация расход товаров'!$D$4:$D$2000,$D518),0)))/((SUMIFS('Регистрация приход товаров'!$G$4:$G$2000,'Регистрация приход товаров'!$A$4:$A$2000,"&gt;="&amp;DATE(YEAR($A518),MONTH($A518),1),'Регистрация приход товаров'!$D$4:$D$2000,$D518)-SUMIFS('Регистрация приход товаров'!$G$4:$G$2000,'Регистрация приход товаров'!$A$4:$A$2000,"&gt;="&amp;DATE(YEAR($A518),MONTH($A518)+1,1),'Регистрация приход товаров'!$D$4:$D$2000,$D518))+(IFERROR((SUMIF('Остаток на начало год'!$B$5:$B$302,$D518,'Остаток на начало год'!$E$5:$E$302)+SUMIFS('Регистрация приход товаров'!$G$4:$G$2000,'Регистрация приход товаров'!$D$4:$D$2000,$D518,'Регистрация приход товаров'!$A$4:$A$2000,"&lt;"&amp;DATE(YEAR($A518),MONTH($A518),1)))-SUMIFS('Регистрация расход товаров'!$G$4:$G$2000,'Регистрация расход товаров'!$A$4:$A$2000,"&lt;"&amp;DATE(YEAR($A518),MONTH($A518),1),'Регистрация расход товаров'!$D$4:$D$2000,$D518),0))))*G518,0)</f>
        <v>0</v>
      </c>
      <c r="I518" s="154"/>
      <c r="J518" s="153">
        <f t="shared" si="16"/>
        <v>0</v>
      </c>
      <c r="K518" s="153">
        <f t="shared" si="17"/>
        <v>0</v>
      </c>
      <c r="L518" s="43" t="e">
        <f>IF(B518=#REF!,MAX($L$3:L517)+1,0)</f>
        <v>#REF!</v>
      </c>
    </row>
    <row r="519" spans="1:12">
      <c r="A519" s="158"/>
      <c r="B519" s="94"/>
      <c r="C519" s="159"/>
      <c r="D519" s="128"/>
      <c r="E519" s="151" t="str">
        <f>IFERROR(INDEX('Материал хисобот'!$C$9:$C$259,MATCH(D519,'Материал хисобот'!$B$9:$B$259,0),1),"")</f>
        <v/>
      </c>
      <c r="F519" s="152" t="str">
        <f>IFERROR(INDEX('Материал хисобот'!$D$9:$D$259,MATCH(D519,'Материал хисобот'!$B$9:$B$259,0),1),"")</f>
        <v/>
      </c>
      <c r="G519" s="155"/>
      <c r="H519" s="153">
        <f>IFERROR((((SUMIFS('Регистрация приход товаров'!$H$4:$H$2000,'Регистрация приход товаров'!$A$4:$A$2000,"&gt;="&amp;DATE(YEAR($A519),MONTH($A519),1),'Регистрация приход товаров'!$D$4:$D$2000,$D519)-SUMIFS('Регистрация приход товаров'!$H$4:$H$2000,'Регистрация приход товаров'!$A$4:$A$2000,"&gt;="&amp;DATE(YEAR($A519),MONTH($A519)+1,1),'Регистрация приход товаров'!$D$4:$D$2000,$D519))+(IFERROR((SUMIF('Остаток на начало год'!$B$5:$B$302,$D519,'Остаток на начало год'!$F$5:$F$302)+SUMIFS('Регистрация приход товаров'!$H$4:$H$2000,'Регистрация приход товаров'!$D$4:$D$2000,$D519,'Регистрация приход товаров'!$A$4:$A$2000,"&lt;"&amp;DATE(YEAR($A519),MONTH($A519),1)))-SUMIFS('Регистрация расход товаров'!$H$4:$H$2000,'Регистрация расход товаров'!$A$4:$A$2000,"&lt;"&amp;DATE(YEAR($A519),MONTH($A519),1),'Регистрация расход товаров'!$D$4:$D$2000,$D519),0)))/((SUMIFS('Регистрация приход товаров'!$G$4:$G$2000,'Регистрация приход товаров'!$A$4:$A$2000,"&gt;="&amp;DATE(YEAR($A519),MONTH($A519),1),'Регистрация приход товаров'!$D$4:$D$2000,$D519)-SUMIFS('Регистрация приход товаров'!$G$4:$G$2000,'Регистрация приход товаров'!$A$4:$A$2000,"&gt;="&amp;DATE(YEAR($A519),MONTH($A519)+1,1),'Регистрация приход товаров'!$D$4:$D$2000,$D519))+(IFERROR((SUMIF('Остаток на начало год'!$B$5:$B$302,$D519,'Остаток на начало год'!$E$5:$E$302)+SUMIFS('Регистрация приход товаров'!$G$4:$G$2000,'Регистрация приход товаров'!$D$4:$D$2000,$D519,'Регистрация приход товаров'!$A$4:$A$2000,"&lt;"&amp;DATE(YEAR($A519),MONTH($A519),1)))-SUMIFS('Регистрация расход товаров'!$G$4:$G$2000,'Регистрация расход товаров'!$A$4:$A$2000,"&lt;"&amp;DATE(YEAR($A519),MONTH($A519),1),'Регистрация расход товаров'!$D$4:$D$2000,$D519),0))))*G519,0)</f>
        <v>0</v>
      </c>
      <c r="I519" s="154"/>
      <c r="J519" s="153">
        <f t="shared" si="16"/>
        <v>0</v>
      </c>
      <c r="K519" s="153">
        <f t="shared" si="17"/>
        <v>0</v>
      </c>
      <c r="L519" s="43" t="e">
        <f>IF(B519=#REF!,MAX($L$3:L518)+1,0)</f>
        <v>#REF!</v>
      </c>
    </row>
    <row r="520" spans="1:12">
      <c r="A520" s="158"/>
      <c r="B520" s="94"/>
      <c r="C520" s="159"/>
      <c r="D520" s="128"/>
      <c r="E520" s="151" t="str">
        <f>IFERROR(INDEX('Материал хисобот'!$C$9:$C$259,MATCH(D520,'Материал хисобот'!$B$9:$B$259,0),1),"")</f>
        <v/>
      </c>
      <c r="F520" s="152" t="str">
        <f>IFERROR(INDEX('Материал хисобот'!$D$9:$D$259,MATCH(D520,'Материал хисобот'!$B$9:$B$259,0),1),"")</f>
        <v/>
      </c>
      <c r="G520" s="155"/>
      <c r="H520" s="153">
        <f>IFERROR((((SUMIFS('Регистрация приход товаров'!$H$4:$H$2000,'Регистрация приход товаров'!$A$4:$A$2000,"&gt;="&amp;DATE(YEAR($A520),MONTH($A520),1),'Регистрация приход товаров'!$D$4:$D$2000,$D520)-SUMIFS('Регистрация приход товаров'!$H$4:$H$2000,'Регистрация приход товаров'!$A$4:$A$2000,"&gt;="&amp;DATE(YEAR($A520),MONTH($A520)+1,1),'Регистрация приход товаров'!$D$4:$D$2000,$D520))+(IFERROR((SUMIF('Остаток на начало год'!$B$5:$B$302,$D520,'Остаток на начало год'!$F$5:$F$302)+SUMIFS('Регистрация приход товаров'!$H$4:$H$2000,'Регистрация приход товаров'!$D$4:$D$2000,$D520,'Регистрация приход товаров'!$A$4:$A$2000,"&lt;"&amp;DATE(YEAR($A520),MONTH($A520),1)))-SUMIFS('Регистрация расход товаров'!$H$4:$H$2000,'Регистрация расход товаров'!$A$4:$A$2000,"&lt;"&amp;DATE(YEAR($A520),MONTH($A520),1),'Регистрация расход товаров'!$D$4:$D$2000,$D520),0)))/((SUMIFS('Регистрация приход товаров'!$G$4:$G$2000,'Регистрация приход товаров'!$A$4:$A$2000,"&gt;="&amp;DATE(YEAR($A520),MONTH($A520),1),'Регистрация приход товаров'!$D$4:$D$2000,$D520)-SUMIFS('Регистрация приход товаров'!$G$4:$G$2000,'Регистрация приход товаров'!$A$4:$A$2000,"&gt;="&amp;DATE(YEAR($A520),MONTH($A520)+1,1),'Регистрация приход товаров'!$D$4:$D$2000,$D520))+(IFERROR((SUMIF('Остаток на начало год'!$B$5:$B$302,$D520,'Остаток на начало год'!$E$5:$E$302)+SUMIFS('Регистрация приход товаров'!$G$4:$G$2000,'Регистрация приход товаров'!$D$4:$D$2000,$D520,'Регистрация приход товаров'!$A$4:$A$2000,"&lt;"&amp;DATE(YEAR($A520),MONTH($A520),1)))-SUMIFS('Регистрация расход товаров'!$G$4:$G$2000,'Регистрация расход товаров'!$A$4:$A$2000,"&lt;"&amp;DATE(YEAR($A520),MONTH($A520),1),'Регистрация расход товаров'!$D$4:$D$2000,$D520),0))))*G520,0)</f>
        <v>0</v>
      </c>
      <c r="I520" s="154"/>
      <c r="J520" s="153">
        <f t="shared" si="16"/>
        <v>0</v>
      </c>
      <c r="K520" s="153">
        <f t="shared" si="17"/>
        <v>0</v>
      </c>
      <c r="L520" s="43" t="e">
        <f>IF(B520=#REF!,MAX($L$3:L519)+1,0)</f>
        <v>#REF!</v>
      </c>
    </row>
    <row r="521" spans="1:12">
      <c r="A521" s="158"/>
      <c r="B521" s="94"/>
      <c r="C521" s="159"/>
      <c r="D521" s="128"/>
      <c r="E521" s="151" t="str">
        <f>IFERROR(INDEX('Материал хисобот'!$C$9:$C$259,MATCH(D521,'Материал хисобот'!$B$9:$B$259,0),1),"")</f>
        <v/>
      </c>
      <c r="F521" s="152" t="str">
        <f>IFERROR(INDEX('Материал хисобот'!$D$9:$D$259,MATCH(D521,'Материал хисобот'!$B$9:$B$259,0),1),"")</f>
        <v/>
      </c>
      <c r="G521" s="155"/>
      <c r="H521" s="153">
        <f>IFERROR((((SUMIFS('Регистрация приход товаров'!$H$4:$H$2000,'Регистрация приход товаров'!$A$4:$A$2000,"&gt;="&amp;DATE(YEAR($A521),MONTH($A521),1),'Регистрация приход товаров'!$D$4:$D$2000,$D521)-SUMIFS('Регистрация приход товаров'!$H$4:$H$2000,'Регистрация приход товаров'!$A$4:$A$2000,"&gt;="&amp;DATE(YEAR($A521),MONTH($A521)+1,1),'Регистрация приход товаров'!$D$4:$D$2000,$D521))+(IFERROR((SUMIF('Остаток на начало год'!$B$5:$B$302,$D521,'Остаток на начало год'!$F$5:$F$302)+SUMIFS('Регистрация приход товаров'!$H$4:$H$2000,'Регистрация приход товаров'!$D$4:$D$2000,$D521,'Регистрация приход товаров'!$A$4:$A$2000,"&lt;"&amp;DATE(YEAR($A521),MONTH($A521),1)))-SUMIFS('Регистрация расход товаров'!$H$4:$H$2000,'Регистрация расход товаров'!$A$4:$A$2000,"&lt;"&amp;DATE(YEAR($A521),MONTH($A521),1),'Регистрация расход товаров'!$D$4:$D$2000,$D521),0)))/((SUMIFS('Регистрация приход товаров'!$G$4:$G$2000,'Регистрация приход товаров'!$A$4:$A$2000,"&gt;="&amp;DATE(YEAR($A521),MONTH($A521),1),'Регистрация приход товаров'!$D$4:$D$2000,$D521)-SUMIFS('Регистрация приход товаров'!$G$4:$G$2000,'Регистрация приход товаров'!$A$4:$A$2000,"&gt;="&amp;DATE(YEAR($A521),MONTH($A521)+1,1),'Регистрация приход товаров'!$D$4:$D$2000,$D521))+(IFERROR((SUMIF('Остаток на начало год'!$B$5:$B$302,$D521,'Остаток на начало год'!$E$5:$E$302)+SUMIFS('Регистрация приход товаров'!$G$4:$G$2000,'Регистрация приход товаров'!$D$4:$D$2000,$D521,'Регистрация приход товаров'!$A$4:$A$2000,"&lt;"&amp;DATE(YEAR($A521),MONTH($A521),1)))-SUMIFS('Регистрация расход товаров'!$G$4:$G$2000,'Регистрация расход товаров'!$A$4:$A$2000,"&lt;"&amp;DATE(YEAR($A521),MONTH($A521),1),'Регистрация расход товаров'!$D$4:$D$2000,$D521),0))))*G521,0)</f>
        <v>0</v>
      </c>
      <c r="I521" s="154"/>
      <c r="J521" s="153">
        <f t="shared" si="16"/>
        <v>0</v>
      </c>
      <c r="K521" s="153">
        <f t="shared" si="17"/>
        <v>0</v>
      </c>
      <c r="L521" s="43" t="e">
        <f>IF(B521=#REF!,MAX($L$3:L520)+1,0)</f>
        <v>#REF!</v>
      </c>
    </row>
    <row r="522" spans="1:12">
      <c r="A522" s="158"/>
      <c r="B522" s="94"/>
      <c r="C522" s="159"/>
      <c r="D522" s="128"/>
      <c r="E522" s="151" t="str">
        <f>IFERROR(INDEX('Материал хисобот'!$C$9:$C$259,MATCH(D522,'Материал хисобот'!$B$9:$B$259,0),1),"")</f>
        <v/>
      </c>
      <c r="F522" s="152" t="str">
        <f>IFERROR(INDEX('Материал хисобот'!$D$9:$D$259,MATCH(D522,'Материал хисобот'!$B$9:$B$259,0),1),"")</f>
        <v/>
      </c>
      <c r="G522" s="155"/>
      <c r="H522" s="153">
        <f>IFERROR((((SUMIFS('Регистрация приход товаров'!$H$4:$H$2000,'Регистрация приход товаров'!$A$4:$A$2000,"&gt;="&amp;DATE(YEAR($A522),MONTH($A522),1),'Регистрация приход товаров'!$D$4:$D$2000,$D522)-SUMIFS('Регистрация приход товаров'!$H$4:$H$2000,'Регистрация приход товаров'!$A$4:$A$2000,"&gt;="&amp;DATE(YEAR($A522),MONTH($A522)+1,1),'Регистрация приход товаров'!$D$4:$D$2000,$D522))+(IFERROR((SUMIF('Остаток на начало год'!$B$5:$B$302,$D522,'Остаток на начало год'!$F$5:$F$302)+SUMIFS('Регистрация приход товаров'!$H$4:$H$2000,'Регистрация приход товаров'!$D$4:$D$2000,$D522,'Регистрация приход товаров'!$A$4:$A$2000,"&lt;"&amp;DATE(YEAR($A522),MONTH($A522),1)))-SUMIFS('Регистрация расход товаров'!$H$4:$H$2000,'Регистрация расход товаров'!$A$4:$A$2000,"&lt;"&amp;DATE(YEAR($A522),MONTH($A522),1),'Регистрация расход товаров'!$D$4:$D$2000,$D522),0)))/((SUMIFS('Регистрация приход товаров'!$G$4:$G$2000,'Регистрация приход товаров'!$A$4:$A$2000,"&gt;="&amp;DATE(YEAR($A522),MONTH($A522),1),'Регистрация приход товаров'!$D$4:$D$2000,$D522)-SUMIFS('Регистрация приход товаров'!$G$4:$G$2000,'Регистрация приход товаров'!$A$4:$A$2000,"&gt;="&amp;DATE(YEAR($A522),MONTH($A522)+1,1),'Регистрация приход товаров'!$D$4:$D$2000,$D522))+(IFERROR((SUMIF('Остаток на начало год'!$B$5:$B$302,$D522,'Остаток на начало год'!$E$5:$E$302)+SUMIFS('Регистрация приход товаров'!$G$4:$G$2000,'Регистрация приход товаров'!$D$4:$D$2000,$D522,'Регистрация приход товаров'!$A$4:$A$2000,"&lt;"&amp;DATE(YEAR($A522),MONTH($A522),1)))-SUMIFS('Регистрация расход товаров'!$G$4:$G$2000,'Регистрация расход товаров'!$A$4:$A$2000,"&lt;"&amp;DATE(YEAR($A522),MONTH($A522),1),'Регистрация расход товаров'!$D$4:$D$2000,$D522),0))))*G522,0)</f>
        <v>0</v>
      </c>
      <c r="I522" s="154"/>
      <c r="J522" s="153">
        <f t="shared" si="16"/>
        <v>0</v>
      </c>
      <c r="K522" s="153">
        <f t="shared" si="17"/>
        <v>0</v>
      </c>
      <c r="L522" s="43" t="e">
        <f>IF(B522=#REF!,MAX($L$3:L521)+1,0)</f>
        <v>#REF!</v>
      </c>
    </row>
    <row r="523" spans="1:12">
      <c r="A523" s="158"/>
      <c r="B523" s="94"/>
      <c r="C523" s="159"/>
      <c r="D523" s="128"/>
      <c r="E523" s="151" t="str">
        <f>IFERROR(INDEX('Материал хисобот'!$C$9:$C$259,MATCH(D523,'Материал хисобот'!$B$9:$B$259,0),1),"")</f>
        <v/>
      </c>
      <c r="F523" s="152" t="str">
        <f>IFERROR(INDEX('Материал хисобот'!$D$9:$D$259,MATCH(D523,'Материал хисобот'!$B$9:$B$259,0),1),"")</f>
        <v/>
      </c>
      <c r="G523" s="155"/>
      <c r="H523" s="153">
        <f>IFERROR((((SUMIFS('Регистрация приход товаров'!$H$4:$H$2000,'Регистрация приход товаров'!$A$4:$A$2000,"&gt;="&amp;DATE(YEAR($A523),MONTH($A523),1),'Регистрация приход товаров'!$D$4:$D$2000,$D523)-SUMIFS('Регистрация приход товаров'!$H$4:$H$2000,'Регистрация приход товаров'!$A$4:$A$2000,"&gt;="&amp;DATE(YEAR($A523),MONTH($A523)+1,1),'Регистрация приход товаров'!$D$4:$D$2000,$D523))+(IFERROR((SUMIF('Остаток на начало год'!$B$5:$B$302,$D523,'Остаток на начало год'!$F$5:$F$302)+SUMIFS('Регистрация приход товаров'!$H$4:$H$2000,'Регистрация приход товаров'!$D$4:$D$2000,$D523,'Регистрация приход товаров'!$A$4:$A$2000,"&lt;"&amp;DATE(YEAR($A523),MONTH($A523),1)))-SUMIFS('Регистрация расход товаров'!$H$4:$H$2000,'Регистрация расход товаров'!$A$4:$A$2000,"&lt;"&amp;DATE(YEAR($A523),MONTH($A523),1),'Регистрация расход товаров'!$D$4:$D$2000,$D523),0)))/((SUMIFS('Регистрация приход товаров'!$G$4:$G$2000,'Регистрация приход товаров'!$A$4:$A$2000,"&gt;="&amp;DATE(YEAR($A523),MONTH($A523),1),'Регистрация приход товаров'!$D$4:$D$2000,$D523)-SUMIFS('Регистрация приход товаров'!$G$4:$G$2000,'Регистрация приход товаров'!$A$4:$A$2000,"&gt;="&amp;DATE(YEAR($A523),MONTH($A523)+1,1),'Регистрация приход товаров'!$D$4:$D$2000,$D523))+(IFERROR((SUMIF('Остаток на начало год'!$B$5:$B$302,$D523,'Остаток на начало год'!$E$5:$E$302)+SUMIFS('Регистрация приход товаров'!$G$4:$G$2000,'Регистрация приход товаров'!$D$4:$D$2000,$D523,'Регистрация приход товаров'!$A$4:$A$2000,"&lt;"&amp;DATE(YEAR($A523),MONTH($A523),1)))-SUMIFS('Регистрация расход товаров'!$G$4:$G$2000,'Регистрация расход товаров'!$A$4:$A$2000,"&lt;"&amp;DATE(YEAR($A523),MONTH($A523),1),'Регистрация расход товаров'!$D$4:$D$2000,$D523),0))))*G523,0)</f>
        <v>0</v>
      </c>
      <c r="I523" s="154"/>
      <c r="J523" s="153">
        <f t="shared" si="16"/>
        <v>0</v>
      </c>
      <c r="K523" s="153">
        <f t="shared" si="17"/>
        <v>0</v>
      </c>
      <c r="L523" s="43" t="e">
        <f>IF(B523=#REF!,MAX($L$3:L522)+1,0)</f>
        <v>#REF!</v>
      </c>
    </row>
    <row r="524" spans="1:12">
      <c r="A524" s="158"/>
      <c r="B524" s="94"/>
      <c r="C524" s="159"/>
      <c r="D524" s="128"/>
      <c r="E524" s="151" t="str">
        <f>IFERROR(INDEX('Материал хисобот'!$C$9:$C$259,MATCH(D524,'Материал хисобот'!$B$9:$B$259,0),1),"")</f>
        <v/>
      </c>
      <c r="F524" s="152" t="str">
        <f>IFERROR(INDEX('Материал хисобот'!$D$9:$D$259,MATCH(D524,'Материал хисобот'!$B$9:$B$259,0),1),"")</f>
        <v/>
      </c>
      <c r="G524" s="155"/>
      <c r="H524" s="153">
        <f>IFERROR((((SUMIFS('Регистрация приход товаров'!$H$4:$H$2000,'Регистрация приход товаров'!$A$4:$A$2000,"&gt;="&amp;DATE(YEAR($A524),MONTH($A524),1),'Регистрация приход товаров'!$D$4:$D$2000,$D524)-SUMIFS('Регистрация приход товаров'!$H$4:$H$2000,'Регистрация приход товаров'!$A$4:$A$2000,"&gt;="&amp;DATE(YEAR($A524),MONTH($A524)+1,1),'Регистрация приход товаров'!$D$4:$D$2000,$D524))+(IFERROR((SUMIF('Остаток на начало год'!$B$5:$B$302,$D524,'Остаток на начало год'!$F$5:$F$302)+SUMIFS('Регистрация приход товаров'!$H$4:$H$2000,'Регистрация приход товаров'!$D$4:$D$2000,$D524,'Регистрация приход товаров'!$A$4:$A$2000,"&lt;"&amp;DATE(YEAR($A524),MONTH($A524),1)))-SUMIFS('Регистрация расход товаров'!$H$4:$H$2000,'Регистрация расход товаров'!$A$4:$A$2000,"&lt;"&amp;DATE(YEAR($A524),MONTH($A524),1),'Регистрация расход товаров'!$D$4:$D$2000,$D524),0)))/((SUMIFS('Регистрация приход товаров'!$G$4:$G$2000,'Регистрация приход товаров'!$A$4:$A$2000,"&gt;="&amp;DATE(YEAR($A524),MONTH($A524),1),'Регистрация приход товаров'!$D$4:$D$2000,$D524)-SUMIFS('Регистрация приход товаров'!$G$4:$G$2000,'Регистрация приход товаров'!$A$4:$A$2000,"&gt;="&amp;DATE(YEAR($A524),MONTH($A524)+1,1),'Регистрация приход товаров'!$D$4:$D$2000,$D524))+(IFERROR((SUMIF('Остаток на начало год'!$B$5:$B$302,$D524,'Остаток на начало год'!$E$5:$E$302)+SUMIFS('Регистрация приход товаров'!$G$4:$G$2000,'Регистрация приход товаров'!$D$4:$D$2000,$D524,'Регистрация приход товаров'!$A$4:$A$2000,"&lt;"&amp;DATE(YEAR($A524),MONTH($A524),1)))-SUMIFS('Регистрация расход товаров'!$G$4:$G$2000,'Регистрация расход товаров'!$A$4:$A$2000,"&lt;"&amp;DATE(YEAR($A524),MONTH($A524),1),'Регистрация расход товаров'!$D$4:$D$2000,$D524),0))))*G524,0)</f>
        <v>0</v>
      </c>
      <c r="I524" s="154"/>
      <c r="J524" s="153">
        <f t="shared" si="16"/>
        <v>0</v>
      </c>
      <c r="K524" s="153">
        <f t="shared" si="17"/>
        <v>0</v>
      </c>
      <c r="L524" s="43" t="e">
        <f>IF(B524=#REF!,MAX($L$3:L523)+1,0)</f>
        <v>#REF!</v>
      </c>
    </row>
    <row r="525" spans="1:12">
      <c r="A525" s="158"/>
      <c r="B525" s="94"/>
      <c r="C525" s="159"/>
      <c r="D525" s="128"/>
      <c r="E525" s="151" t="str">
        <f>IFERROR(INDEX('Материал хисобот'!$C$9:$C$259,MATCH(D525,'Материал хисобот'!$B$9:$B$259,0),1),"")</f>
        <v/>
      </c>
      <c r="F525" s="152" t="str">
        <f>IFERROR(INDEX('Материал хисобот'!$D$9:$D$259,MATCH(D525,'Материал хисобот'!$B$9:$B$259,0),1),"")</f>
        <v/>
      </c>
      <c r="G525" s="155"/>
      <c r="H525" s="153">
        <f>IFERROR((((SUMIFS('Регистрация приход товаров'!$H$4:$H$2000,'Регистрация приход товаров'!$A$4:$A$2000,"&gt;="&amp;DATE(YEAR($A525),MONTH($A525),1),'Регистрация приход товаров'!$D$4:$D$2000,$D525)-SUMIFS('Регистрация приход товаров'!$H$4:$H$2000,'Регистрация приход товаров'!$A$4:$A$2000,"&gt;="&amp;DATE(YEAR($A525),MONTH($A525)+1,1),'Регистрация приход товаров'!$D$4:$D$2000,$D525))+(IFERROR((SUMIF('Остаток на начало год'!$B$5:$B$302,$D525,'Остаток на начало год'!$F$5:$F$302)+SUMIFS('Регистрация приход товаров'!$H$4:$H$2000,'Регистрация приход товаров'!$D$4:$D$2000,$D525,'Регистрация приход товаров'!$A$4:$A$2000,"&lt;"&amp;DATE(YEAR($A525),MONTH($A525),1)))-SUMIFS('Регистрация расход товаров'!$H$4:$H$2000,'Регистрация расход товаров'!$A$4:$A$2000,"&lt;"&amp;DATE(YEAR($A525),MONTH($A525),1),'Регистрация расход товаров'!$D$4:$D$2000,$D525),0)))/((SUMIFS('Регистрация приход товаров'!$G$4:$G$2000,'Регистрация приход товаров'!$A$4:$A$2000,"&gt;="&amp;DATE(YEAR($A525),MONTH($A525),1),'Регистрация приход товаров'!$D$4:$D$2000,$D525)-SUMIFS('Регистрация приход товаров'!$G$4:$G$2000,'Регистрация приход товаров'!$A$4:$A$2000,"&gt;="&amp;DATE(YEAR($A525),MONTH($A525)+1,1),'Регистрация приход товаров'!$D$4:$D$2000,$D525))+(IFERROR((SUMIF('Остаток на начало год'!$B$5:$B$302,$D525,'Остаток на начало год'!$E$5:$E$302)+SUMIFS('Регистрация приход товаров'!$G$4:$G$2000,'Регистрация приход товаров'!$D$4:$D$2000,$D525,'Регистрация приход товаров'!$A$4:$A$2000,"&lt;"&amp;DATE(YEAR($A525),MONTH($A525),1)))-SUMIFS('Регистрация расход товаров'!$G$4:$G$2000,'Регистрация расход товаров'!$A$4:$A$2000,"&lt;"&amp;DATE(YEAR($A525),MONTH($A525),1),'Регистрация расход товаров'!$D$4:$D$2000,$D525),0))))*G525,0)</f>
        <v>0</v>
      </c>
      <c r="I525" s="154"/>
      <c r="J525" s="153">
        <f t="shared" si="16"/>
        <v>0</v>
      </c>
      <c r="K525" s="153">
        <f t="shared" si="17"/>
        <v>0</v>
      </c>
      <c r="L525" s="43" t="e">
        <f>IF(B525=#REF!,MAX($L$3:L524)+1,0)</f>
        <v>#REF!</v>
      </c>
    </row>
    <row r="526" spans="1:12">
      <c r="A526" s="158"/>
      <c r="B526" s="94"/>
      <c r="C526" s="159"/>
      <c r="D526" s="128"/>
      <c r="E526" s="151" t="str">
        <f>IFERROR(INDEX('Материал хисобот'!$C$9:$C$259,MATCH(D526,'Материал хисобот'!$B$9:$B$259,0),1),"")</f>
        <v/>
      </c>
      <c r="F526" s="152" t="str">
        <f>IFERROR(INDEX('Материал хисобот'!$D$9:$D$259,MATCH(D526,'Материал хисобот'!$B$9:$B$259,0),1),"")</f>
        <v/>
      </c>
      <c r="G526" s="155"/>
      <c r="H526" s="153">
        <f>IFERROR((((SUMIFS('Регистрация приход товаров'!$H$4:$H$2000,'Регистрация приход товаров'!$A$4:$A$2000,"&gt;="&amp;DATE(YEAR($A526),MONTH($A526),1),'Регистрация приход товаров'!$D$4:$D$2000,$D526)-SUMIFS('Регистрация приход товаров'!$H$4:$H$2000,'Регистрация приход товаров'!$A$4:$A$2000,"&gt;="&amp;DATE(YEAR($A526),MONTH($A526)+1,1),'Регистрация приход товаров'!$D$4:$D$2000,$D526))+(IFERROR((SUMIF('Остаток на начало год'!$B$5:$B$302,$D526,'Остаток на начало год'!$F$5:$F$302)+SUMIFS('Регистрация приход товаров'!$H$4:$H$2000,'Регистрация приход товаров'!$D$4:$D$2000,$D526,'Регистрация приход товаров'!$A$4:$A$2000,"&lt;"&amp;DATE(YEAR($A526),MONTH($A526),1)))-SUMIFS('Регистрация расход товаров'!$H$4:$H$2000,'Регистрация расход товаров'!$A$4:$A$2000,"&lt;"&amp;DATE(YEAR($A526),MONTH($A526),1),'Регистрация расход товаров'!$D$4:$D$2000,$D526),0)))/((SUMIFS('Регистрация приход товаров'!$G$4:$G$2000,'Регистрация приход товаров'!$A$4:$A$2000,"&gt;="&amp;DATE(YEAR($A526),MONTH($A526),1),'Регистрация приход товаров'!$D$4:$D$2000,$D526)-SUMIFS('Регистрация приход товаров'!$G$4:$G$2000,'Регистрация приход товаров'!$A$4:$A$2000,"&gt;="&amp;DATE(YEAR($A526),MONTH($A526)+1,1),'Регистрация приход товаров'!$D$4:$D$2000,$D526))+(IFERROR((SUMIF('Остаток на начало год'!$B$5:$B$302,$D526,'Остаток на начало год'!$E$5:$E$302)+SUMIFS('Регистрация приход товаров'!$G$4:$G$2000,'Регистрация приход товаров'!$D$4:$D$2000,$D526,'Регистрация приход товаров'!$A$4:$A$2000,"&lt;"&amp;DATE(YEAR($A526),MONTH($A526),1)))-SUMIFS('Регистрация расход товаров'!$G$4:$G$2000,'Регистрация расход товаров'!$A$4:$A$2000,"&lt;"&amp;DATE(YEAR($A526),MONTH($A526),1),'Регистрация расход товаров'!$D$4:$D$2000,$D526),0))))*G526,0)</f>
        <v>0</v>
      </c>
      <c r="I526" s="154"/>
      <c r="J526" s="153">
        <f t="shared" si="16"/>
        <v>0</v>
      </c>
      <c r="K526" s="153">
        <f t="shared" si="17"/>
        <v>0</v>
      </c>
      <c r="L526" s="43" t="e">
        <f>IF(B526=#REF!,MAX($L$3:L525)+1,0)</f>
        <v>#REF!</v>
      </c>
    </row>
    <row r="527" spans="1:12">
      <c r="A527" s="158"/>
      <c r="B527" s="94"/>
      <c r="C527" s="159"/>
      <c r="D527" s="128"/>
      <c r="E527" s="151" t="str">
        <f>IFERROR(INDEX('Материал хисобот'!$C$9:$C$259,MATCH(D527,'Материал хисобот'!$B$9:$B$259,0),1),"")</f>
        <v/>
      </c>
      <c r="F527" s="152" t="str">
        <f>IFERROR(INDEX('Материал хисобот'!$D$9:$D$259,MATCH(D527,'Материал хисобот'!$B$9:$B$259,0),1),"")</f>
        <v/>
      </c>
      <c r="G527" s="155"/>
      <c r="H527" s="153">
        <f>IFERROR((((SUMIFS('Регистрация приход товаров'!$H$4:$H$2000,'Регистрация приход товаров'!$A$4:$A$2000,"&gt;="&amp;DATE(YEAR($A527),MONTH($A527),1),'Регистрация приход товаров'!$D$4:$D$2000,$D527)-SUMIFS('Регистрация приход товаров'!$H$4:$H$2000,'Регистрация приход товаров'!$A$4:$A$2000,"&gt;="&amp;DATE(YEAR($A527),MONTH($A527)+1,1),'Регистрация приход товаров'!$D$4:$D$2000,$D527))+(IFERROR((SUMIF('Остаток на начало год'!$B$5:$B$302,$D527,'Остаток на начало год'!$F$5:$F$302)+SUMIFS('Регистрация приход товаров'!$H$4:$H$2000,'Регистрация приход товаров'!$D$4:$D$2000,$D527,'Регистрация приход товаров'!$A$4:$A$2000,"&lt;"&amp;DATE(YEAR($A527),MONTH($A527),1)))-SUMIFS('Регистрация расход товаров'!$H$4:$H$2000,'Регистрация расход товаров'!$A$4:$A$2000,"&lt;"&amp;DATE(YEAR($A527),MONTH($A527),1),'Регистрация расход товаров'!$D$4:$D$2000,$D527),0)))/((SUMIFS('Регистрация приход товаров'!$G$4:$G$2000,'Регистрация приход товаров'!$A$4:$A$2000,"&gt;="&amp;DATE(YEAR($A527),MONTH($A527),1),'Регистрация приход товаров'!$D$4:$D$2000,$D527)-SUMIFS('Регистрация приход товаров'!$G$4:$G$2000,'Регистрация приход товаров'!$A$4:$A$2000,"&gt;="&amp;DATE(YEAR($A527),MONTH($A527)+1,1),'Регистрация приход товаров'!$D$4:$D$2000,$D527))+(IFERROR((SUMIF('Остаток на начало год'!$B$5:$B$302,$D527,'Остаток на начало год'!$E$5:$E$302)+SUMIFS('Регистрация приход товаров'!$G$4:$G$2000,'Регистрация приход товаров'!$D$4:$D$2000,$D527,'Регистрация приход товаров'!$A$4:$A$2000,"&lt;"&amp;DATE(YEAR($A527),MONTH($A527),1)))-SUMIFS('Регистрация расход товаров'!$G$4:$G$2000,'Регистрация расход товаров'!$A$4:$A$2000,"&lt;"&amp;DATE(YEAR($A527),MONTH($A527),1),'Регистрация расход товаров'!$D$4:$D$2000,$D527),0))))*G527,0)</f>
        <v>0</v>
      </c>
      <c r="I527" s="154"/>
      <c r="J527" s="153">
        <f t="shared" si="16"/>
        <v>0</v>
      </c>
      <c r="K527" s="153">
        <f t="shared" si="17"/>
        <v>0</v>
      </c>
      <c r="L527" s="43" t="e">
        <f>IF(B527=#REF!,MAX($L$3:L526)+1,0)</f>
        <v>#REF!</v>
      </c>
    </row>
    <row r="528" spans="1:12">
      <c r="A528" s="158"/>
      <c r="B528" s="94"/>
      <c r="C528" s="159"/>
      <c r="D528" s="128"/>
      <c r="E528" s="151" t="str">
        <f>IFERROR(INDEX('Материал хисобот'!$C$9:$C$259,MATCH(D528,'Материал хисобот'!$B$9:$B$259,0),1),"")</f>
        <v/>
      </c>
      <c r="F528" s="152" t="str">
        <f>IFERROR(INDEX('Материал хисобот'!$D$9:$D$259,MATCH(D528,'Материал хисобот'!$B$9:$B$259,0),1),"")</f>
        <v/>
      </c>
      <c r="G528" s="155"/>
      <c r="H528" s="153">
        <f>IFERROR((((SUMIFS('Регистрация приход товаров'!$H$4:$H$2000,'Регистрация приход товаров'!$A$4:$A$2000,"&gt;="&amp;DATE(YEAR($A528),MONTH($A528),1),'Регистрация приход товаров'!$D$4:$D$2000,$D528)-SUMIFS('Регистрация приход товаров'!$H$4:$H$2000,'Регистрация приход товаров'!$A$4:$A$2000,"&gt;="&amp;DATE(YEAR($A528),MONTH($A528)+1,1),'Регистрация приход товаров'!$D$4:$D$2000,$D528))+(IFERROR((SUMIF('Остаток на начало год'!$B$5:$B$302,$D528,'Остаток на начало год'!$F$5:$F$302)+SUMIFS('Регистрация приход товаров'!$H$4:$H$2000,'Регистрация приход товаров'!$D$4:$D$2000,$D528,'Регистрация приход товаров'!$A$4:$A$2000,"&lt;"&amp;DATE(YEAR($A528),MONTH($A528),1)))-SUMIFS('Регистрация расход товаров'!$H$4:$H$2000,'Регистрация расход товаров'!$A$4:$A$2000,"&lt;"&amp;DATE(YEAR($A528),MONTH($A528),1),'Регистрация расход товаров'!$D$4:$D$2000,$D528),0)))/((SUMIFS('Регистрация приход товаров'!$G$4:$G$2000,'Регистрация приход товаров'!$A$4:$A$2000,"&gt;="&amp;DATE(YEAR($A528),MONTH($A528),1),'Регистрация приход товаров'!$D$4:$D$2000,$D528)-SUMIFS('Регистрация приход товаров'!$G$4:$G$2000,'Регистрация приход товаров'!$A$4:$A$2000,"&gt;="&amp;DATE(YEAR($A528),MONTH($A528)+1,1),'Регистрация приход товаров'!$D$4:$D$2000,$D528))+(IFERROR((SUMIF('Остаток на начало год'!$B$5:$B$302,$D528,'Остаток на начало год'!$E$5:$E$302)+SUMIFS('Регистрация приход товаров'!$G$4:$G$2000,'Регистрация приход товаров'!$D$4:$D$2000,$D528,'Регистрация приход товаров'!$A$4:$A$2000,"&lt;"&amp;DATE(YEAR($A528),MONTH($A528),1)))-SUMIFS('Регистрация расход товаров'!$G$4:$G$2000,'Регистрация расход товаров'!$A$4:$A$2000,"&lt;"&amp;DATE(YEAR($A528),MONTH($A528),1),'Регистрация расход товаров'!$D$4:$D$2000,$D528),0))))*G528,0)</f>
        <v>0</v>
      </c>
      <c r="I528" s="154"/>
      <c r="J528" s="153">
        <f t="shared" si="16"/>
        <v>0</v>
      </c>
      <c r="K528" s="153">
        <f t="shared" si="17"/>
        <v>0</v>
      </c>
      <c r="L528" s="43" t="e">
        <f>IF(B528=#REF!,MAX($L$3:L527)+1,0)</f>
        <v>#REF!</v>
      </c>
    </row>
    <row r="529" spans="1:12">
      <c r="A529" s="158"/>
      <c r="B529" s="94"/>
      <c r="C529" s="159"/>
      <c r="D529" s="128"/>
      <c r="E529" s="151" t="str">
        <f>IFERROR(INDEX('Материал хисобот'!$C$9:$C$259,MATCH(D529,'Материал хисобот'!$B$9:$B$259,0),1),"")</f>
        <v/>
      </c>
      <c r="F529" s="152" t="str">
        <f>IFERROR(INDEX('Материал хисобот'!$D$9:$D$259,MATCH(D529,'Материал хисобот'!$B$9:$B$259,0),1),"")</f>
        <v/>
      </c>
      <c r="G529" s="155"/>
      <c r="H529" s="153">
        <f>IFERROR((((SUMIFS('Регистрация приход товаров'!$H$4:$H$2000,'Регистрация приход товаров'!$A$4:$A$2000,"&gt;="&amp;DATE(YEAR($A529),MONTH($A529),1),'Регистрация приход товаров'!$D$4:$D$2000,$D529)-SUMIFS('Регистрация приход товаров'!$H$4:$H$2000,'Регистрация приход товаров'!$A$4:$A$2000,"&gt;="&amp;DATE(YEAR($A529),MONTH($A529)+1,1),'Регистрация приход товаров'!$D$4:$D$2000,$D529))+(IFERROR((SUMIF('Остаток на начало год'!$B$5:$B$302,$D529,'Остаток на начало год'!$F$5:$F$302)+SUMIFS('Регистрация приход товаров'!$H$4:$H$2000,'Регистрация приход товаров'!$D$4:$D$2000,$D529,'Регистрация приход товаров'!$A$4:$A$2000,"&lt;"&amp;DATE(YEAR($A529),MONTH($A529),1)))-SUMIFS('Регистрация расход товаров'!$H$4:$H$2000,'Регистрация расход товаров'!$A$4:$A$2000,"&lt;"&amp;DATE(YEAR($A529),MONTH($A529),1),'Регистрация расход товаров'!$D$4:$D$2000,$D529),0)))/((SUMIFS('Регистрация приход товаров'!$G$4:$G$2000,'Регистрация приход товаров'!$A$4:$A$2000,"&gt;="&amp;DATE(YEAR($A529),MONTH($A529),1),'Регистрация приход товаров'!$D$4:$D$2000,$D529)-SUMIFS('Регистрация приход товаров'!$G$4:$G$2000,'Регистрация приход товаров'!$A$4:$A$2000,"&gt;="&amp;DATE(YEAR($A529),MONTH($A529)+1,1),'Регистрация приход товаров'!$D$4:$D$2000,$D529))+(IFERROR((SUMIF('Остаток на начало год'!$B$5:$B$302,$D529,'Остаток на начало год'!$E$5:$E$302)+SUMIFS('Регистрация приход товаров'!$G$4:$G$2000,'Регистрация приход товаров'!$D$4:$D$2000,$D529,'Регистрация приход товаров'!$A$4:$A$2000,"&lt;"&amp;DATE(YEAR($A529),MONTH($A529),1)))-SUMIFS('Регистрация расход товаров'!$G$4:$G$2000,'Регистрация расход товаров'!$A$4:$A$2000,"&lt;"&amp;DATE(YEAR($A529),MONTH($A529),1),'Регистрация расход товаров'!$D$4:$D$2000,$D529),0))))*G529,0)</f>
        <v>0</v>
      </c>
      <c r="I529" s="154"/>
      <c r="J529" s="153">
        <f t="shared" si="16"/>
        <v>0</v>
      </c>
      <c r="K529" s="153">
        <f t="shared" si="17"/>
        <v>0</v>
      </c>
      <c r="L529" s="43" t="e">
        <f>IF(B529=#REF!,MAX($L$3:L528)+1,0)</f>
        <v>#REF!</v>
      </c>
    </row>
    <row r="530" spans="1:12">
      <c r="A530" s="158"/>
      <c r="B530" s="94"/>
      <c r="C530" s="159"/>
      <c r="D530" s="128"/>
      <c r="E530" s="151" t="str">
        <f>IFERROR(INDEX('Материал хисобот'!$C$9:$C$259,MATCH(D530,'Материал хисобот'!$B$9:$B$259,0),1),"")</f>
        <v/>
      </c>
      <c r="F530" s="152" t="str">
        <f>IFERROR(INDEX('Материал хисобот'!$D$9:$D$259,MATCH(D530,'Материал хисобот'!$B$9:$B$259,0),1),"")</f>
        <v/>
      </c>
      <c r="G530" s="155"/>
      <c r="H530" s="153">
        <f>IFERROR((((SUMIFS('Регистрация приход товаров'!$H$4:$H$2000,'Регистрация приход товаров'!$A$4:$A$2000,"&gt;="&amp;DATE(YEAR($A530),MONTH($A530),1),'Регистрация приход товаров'!$D$4:$D$2000,$D530)-SUMIFS('Регистрация приход товаров'!$H$4:$H$2000,'Регистрация приход товаров'!$A$4:$A$2000,"&gt;="&amp;DATE(YEAR($A530),MONTH($A530)+1,1),'Регистрация приход товаров'!$D$4:$D$2000,$D530))+(IFERROR((SUMIF('Остаток на начало год'!$B$5:$B$302,$D530,'Остаток на начало год'!$F$5:$F$302)+SUMIFS('Регистрация приход товаров'!$H$4:$H$2000,'Регистрация приход товаров'!$D$4:$D$2000,$D530,'Регистрация приход товаров'!$A$4:$A$2000,"&lt;"&amp;DATE(YEAR($A530),MONTH($A530),1)))-SUMIFS('Регистрация расход товаров'!$H$4:$H$2000,'Регистрация расход товаров'!$A$4:$A$2000,"&lt;"&amp;DATE(YEAR($A530),MONTH($A530),1),'Регистрация расход товаров'!$D$4:$D$2000,$D530),0)))/((SUMIFS('Регистрация приход товаров'!$G$4:$G$2000,'Регистрация приход товаров'!$A$4:$A$2000,"&gt;="&amp;DATE(YEAR($A530),MONTH($A530),1),'Регистрация приход товаров'!$D$4:$D$2000,$D530)-SUMIFS('Регистрация приход товаров'!$G$4:$G$2000,'Регистрация приход товаров'!$A$4:$A$2000,"&gt;="&amp;DATE(YEAR($A530),MONTH($A530)+1,1),'Регистрация приход товаров'!$D$4:$D$2000,$D530))+(IFERROR((SUMIF('Остаток на начало год'!$B$5:$B$302,$D530,'Остаток на начало год'!$E$5:$E$302)+SUMIFS('Регистрация приход товаров'!$G$4:$G$2000,'Регистрация приход товаров'!$D$4:$D$2000,$D530,'Регистрация приход товаров'!$A$4:$A$2000,"&lt;"&amp;DATE(YEAR($A530),MONTH($A530),1)))-SUMIFS('Регистрация расход товаров'!$G$4:$G$2000,'Регистрация расход товаров'!$A$4:$A$2000,"&lt;"&amp;DATE(YEAR($A530),MONTH($A530),1),'Регистрация расход товаров'!$D$4:$D$2000,$D530),0))))*G530,0)</f>
        <v>0</v>
      </c>
      <c r="I530" s="154"/>
      <c r="J530" s="153">
        <f t="shared" si="16"/>
        <v>0</v>
      </c>
      <c r="K530" s="153">
        <f t="shared" si="17"/>
        <v>0</v>
      </c>
      <c r="L530" s="43" t="e">
        <f>IF(B530=#REF!,MAX($L$3:L529)+1,0)</f>
        <v>#REF!</v>
      </c>
    </row>
    <row r="531" spans="1:12">
      <c r="A531" s="158"/>
      <c r="B531" s="94"/>
      <c r="C531" s="159"/>
      <c r="D531" s="128"/>
      <c r="E531" s="151" t="str">
        <f>IFERROR(INDEX('Материал хисобот'!$C$9:$C$259,MATCH(D531,'Материал хисобот'!$B$9:$B$259,0),1),"")</f>
        <v/>
      </c>
      <c r="F531" s="152" t="str">
        <f>IFERROR(INDEX('Материал хисобот'!$D$9:$D$259,MATCH(D531,'Материал хисобот'!$B$9:$B$259,0),1),"")</f>
        <v/>
      </c>
      <c r="G531" s="155"/>
      <c r="H531" s="153">
        <f>IFERROR((((SUMIFS('Регистрация приход товаров'!$H$4:$H$2000,'Регистрация приход товаров'!$A$4:$A$2000,"&gt;="&amp;DATE(YEAR($A531),MONTH($A531),1),'Регистрация приход товаров'!$D$4:$D$2000,$D531)-SUMIFS('Регистрация приход товаров'!$H$4:$H$2000,'Регистрация приход товаров'!$A$4:$A$2000,"&gt;="&amp;DATE(YEAR($A531),MONTH($A531)+1,1),'Регистрация приход товаров'!$D$4:$D$2000,$D531))+(IFERROR((SUMIF('Остаток на начало год'!$B$5:$B$302,$D531,'Остаток на начало год'!$F$5:$F$302)+SUMIFS('Регистрация приход товаров'!$H$4:$H$2000,'Регистрация приход товаров'!$D$4:$D$2000,$D531,'Регистрация приход товаров'!$A$4:$A$2000,"&lt;"&amp;DATE(YEAR($A531),MONTH($A531),1)))-SUMIFS('Регистрация расход товаров'!$H$4:$H$2000,'Регистрация расход товаров'!$A$4:$A$2000,"&lt;"&amp;DATE(YEAR($A531),MONTH($A531),1),'Регистрация расход товаров'!$D$4:$D$2000,$D531),0)))/((SUMIFS('Регистрация приход товаров'!$G$4:$G$2000,'Регистрация приход товаров'!$A$4:$A$2000,"&gt;="&amp;DATE(YEAR($A531),MONTH($A531),1),'Регистрация приход товаров'!$D$4:$D$2000,$D531)-SUMIFS('Регистрация приход товаров'!$G$4:$G$2000,'Регистрация приход товаров'!$A$4:$A$2000,"&gt;="&amp;DATE(YEAR($A531),MONTH($A531)+1,1),'Регистрация приход товаров'!$D$4:$D$2000,$D531))+(IFERROR((SUMIF('Остаток на начало год'!$B$5:$B$302,$D531,'Остаток на начало год'!$E$5:$E$302)+SUMIFS('Регистрация приход товаров'!$G$4:$G$2000,'Регистрация приход товаров'!$D$4:$D$2000,$D531,'Регистрация приход товаров'!$A$4:$A$2000,"&lt;"&amp;DATE(YEAR($A531),MONTH($A531),1)))-SUMIFS('Регистрация расход товаров'!$G$4:$G$2000,'Регистрация расход товаров'!$A$4:$A$2000,"&lt;"&amp;DATE(YEAR($A531),MONTH($A531),1),'Регистрация расход товаров'!$D$4:$D$2000,$D531),0))))*G531,0)</f>
        <v>0</v>
      </c>
      <c r="I531" s="154"/>
      <c r="J531" s="153">
        <f t="shared" si="16"/>
        <v>0</v>
      </c>
      <c r="K531" s="153">
        <f t="shared" si="17"/>
        <v>0</v>
      </c>
      <c r="L531" s="43" t="e">
        <f>IF(B531=#REF!,MAX($L$3:L530)+1,0)</f>
        <v>#REF!</v>
      </c>
    </row>
    <row r="532" spans="1:12">
      <c r="A532" s="158"/>
      <c r="B532" s="94"/>
      <c r="C532" s="159"/>
      <c r="D532" s="128"/>
      <c r="E532" s="151" t="str">
        <f>IFERROR(INDEX('Материал хисобот'!$C$9:$C$259,MATCH(D532,'Материал хисобот'!$B$9:$B$259,0),1),"")</f>
        <v/>
      </c>
      <c r="F532" s="152" t="str">
        <f>IFERROR(INDEX('Материал хисобот'!$D$9:$D$259,MATCH(D532,'Материал хисобот'!$B$9:$B$259,0),1),"")</f>
        <v/>
      </c>
      <c r="G532" s="155"/>
      <c r="H532" s="153">
        <f>IFERROR((((SUMIFS('Регистрация приход товаров'!$H$4:$H$2000,'Регистрация приход товаров'!$A$4:$A$2000,"&gt;="&amp;DATE(YEAR($A532),MONTH($A532),1),'Регистрация приход товаров'!$D$4:$D$2000,$D532)-SUMIFS('Регистрация приход товаров'!$H$4:$H$2000,'Регистрация приход товаров'!$A$4:$A$2000,"&gt;="&amp;DATE(YEAR($A532),MONTH($A532)+1,1),'Регистрация приход товаров'!$D$4:$D$2000,$D532))+(IFERROR((SUMIF('Остаток на начало год'!$B$5:$B$302,$D532,'Остаток на начало год'!$F$5:$F$302)+SUMIFS('Регистрация приход товаров'!$H$4:$H$2000,'Регистрация приход товаров'!$D$4:$D$2000,$D532,'Регистрация приход товаров'!$A$4:$A$2000,"&lt;"&amp;DATE(YEAR($A532),MONTH($A532),1)))-SUMIFS('Регистрация расход товаров'!$H$4:$H$2000,'Регистрация расход товаров'!$A$4:$A$2000,"&lt;"&amp;DATE(YEAR($A532),MONTH($A532),1),'Регистрация расход товаров'!$D$4:$D$2000,$D532),0)))/((SUMIFS('Регистрация приход товаров'!$G$4:$G$2000,'Регистрация приход товаров'!$A$4:$A$2000,"&gt;="&amp;DATE(YEAR($A532),MONTH($A532),1),'Регистрация приход товаров'!$D$4:$D$2000,$D532)-SUMIFS('Регистрация приход товаров'!$G$4:$G$2000,'Регистрация приход товаров'!$A$4:$A$2000,"&gt;="&amp;DATE(YEAR($A532),MONTH($A532)+1,1),'Регистрация приход товаров'!$D$4:$D$2000,$D532))+(IFERROR((SUMIF('Остаток на начало год'!$B$5:$B$302,$D532,'Остаток на начало год'!$E$5:$E$302)+SUMIFS('Регистрация приход товаров'!$G$4:$G$2000,'Регистрация приход товаров'!$D$4:$D$2000,$D532,'Регистрация приход товаров'!$A$4:$A$2000,"&lt;"&amp;DATE(YEAR($A532),MONTH($A532),1)))-SUMIFS('Регистрация расход товаров'!$G$4:$G$2000,'Регистрация расход товаров'!$A$4:$A$2000,"&lt;"&amp;DATE(YEAR($A532),MONTH($A532),1),'Регистрация расход товаров'!$D$4:$D$2000,$D532),0))))*G532,0)</f>
        <v>0</v>
      </c>
      <c r="I532" s="154"/>
      <c r="J532" s="153">
        <f t="shared" si="16"/>
        <v>0</v>
      </c>
      <c r="K532" s="153">
        <f t="shared" si="17"/>
        <v>0</v>
      </c>
      <c r="L532" s="43" t="e">
        <f>IF(B532=#REF!,MAX($L$3:L531)+1,0)</f>
        <v>#REF!</v>
      </c>
    </row>
    <row r="533" spans="1:12">
      <c r="A533" s="158"/>
      <c r="B533" s="94"/>
      <c r="C533" s="159"/>
      <c r="D533" s="128"/>
      <c r="E533" s="151" t="str">
        <f>IFERROR(INDEX('Материал хисобот'!$C$9:$C$259,MATCH(D533,'Материал хисобот'!$B$9:$B$259,0),1),"")</f>
        <v/>
      </c>
      <c r="F533" s="152" t="str">
        <f>IFERROR(INDEX('Материал хисобот'!$D$9:$D$259,MATCH(D533,'Материал хисобот'!$B$9:$B$259,0),1),"")</f>
        <v/>
      </c>
      <c r="G533" s="155"/>
      <c r="H533" s="153">
        <f>IFERROR((((SUMIFS('Регистрация приход товаров'!$H$4:$H$2000,'Регистрация приход товаров'!$A$4:$A$2000,"&gt;="&amp;DATE(YEAR($A533),MONTH($A533),1),'Регистрация приход товаров'!$D$4:$D$2000,$D533)-SUMIFS('Регистрация приход товаров'!$H$4:$H$2000,'Регистрация приход товаров'!$A$4:$A$2000,"&gt;="&amp;DATE(YEAR($A533),MONTH($A533)+1,1),'Регистрация приход товаров'!$D$4:$D$2000,$D533))+(IFERROR((SUMIF('Остаток на начало год'!$B$5:$B$302,$D533,'Остаток на начало год'!$F$5:$F$302)+SUMIFS('Регистрация приход товаров'!$H$4:$H$2000,'Регистрация приход товаров'!$D$4:$D$2000,$D533,'Регистрация приход товаров'!$A$4:$A$2000,"&lt;"&amp;DATE(YEAR($A533),MONTH($A533),1)))-SUMIFS('Регистрация расход товаров'!$H$4:$H$2000,'Регистрация расход товаров'!$A$4:$A$2000,"&lt;"&amp;DATE(YEAR($A533),MONTH($A533),1),'Регистрация расход товаров'!$D$4:$D$2000,$D533),0)))/((SUMIFS('Регистрация приход товаров'!$G$4:$G$2000,'Регистрация приход товаров'!$A$4:$A$2000,"&gt;="&amp;DATE(YEAR($A533),MONTH($A533),1),'Регистрация приход товаров'!$D$4:$D$2000,$D533)-SUMIFS('Регистрация приход товаров'!$G$4:$G$2000,'Регистрация приход товаров'!$A$4:$A$2000,"&gt;="&amp;DATE(YEAR($A533),MONTH($A533)+1,1),'Регистрация приход товаров'!$D$4:$D$2000,$D533))+(IFERROR((SUMIF('Остаток на начало год'!$B$5:$B$302,$D533,'Остаток на начало год'!$E$5:$E$302)+SUMIFS('Регистрация приход товаров'!$G$4:$G$2000,'Регистрация приход товаров'!$D$4:$D$2000,$D533,'Регистрация приход товаров'!$A$4:$A$2000,"&lt;"&amp;DATE(YEAR($A533),MONTH($A533),1)))-SUMIFS('Регистрация расход товаров'!$G$4:$G$2000,'Регистрация расход товаров'!$A$4:$A$2000,"&lt;"&amp;DATE(YEAR($A533),MONTH($A533),1),'Регистрация расход товаров'!$D$4:$D$2000,$D533),0))))*G533,0)</f>
        <v>0</v>
      </c>
      <c r="I533" s="154"/>
      <c r="J533" s="153">
        <f t="shared" si="16"/>
        <v>0</v>
      </c>
      <c r="K533" s="153">
        <f t="shared" si="17"/>
        <v>0</v>
      </c>
      <c r="L533" s="43" t="e">
        <f>IF(B533=#REF!,MAX($L$3:L532)+1,0)</f>
        <v>#REF!</v>
      </c>
    </row>
    <row r="534" spans="1:12">
      <c r="A534" s="158"/>
      <c r="B534" s="94"/>
      <c r="C534" s="159"/>
      <c r="D534" s="128"/>
      <c r="E534" s="151" t="str">
        <f>IFERROR(INDEX('Материал хисобот'!$C$9:$C$259,MATCH(D534,'Материал хисобот'!$B$9:$B$259,0),1),"")</f>
        <v/>
      </c>
      <c r="F534" s="152" t="str">
        <f>IFERROR(INDEX('Материал хисобот'!$D$9:$D$259,MATCH(D534,'Материал хисобот'!$B$9:$B$259,0),1),"")</f>
        <v/>
      </c>
      <c r="G534" s="155"/>
      <c r="H534" s="153">
        <f>IFERROR((((SUMIFS('Регистрация приход товаров'!$H$4:$H$2000,'Регистрация приход товаров'!$A$4:$A$2000,"&gt;="&amp;DATE(YEAR($A534),MONTH($A534),1),'Регистрация приход товаров'!$D$4:$D$2000,$D534)-SUMIFS('Регистрация приход товаров'!$H$4:$H$2000,'Регистрация приход товаров'!$A$4:$A$2000,"&gt;="&amp;DATE(YEAR($A534),MONTH($A534)+1,1),'Регистрация приход товаров'!$D$4:$D$2000,$D534))+(IFERROR((SUMIF('Остаток на начало год'!$B$5:$B$302,$D534,'Остаток на начало год'!$F$5:$F$302)+SUMIFS('Регистрация приход товаров'!$H$4:$H$2000,'Регистрация приход товаров'!$D$4:$D$2000,$D534,'Регистрация приход товаров'!$A$4:$A$2000,"&lt;"&amp;DATE(YEAR($A534),MONTH($A534),1)))-SUMIFS('Регистрация расход товаров'!$H$4:$H$2000,'Регистрация расход товаров'!$A$4:$A$2000,"&lt;"&amp;DATE(YEAR($A534),MONTH($A534),1),'Регистрация расход товаров'!$D$4:$D$2000,$D534),0)))/((SUMIFS('Регистрация приход товаров'!$G$4:$G$2000,'Регистрация приход товаров'!$A$4:$A$2000,"&gt;="&amp;DATE(YEAR($A534),MONTH($A534),1),'Регистрация приход товаров'!$D$4:$D$2000,$D534)-SUMIFS('Регистрация приход товаров'!$G$4:$G$2000,'Регистрация приход товаров'!$A$4:$A$2000,"&gt;="&amp;DATE(YEAR($A534),MONTH($A534)+1,1),'Регистрация приход товаров'!$D$4:$D$2000,$D534))+(IFERROR((SUMIF('Остаток на начало год'!$B$5:$B$302,$D534,'Остаток на начало год'!$E$5:$E$302)+SUMIFS('Регистрация приход товаров'!$G$4:$G$2000,'Регистрация приход товаров'!$D$4:$D$2000,$D534,'Регистрация приход товаров'!$A$4:$A$2000,"&lt;"&amp;DATE(YEAR($A534),MONTH($A534),1)))-SUMIFS('Регистрация расход товаров'!$G$4:$G$2000,'Регистрация расход товаров'!$A$4:$A$2000,"&lt;"&amp;DATE(YEAR($A534),MONTH($A534),1),'Регистрация расход товаров'!$D$4:$D$2000,$D534),0))))*G534,0)</f>
        <v>0</v>
      </c>
      <c r="I534" s="154"/>
      <c r="J534" s="153">
        <f t="shared" si="16"/>
        <v>0</v>
      </c>
      <c r="K534" s="153">
        <f t="shared" si="17"/>
        <v>0</v>
      </c>
      <c r="L534" s="43" t="e">
        <f>IF(B534=#REF!,MAX($L$3:L533)+1,0)</f>
        <v>#REF!</v>
      </c>
    </row>
    <row r="535" spans="1:12">
      <c r="A535" s="158"/>
      <c r="B535" s="94"/>
      <c r="C535" s="159"/>
      <c r="D535" s="128"/>
      <c r="E535" s="151" t="str">
        <f>IFERROR(INDEX('Материал хисобот'!$C$9:$C$259,MATCH(D535,'Материал хисобот'!$B$9:$B$259,0),1),"")</f>
        <v/>
      </c>
      <c r="F535" s="152" t="str">
        <f>IFERROR(INDEX('Материал хисобот'!$D$9:$D$259,MATCH(D535,'Материал хисобот'!$B$9:$B$259,0),1),"")</f>
        <v/>
      </c>
      <c r="G535" s="155"/>
      <c r="H535" s="153">
        <f>IFERROR((((SUMIFS('Регистрация приход товаров'!$H$4:$H$2000,'Регистрация приход товаров'!$A$4:$A$2000,"&gt;="&amp;DATE(YEAR($A535),MONTH($A535),1),'Регистрация приход товаров'!$D$4:$D$2000,$D535)-SUMIFS('Регистрация приход товаров'!$H$4:$H$2000,'Регистрация приход товаров'!$A$4:$A$2000,"&gt;="&amp;DATE(YEAR($A535),MONTH($A535)+1,1),'Регистрация приход товаров'!$D$4:$D$2000,$D535))+(IFERROR((SUMIF('Остаток на начало год'!$B$5:$B$302,$D535,'Остаток на начало год'!$F$5:$F$302)+SUMIFS('Регистрация приход товаров'!$H$4:$H$2000,'Регистрация приход товаров'!$D$4:$D$2000,$D535,'Регистрация приход товаров'!$A$4:$A$2000,"&lt;"&amp;DATE(YEAR($A535),MONTH($A535),1)))-SUMIFS('Регистрация расход товаров'!$H$4:$H$2000,'Регистрация расход товаров'!$A$4:$A$2000,"&lt;"&amp;DATE(YEAR($A535),MONTH($A535),1),'Регистрация расход товаров'!$D$4:$D$2000,$D535),0)))/((SUMIFS('Регистрация приход товаров'!$G$4:$G$2000,'Регистрация приход товаров'!$A$4:$A$2000,"&gt;="&amp;DATE(YEAR($A535),MONTH($A535),1),'Регистрация приход товаров'!$D$4:$D$2000,$D535)-SUMIFS('Регистрация приход товаров'!$G$4:$G$2000,'Регистрация приход товаров'!$A$4:$A$2000,"&gt;="&amp;DATE(YEAR($A535),MONTH($A535)+1,1),'Регистрация приход товаров'!$D$4:$D$2000,$D535))+(IFERROR((SUMIF('Остаток на начало год'!$B$5:$B$302,$D535,'Остаток на начало год'!$E$5:$E$302)+SUMIFS('Регистрация приход товаров'!$G$4:$G$2000,'Регистрация приход товаров'!$D$4:$D$2000,$D535,'Регистрация приход товаров'!$A$4:$A$2000,"&lt;"&amp;DATE(YEAR($A535),MONTH($A535),1)))-SUMIFS('Регистрация расход товаров'!$G$4:$G$2000,'Регистрация расход товаров'!$A$4:$A$2000,"&lt;"&amp;DATE(YEAR($A535),MONTH($A535),1),'Регистрация расход товаров'!$D$4:$D$2000,$D535),0))))*G535,0)</f>
        <v>0</v>
      </c>
      <c r="I535" s="154"/>
      <c r="J535" s="153">
        <f t="shared" si="16"/>
        <v>0</v>
      </c>
      <c r="K535" s="153">
        <f t="shared" si="17"/>
        <v>0</v>
      </c>
      <c r="L535" s="43" t="e">
        <f>IF(B535=#REF!,MAX($L$3:L534)+1,0)</f>
        <v>#REF!</v>
      </c>
    </row>
    <row r="536" spans="1:12">
      <c r="A536" s="158"/>
      <c r="B536" s="94"/>
      <c r="C536" s="159"/>
      <c r="D536" s="128"/>
      <c r="E536" s="151" t="str">
        <f>IFERROR(INDEX('Материал хисобот'!$C$9:$C$259,MATCH(D536,'Материал хисобот'!$B$9:$B$259,0),1),"")</f>
        <v/>
      </c>
      <c r="F536" s="152" t="str">
        <f>IFERROR(INDEX('Материал хисобот'!$D$9:$D$259,MATCH(D536,'Материал хисобот'!$B$9:$B$259,0),1),"")</f>
        <v/>
      </c>
      <c r="G536" s="155"/>
      <c r="H536" s="153">
        <f>IFERROR((((SUMIFS('Регистрация приход товаров'!$H$4:$H$2000,'Регистрация приход товаров'!$A$4:$A$2000,"&gt;="&amp;DATE(YEAR($A536),MONTH($A536),1),'Регистрация приход товаров'!$D$4:$D$2000,$D536)-SUMIFS('Регистрация приход товаров'!$H$4:$H$2000,'Регистрация приход товаров'!$A$4:$A$2000,"&gt;="&amp;DATE(YEAR($A536),MONTH($A536)+1,1),'Регистрация приход товаров'!$D$4:$D$2000,$D536))+(IFERROR((SUMIF('Остаток на начало год'!$B$5:$B$302,$D536,'Остаток на начало год'!$F$5:$F$302)+SUMIFS('Регистрация приход товаров'!$H$4:$H$2000,'Регистрация приход товаров'!$D$4:$D$2000,$D536,'Регистрация приход товаров'!$A$4:$A$2000,"&lt;"&amp;DATE(YEAR($A536),MONTH($A536),1)))-SUMIFS('Регистрация расход товаров'!$H$4:$H$2000,'Регистрация расход товаров'!$A$4:$A$2000,"&lt;"&amp;DATE(YEAR($A536),MONTH($A536),1),'Регистрация расход товаров'!$D$4:$D$2000,$D536),0)))/((SUMIFS('Регистрация приход товаров'!$G$4:$G$2000,'Регистрация приход товаров'!$A$4:$A$2000,"&gt;="&amp;DATE(YEAR($A536),MONTH($A536),1),'Регистрация приход товаров'!$D$4:$D$2000,$D536)-SUMIFS('Регистрация приход товаров'!$G$4:$G$2000,'Регистрация приход товаров'!$A$4:$A$2000,"&gt;="&amp;DATE(YEAR($A536),MONTH($A536)+1,1),'Регистрация приход товаров'!$D$4:$D$2000,$D536))+(IFERROR((SUMIF('Остаток на начало год'!$B$5:$B$302,$D536,'Остаток на начало год'!$E$5:$E$302)+SUMIFS('Регистрация приход товаров'!$G$4:$G$2000,'Регистрация приход товаров'!$D$4:$D$2000,$D536,'Регистрация приход товаров'!$A$4:$A$2000,"&lt;"&amp;DATE(YEAR($A536),MONTH($A536),1)))-SUMIFS('Регистрация расход товаров'!$G$4:$G$2000,'Регистрация расход товаров'!$A$4:$A$2000,"&lt;"&amp;DATE(YEAR($A536),MONTH($A536),1),'Регистрация расход товаров'!$D$4:$D$2000,$D536),0))))*G536,0)</f>
        <v>0</v>
      </c>
      <c r="I536" s="154"/>
      <c r="J536" s="153">
        <f t="shared" si="16"/>
        <v>0</v>
      </c>
      <c r="K536" s="153">
        <f t="shared" si="17"/>
        <v>0</v>
      </c>
      <c r="L536" s="43" t="e">
        <f>IF(B536=#REF!,MAX($L$3:L535)+1,0)</f>
        <v>#REF!</v>
      </c>
    </row>
    <row r="537" spans="1:12">
      <c r="A537" s="158"/>
      <c r="B537" s="94"/>
      <c r="C537" s="159"/>
      <c r="D537" s="128"/>
      <c r="E537" s="151" t="str">
        <f>IFERROR(INDEX('Материал хисобот'!$C$9:$C$259,MATCH(D537,'Материал хисобот'!$B$9:$B$259,0),1),"")</f>
        <v/>
      </c>
      <c r="F537" s="152" t="str">
        <f>IFERROR(INDEX('Материал хисобот'!$D$9:$D$259,MATCH(D537,'Материал хисобот'!$B$9:$B$259,0),1),"")</f>
        <v/>
      </c>
      <c r="G537" s="155"/>
      <c r="H537" s="153">
        <f>IFERROR((((SUMIFS('Регистрация приход товаров'!$H$4:$H$2000,'Регистрация приход товаров'!$A$4:$A$2000,"&gt;="&amp;DATE(YEAR($A537),MONTH($A537),1),'Регистрация приход товаров'!$D$4:$D$2000,$D537)-SUMIFS('Регистрация приход товаров'!$H$4:$H$2000,'Регистрация приход товаров'!$A$4:$A$2000,"&gt;="&amp;DATE(YEAR($A537),MONTH($A537)+1,1),'Регистрация приход товаров'!$D$4:$D$2000,$D537))+(IFERROR((SUMIF('Остаток на начало год'!$B$5:$B$302,$D537,'Остаток на начало год'!$F$5:$F$302)+SUMIFS('Регистрация приход товаров'!$H$4:$H$2000,'Регистрация приход товаров'!$D$4:$D$2000,$D537,'Регистрация приход товаров'!$A$4:$A$2000,"&lt;"&amp;DATE(YEAR($A537),MONTH($A537),1)))-SUMIFS('Регистрация расход товаров'!$H$4:$H$2000,'Регистрация расход товаров'!$A$4:$A$2000,"&lt;"&amp;DATE(YEAR($A537),MONTH($A537),1),'Регистрация расход товаров'!$D$4:$D$2000,$D537),0)))/((SUMIFS('Регистрация приход товаров'!$G$4:$G$2000,'Регистрация приход товаров'!$A$4:$A$2000,"&gt;="&amp;DATE(YEAR($A537),MONTH($A537),1),'Регистрация приход товаров'!$D$4:$D$2000,$D537)-SUMIFS('Регистрация приход товаров'!$G$4:$G$2000,'Регистрация приход товаров'!$A$4:$A$2000,"&gt;="&amp;DATE(YEAR($A537),MONTH($A537)+1,1),'Регистрация приход товаров'!$D$4:$D$2000,$D537))+(IFERROR((SUMIF('Остаток на начало год'!$B$5:$B$302,$D537,'Остаток на начало год'!$E$5:$E$302)+SUMIFS('Регистрация приход товаров'!$G$4:$G$2000,'Регистрация приход товаров'!$D$4:$D$2000,$D537,'Регистрация приход товаров'!$A$4:$A$2000,"&lt;"&amp;DATE(YEAR($A537),MONTH($A537),1)))-SUMIFS('Регистрация расход товаров'!$G$4:$G$2000,'Регистрация расход товаров'!$A$4:$A$2000,"&lt;"&amp;DATE(YEAR($A537),MONTH($A537),1),'Регистрация расход товаров'!$D$4:$D$2000,$D537),0))))*G537,0)</f>
        <v>0</v>
      </c>
      <c r="I537" s="154"/>
      <c r="J537" s="153">
        <f t="shared" si="16"/>
        <v>0</v>
      </c>
      <c r="K537" s="153">
        <f t="shared" si="17"/>
        <v>0</v>
      </c>
      <c r="L537" s="43" t="e">
        <f>IF(B537=#REF!,MAX($L$3:L536)+1,0)</f>
        <v>#REF!</v>
      </c>
    </row>
    <row r="538" spans="1:12">
      <c r="A538" s="158"/>
      <c r="B538" s="94"/>
      <c r="C538" s="159"/>
      <c r="D538" s="128"/>
      <c r="E538" s="151" t="str">
        <f>IFERROR(INDEX('Материал хисобот'!$C$9:$C$259,MATCH(D538,'Материал хисобот'!$B$9:$B$259,0),1),"")</f>
        <v/>
      </c>
      <c r="F538" s="152" t="str">
        <f>IFERROR(INDEX('Материал хисобот'!$D$9:$D$259,MATCH(D538,'Материал хисобот'!$B$9:$B$259,0),1),"")</f>
        <v/>
      </c>
      <c r="G538" s="155"/>
      <c r="H538" s="153">
        <f>IFERROR((((SUMIFS('Регистрация приход товаров'!$H$4:$H$2000,'Регистрация приход товаров'!$A$4:$A$2000,"&gt;="&amp;DATE(YEAR($A538),MONTH($A538),1),'Регистрация приход товаров'!$D$4:$D$2000,$D538)-SUMIFS('Регистрация приход товаров'!$H$4:$H$2000,'Регистрация приход товаров'!$A$4:$A$2000,"&gt;="&amp;DATE(YEAR($A538),MONTH($A538)+1,1),'Регистрация приход товаров'!$D$4:$D$2000,$D538))+(IFERROR((SUMIF('Остаток на начало год'!$B$5:$B$302,$D538,'Остаток на начало год'!$F$5:$F$302)+SUMIFS('Регистрация приход товаров'!$H$4:$H$2000,'Регистрация приход товаров'!$D$4:$D$2000,$D538,'Регистрация приход товаров'!$A$4:$A$2000,"&lt;"&amp;DATE(YEAR($A538),MONTH($A538),1)))-SUMIFS('Регистрация расход товаров'!$H$4:$H$2000,'Регистрация расход товаров'!$A$4:$A$2000,"&lt;"&amp;DATE(YEAR($A538),MONTH($A538),1),'Регистрация расход товаров'!$D$4:$D$2000,$D538),0)))/((SUMIFS('Регистрация приход товаров'!$G$4:$G$2000,'Регистрация приход товаров'!$A$4:$A$2000,"&gt;="&amp;DATE(YEAR($A538),MONTH($A538),1),'Регистрация приход товаров'!$D$4:$D$2000,$D538)-SUMIFS('Регистрация приход товаров'!$G$4:$G$2000,'Регистрация приход товаров'!$A$4:$A$2000,"&gt;="&amp;DATE(YEAR($A538),MONTH($A538)+1,1),'Регистрация приход товаров'!$D$4:$D$2000,$D538))+(IFERROR((SUMIF('Остаток на начало год'!$B$5:$B$302,$D538,'Остаток на начало год'!$E$5:$E$302)+SUMIFS('Регистрация приход товаров'!$G$4:$G$2000,'Регистрация приход товаров'!$D$4:$D$2000,$D538,'Регистрация приход товаров'!$A$4:$A$2000,"&lt;"&amp;DATE(YEAR($A538),MONTH($A538),1)))-SUMIFS('Регистрация расход товаров'!$G$4:$G$2000,'Регистрация расход товаров'!$A$4:$A$2000,"&lt;"&amp;DATE(YEAR($A538),MONTH($A538),1),'Регистрация расход товаров'!$D$4:$D$2000,$D538),0))))*G538,0)</f>
        <v>0</v>
      </c>
      <c r="I538" s="154"/>
      <c r="J538" s="153">
        <f t="shared" si="16"/>
        <v>0</v>
      </c>
      <c r="K538" s="153">
        <f t="shared" si="17"/>
        <v>0</v>
      </c>
      <c r="L538" s="43" t="e">
        <f>IF(B538=#REF!,MAX($L$3:L537)+1,0)</f>
        <v>#REF!</v>
      </c>
    </row>
    <row r="539" spans="1:12">
      <c r="A539" s="158"/>
      <c r="B539" s="94"/>
      <c r="C539" s="159"/>
      <c r="D539" s="128"/>
      <c r="E539" s="151" t="str">
        <f>IFERROR(INDEX('Материал хисобот'!$C$9:$C$259,MATCH(D539,'Материал хисобот'!$B$9:$B$259,0),1),"")</f>
        <v/>
      </c>
      <c r="F539" s="152" t="str">
        <f>IFERROR(INDEX('Материал хисобот'!$D$9:$D$259,MATCH(D539,'Материал хисобот'!$B$9:$B$259,0),1),"")</f>
        <v/>
      </c>
      <c r="G539" s="155"/>
      <c r="H539" s="153">
        <f>IFERROR((((SUMIFS('Регистрация приход товаров'!$H$4:$H$2000,'Регистрация приход товаров'!$A$4:$A$2000,"&gt;="&amp;DATE(YEAR($A539),MONTH($A539),1),'Регистрация приход товаров'!$D$4:$D$2000,$D539)-SUMIFS('Регистрация приход товаров'!$H$4:$H$2000,'Регистрация приход товаров'!$A$4:$A$2000,"&gt;="&amp;DATE(YEAR($A539),MONTH($A539)+1,1),'Регистрация приход товаров'!$D$4:$D$2000,$D539))+(IFERROR((SUMIF('Остаток на начало год'!$B$5:$B$302,$D539,'Остаток на начало год'!$F$5:$F$302)+SUMIFS('Регистрация приход товаров'!$H$4:$H$2000,'Регистрация приход товаров'!$D$4:$D$2000,$D539,'Регистрация приход товаров'!$A$4:$A$2000,"&lt;"&amp;DATE(YEAR($A539),MONTH($A539),1)))-SUMIFS('Регистрация расход товаров'!$H$4:$H$2000,'Регистрация расход товаров'!$A$4:$A$2000,"&lt;"&amp;DATE(YEAR($A539),MONTH($A539),1),'Регистрация расход товаров'!$D$4:$D$2000,$D539),0)))/((SUMIFS('Регистрация приход товаров'!$G$4:$G$2000,'Регистрация приход товаров'!$A$4:$A$2000,"&gt;="&amp;DATE(YEAR($A539),MONTH($A539),1),'Регистрация приход товаров'!$D$4:$D$2000,$D539)-SUMIFS('Регистрация приход товаров'!$G$4:$G$2000,'Регистрация приход товаров'!$A$4:$A$2000,"&gt;="&amp;DATE(YEAR($A539),MONTH($A539)+1,1),'Регистрация приход товаров'!$D$4:$D$2000,$D539))+(IFERROR((SUMIF('Остаток на начало год'!$B$5:$B$302,$D539,'Остаток на начало год'!$E$5:$E$302)+SUMIFS('Регистрация приход товаров'!$G$4:$G$2000,'Регистрация приход товаров'!$D$4:$D$2000,$D539,'Регистрация приход товаров'!$A$4:$A$2000,"&lt;"&amp;DATE(YEAR($A539),MONTH($A539),1)))-SUMIFS('Регистрация расход товаров'!$G$4:$G$2000,'Регистрация расход товаров'!$A$4:$A$2000,"&lt;"&amp;DATE(YEAR($A539),MONTH($A539),1),'Регистрация расход товаров'!$D$4:$D$2000,$D539),0))))*G539,0)</f>
        <v>0</v>
      </c>
      <c r="I539" s="154"/>
      <c r="J539" s="153">
        <f t="shared" si="16"/>
        <v>0</v>
      </c>
      <c r="K539" s="153">
        <f t="shared" si="17"/>
        <v>0</v>
      </c>
      <c r="L539" s="43" t="e">
        <f>IF(B539=#REF!,MAX($L$3:L538)+1,0)</f>
        <v>#REF!</v>
      </c>
    </row>
    <row r="540" spans="1:12">
      <c r="A540" s="158"/>
      <c r="B540" s="94"/>
      <c r="C540" s="159"/>
      <c r="D540" s="128"/>
      <c r="E540" s="151" t="str">
        <f>IFERROR(INDEX('Материал хисобот'!$C$9:$C$259,MATCH(D540,'Материал хисобот'!$B$9:$B$259,0),1),"")</f>
        <v/>
      </c>
      <c r="F540" s="152" t="str">
        <f>IFERROR(INDEX('Материал хисобот'!$D$9:$D$259,MATCH(D540,'Материал хисобот'!$B$9:$B$259,0),1),"")</f>
        <v/>
      </c>
      <c r="G540" s="155"/>
      <c r="H540" s="153">
        <f>IFERROR((((SUMIFS('Регистрация приход товаров'!$H$4:$H$2000,'Регистрация приход товаров'!$A$4:$A$2000,"&gt;="&amp;DATE(YEAR($A540),MONTH($A540),1),'Регистрация приход товаров'!$D$4:$D$2000,$D540)-SUMIFS('Регистрация приход товаров'!$H$4:$H$2000,'Регистрация приход товаров'!$A$4:$A$2000,"&gt;="&amp;DATE(YEAR($A540),MONTH($A540)+1,1),'Регистрация приход товаров'!$D$4:$D$2000,$D540))+(IFERROR((SUMIF('Остаток на начало год'!$B$5:$B$302,$D540,'Остаток на начало год'!$F$5:$F$302)+SUMIFS('Регистрация приход товаров'!$H$4:$H$2000,'Регистрация приход товаров'!$D$4:$D$2000,$D540,'Регистрация приход товаров'!$A$4:$A$2000,"&lt;"&amp;DATE(YEAR($A540),MONTH($A540),1)))-SUMIFS('Регистрация расход товаров'!$H$4:$H$2000,'Регистрация расход товаров'!$A$4:$A$2000,"&lt;"&amp;DATE(YEAR($A540),MONTH($A540),1),'Регистрация расход товаров'!$D$4:$D$2000,$D540),0)))/((SUMIFS('Регистрация приход товаров'!$G$4:$G$2000,'Регистрация приход товаров'!$A$4:$A$2000,"&gt;="&amp;DATE(YEAR($A540),MONTH($A540),1),'Регистрация приход товаров'!$D$4:$D$2000,$D540)-SUMIFS('Регистрация приход товаров'!$G$4:$G$2000,'Регистрация приход товаров'!$A$4:$A$2000,"&gt;="&amp;DATE(YEAR($A540),MONTH($A540)+1,1),'Регистрация приход товаров'!$D$4:$D$2000,$D540))+(IFERROR((SUMIF('Остаток на начало год'!$B$5:$B$302,$D540,'Остаток на начало год'!$E$5:$E$302)+SUMIFS('Регистрация приход товаров'!$G$4:$G$2000,'Регистрация приход товаров'!$D$4:$D$2000,$D540,'Регистрация приход товаров'!$A$4:$A$2000,"&lt;"&amp;DATE(YEAR($A540),MONTH($A540),1)))-SUMIFS('Регистрация расход товаров'!$G$4:$G$2000,'Регистрация расход товаров'!$A$4:$A$2000,"&lt;"&amp;DATE(YEAR($A540),MONTH($A540),1),'Регистрация расход товаров'!$D$4:$D$2000,$D540),0))))*G540,0)</f>
        <v>0</v>
      </c>
      <c r="I540" s="154"/>
      <c r="J540" s="153">
        <f t="shared" si="16"/>
        <v>0</v>
      </c>
      <c r="K540" s="153">
        <f t="shared" si="17"/>
        <v>0</v>
      </c>
      <c r="L540" s="43" t="e">
        <f>IF(B540=#REF!,MAX($L$3:L539)+1,0)</f>
        <v>#REF!</v>
      </c>
    </row>
    <row r="541" spans="1:12">
      <c r="A541" s="158"/>
      <c r="B541" s="94"/>
      <c r="C541" s="159"/>
      <c r="D541" s="128"/>
      <c r="E541" s="151" t="str">
        <f>IFERROR(INDEX('Материал хисобот'!$C$9:$C$259,MATCH(D541,'Материал хисобот'!$B$9:$B$259,0),1),"")</f>
        <v/>
      </c>
      <c r="F541" s="152" t="str">
        <f>IFERROR(INDEX('Материал хисобот'!$D$9:$D$259,MATCH(D541,'Материал хисобот'!$B$9:$B$259,0),1),"")</f>
        <v/>
      </c>
      <c r="G541" s="155"/>
      <c r="H541" s="153">
        <f>IFERROR((((SUMIFS('Регистрация приход товаров'!$H$4:$H$2000,'Регистрация приход товаров'!$A$4:$A$2000,"&gt;="&amp;DATE(YEAR($A541),MONTH($A541),1),'Регистрация приход товаров'!$D$4:$D$2000,$D541)-SUMIFS('Регистрация приход товаров'!$H$4:$H$2000,'Регистрация приход товаров'!$A$4:$A$2000,"&gt;="&amp;DATE(YEAR($A541),MONTH($A541)+1,1),'Регистрация приход товаров'!$D$4:$D$2000,$D541))+(IFERROR((SUMIF('Остаток на начало год'!$B$5:$B$302,$D541,'Остаток на начало год'!$F$5:$F$302)+SUMIFS('Регистрация приход товаров'!$H$4:$H$2000,'Регистрация приход товаров'!$D$4:$D$2000,$D541,'Регистрация приход товаров'!$A$4:$A$2000,"&lt;"&amp;DATE(YEAR($A541),MONTH($A541),1)))-SUMIFS('Регистрация расход товаров'!$H$4:$H$2000,'Регистрация расход товаров'!$A$4:$A$2000,"&lt;"&amp;DATE(YEAR($A541),MONTH($A541),1),'Регистрация расход товаров'!$D$4:$D$2000,$D541),0)))/((SUMIFS('Регистрация приход товаров'!$G$4:$G$2000,'Регистрация приход товаров'!$A$4:$A$2000,"&gt;="&amp;DATE(YEAR($A541),MONTH($A541),1),'Регистрация приход товаров'!$D$4:$D$2000,$D541)-SUMIFS('Регистрация приход товаров'!$G$4:$G$2000,'Регистрация приход товаров'!$A$4:$A$2000,"&gt;="&amp;DATE(YEAR($A541),MONTH($A541)+1,1),'Регистрация приход товаров'!$D$4:$D$2000,$D541))+(IFERROR((SUMIF('Остаток на начало год'!$B$5:$B$302,$D541,'Остаток на начало год'!$E$5:$E$302)+SUMIFS('Регистрация приход товаров'!$G$4:$G$2000,'Регистрация приход товаров'!$D$4:$D$2000,$D541,'Регистрация приход товаров'!$A$4:$A$2000,"&lt;"&amp;DATE(YEAR($A541),MONTH($A541),1)))-SUMIFS('Регистрация расход товаров'!$G$4:$G$2000,'Регистрация расход товаров'!$A$4:$A$2000,"&lt;"&amp;DATE(YEAR($A541),MONTH($A541),1),'Регистрация расход товаров'!$D$4:$D$2000,$D541),0))))*G541,0)</f>
        <v>0</v>
      </c>
      <c r="I541" s="154"/>
      <c r="J541" s="153">
        <f t="shared" si="16"/>
        <v>0</v>
      </c>
      <c r="K541" s="153">
        <f t="shared" si="17"/>
        <v>0</v>
      </c>
      <c r="L541" s="43" t="e">
        <f>IF(B541=#REF!,MAX($L$3:L540)+1,0)</f>
        <v>#REF!</v>
      </c>
    </row>
    <row r="542" spans="1:12">
      <c r="A542" s="158"/>
      <c r="B542" s="94"/>
      <c r="C542" s="159"/>
      <c r="D542" s="128"/>
      <c r="E542" s="151" t="str">
        <f>IFERROR(INDEX('Материал хисобот'!$C$9:$C$259,MATCH(D542,'Материал хисобот'!$B$9:$B$259,0),1),"")</f>
        <v/>
      </c>
      <c r="F542" s="152" t="str">
        <f>IFERROR(INDEX('Материал хисобот'!$D$9:$D$259,MATCH(D542,'Материал хисобот'!$B$9:$B$259,0),1),"")</f>
        <v/>
      </c>
      <c r="G542" s="155"/>
      <c r="H542" s="153">
        <f>IFERROR((((SUMIFS('Регистрация приход товаров'!$H$4:$H$2000,'Регистрация приход товаров'!$A$4:$A$2000,"&gt;="&amp;DATE(YEAR($A542),MONTH($A542),1),'Регистрация приход товаров'!$D$4:$D$2000,$D542)-SUMIFS('Регистрация приход товаров'!$H$4:$H$2000,'Регистрация приход товаров'!$A$4:$A$2000,"&gt;="&amp;DATE(YEAR($A542),MONTH($A542)+1,1),'Регистрация приход товаров'!$D$4:$D$2000,$D542))+(IFERROR((SUMIF('Остаток на начало год'!$B$5:$B$302,$D542,'Остаток на начало год'!$F$5:$F$302)+SUMIFS('Регистрация приход товаров'!$H$4:$H$2000,'Регистрация приход товаров'!$D$4:$D$2000,$D542,'Регистрация приход товаров'!$A$4:$A$2000,"&lt;"&amp;DATE(YEAR($A542),MONTH($A542),1)))-SUMIFS('Регистрация расход товаров'!$H$4:$H$2000,'Регистрация расход товаров'!$A$4:$A$2000,"&lt;"&amp;DATE(YEAR($A542),MONTH($A542),1),'Регистрация расход товаров'!$D$4:$D$2000,$D542),0)))/((SUMIFS('Регистрация приход товаров'!$G$4:$G$2000,'Регистрация приход товаров'!$A$4:$A$2000,"&gt;="&amp;DATE(YEAR($A542),MONTH($A542),1),'Регистрация приход товаров'!$D$4:$D$2000,$D542)-SUMIFS('Регистрация приход товаров'!$G$4:$G$2000,'Регистрация приход товаров'!$A$4:$A$2000,"&gt;="&amp;DATE(YEAR($A542),MONTH($A542)+1,1),'Регистрация приход товаров'!$D$4:$D$2000,$D542))+(IFERROR((SUMIF('Остаток на начало год'!$B$5:$B$302,$D542,'Остаток на начало год'!$E$5:$E$302)+SUMIFS('Регистрация приход товаров'!$G$4:$G$2000,'Регистрация приход товаров'!$D$4:$D$2000,$D542,'Регистрация приход товаров'!$A$4:$A$2000,"&lt;"&amp;DATE(YEAR($A542),MONTH($A542),1)))-SUMIFS('Регистрация расход товаров'!$G$4:$G$2000,'Регистрация расход товаров'!$A$4:$A$2000,"&lt;"&amp;DATE(YEAR($A542),MONTH($A542),1),'Регистрация расход товаров'!$D$4:$D$2000,$D542),0))))*G542,0)</f>
        <v>0</v>
      </c>
      <c r="I542" s="154"/>
      <c r="J542" s="153">
        <f t="shared" si="16"/>
        <v>0</v>
      </c>
      <c r="K542" s="153">
        <f t="shared" si="17"/>
        <v>0</v>
      </c>
      <c r="L542" s="43" t="e">
        <f>IF(B542=#REF!,MAX($L$3:L541)+1,0)</f>
        <v>#REF!</v>
      </c>
    </row>
    <row r="543" spans="1:12">
      <c r="A543" s="158"/>
      <c r="B543" s="94"/>
      <c r="C543" s="159"/>
      <c r="D543" s="128"/>
      <c r="E543" s="151" t="str">
        <f>IFERROR(INDEX('Материал хисобот'!$C$9:$C$259,MATCH(D543,'Материал хисобот'!$B$9:$B$259,0),1),"")</f>
        <v/>
      </c>
      <c r="F543" s="152" t="str">
        <f>IFERROR(INDEX('Материал хисобот'!$D$9:$D$259,MATCH(D543,'Материал хисобот'!$B$9:$B$259,0),1),"")</f>
        <v/>
      </c>
      <c r="G543" s="155"/>
      <c r="H543" s="153">
        <f>IFERROR((((SUMIFS('Регистрация приход товаров'!$H$4:$H$2000,'Регистрация приход товаров'!$A$4:$A$2000,"&gt;="&amp;DATE(YEAR($A543),MONTH($A543),1),'Регистрация приход товаров'!$D$4:$D$2000,$D543)-SUMIFS('Регистрация приход товаров'!$H$4:$H$2000,'Регистрация приход товаров'!$A$4:$A$2000,"&gt;="&amp;DATE(YEAR($A543),MONTH($A543)+1,1),'Регистрация приход товаров'!$D$4:$D$2000,$D543))+(IFERROR((SUMIF('Остаток на начало год'!$B$5:$B$302,$D543,'Остаток на начало год'!$F$5:$F$302)+SUMIFS('Регистрация приход товаров'!$H$4:$H$2000,'Регистрация приход товаров'!$D$4:$D$2000,$D543,'Регистрация приход товаров'!$A$4:$A$2000,"&lt;"&amp;DATE(YEAR($A543),MONTH($A543),1)))-SUMIFS('Регистрация расход товаров'!$H$4:$H$2000,'Регистрация расход товаров'!$A$4:$A$2000,"&lt;"&amp;DATE(YEAR($A543),MONTH($A543),1),'Регистрация расход товаров'!$D$4:$D$2000,$D543),0)))/((SUMIFS('Регистрация приход товаров'!$G$4:$G$2000,'Регистрация приход товаров'!$A$4:$A$2000,"&gt;="&amp;DATE(YEAR($A543),MONTH($A543),1),'Регистрация приход товаров'!$D$4:$D$2000,$D543)-SUMIFS('Регистрация приход товаров'!$G$4:$G$2000,'Регистрация приход товаров'!$A$4:$A$2000,"&gt;="&amp;DATE(YEAR($A543),MONTH($A543)+1,1),'Регистрация приход товаров'!$D$4:$D$2000,$D543))+(IFERROR((SUMIF('Остаток на начало год'!$B$5:$B$302,$D543,'Остаток на начало год'!$E$5:$E$302)+SUMIFS('Регистрация приход товаров'!$G$4:$G$2000,'Регистрация приход товаров'!$D$4:$D$2000,$D543,'Регистрация приход товаров'!$A$4:$A$2000,"&lt;"&amp;DATE(YEAR($A543),MONTH($A543),1)))-SUMIFS('Регистрация расход товаров'!$G$4:$G$2000,'Регистрация расход товаров'!$A$4:$A$2000,"&lt;"&amp;DATE(YEAR($A543),MONTH($A543),1),'Регистрация расход товаров'!$D$4:$D$2000,$D543),0))))*G543,0)</f>
        <v>0</v>
      </c>
      <c r="I543" s="154"/>
      <c r="J543" s="153">
        <f t="shared" si="16"/>
        <v>0</v>
      </c>
      <c r="K543" s="153">
        <f t="shared" si="17"/>
        <v>0</v>
      </c>
      <c r="L543" s="43" t="e">
        <f>IF(B543=#REF!,MAX($L$3:L542)+1,0)</f>
        <v>#REF!</v>
      </c>
    </row>
    <row r="544" spans="1:12">
      <c r="A544" s="158"/>
      <c r="B544" s="94"/>
      <c r="C544" s="159"/>
      <c r="D544" s="128"/>
      <c r="E544" s="151" t="str">
        <f>IFERROR(INDEX('Материал хисобот'!$C$9:$C$259,MATCH(D544,'Материал хисобот'!$B$9:$B$259,0),1),"")</f>
        <v/>
      </c>
      <c r="F544" s="152" t="str">
        <f>IFERROR(INDEX('Материал хисобот'!$D$9:$D$259,MATCH(D544,'Материал хисобот'!$B$9:$B$259,0),1),"")</f>
        <v/>
      </c>
      <c r="G544" s="155"/>
      <c r="H544" s="153">
        <f>IFERROR((((SUMIFS('Регистрация приход товаров'!$H$4:$H$2000,'Регистрация приход товаров'!$A$4:$A$2000,"&gt;="&amp;DATE(YEAR($A544),MONTH($A544),1),'Регистрация приход товаров'!$D$4:$D$2000,$D544)-SUMIFS('Регистрация приход товаров'!$H$4:$H$2000,'Регистрация приход товаров'!$A$4:$A$2000,"&gt;="&amp;DATE(YEAR($A544),MONTH($A544)+1,1),'Регистрация приход товаров'!$D$4:$D$2000,$D544))+(IFERROR((SUMIF('Остаток на начало год'!$B$5:$B$302,$D544,'Остаток на начало год'!$F$5:$F$302)+SUMIFS('Регистрация приход товаров'!$H$4:$H$2000,'Регистрация приход товаров'!$D$4:$D$2000,$D544,'Регистрация приход товаров'!$A$4:$A$2000,"&lt;"&amp;DATE(YEAR($A544),MONTH($A544),1)))-SUMIFS('Регистрация расход товаров'!$H$4:$H$2000,'Регистрация расход товаров'!$A$4:$A$2000,"&lt;"&amp;DATE(YEAR($A544),MONTH($A544),1),'Регистрация расход товаров'!$D$4:$D$2000,$D544),0)))/((SUMIFS('Регистрация приход товаров'!$G$4:$G$2000,'Регистрация приход товаров'!$A$4:$A$2000,"&gt;="&amp;DATE(YEAR($A544),MONTH($A544),1),'Регистрация приход товаров'!$D$4:$D$2000,$D544)-SUMIFS('Регистрация приход товаров'!$G$4:$G$2000,'Регистрация приход товаров'!$A$4:$A$2000,"&gt;="&amp;DATE(YEAR($A544),MONTH($A544)+1,1),'Регистрация приход товаров'!$D$4:$D$2000,$D544))+(IFERROR((SUMIF('Остаток на начало год'!$B$5:$B$302,$D544,'Остаток на начало год'!$E$5:$E$302)+SUMIFS('Регистрация приход товаров'!$G$4:$G$2000,'Регистрация приход товаров'!$D$4:$D$2000,$D544,'Регистрация приход товаров'!$A$4:$A$2000,"&lt;"&amp;DATE(YEAR($A544),MONTH($A544),1)))-SUMIFS('Регистрация расход товаров'!$G$4:$G$2000,'Регистрация расход товаров'!$A$4:$A$2000,"&lt;"&amp;DATE(YEAR($A544),MONTH($A544),1),'Регистрация расход товаров'!$D$4:$D$2000,$D544),0))))*G544,0)</f>
        <v>0</v>
      </c>
      <c r="I544" s="154"/>
      <c r="J544" s="153">
        <f t="shared" si="16"/>
        <v>0</v>
      </c>
      <c r="K544" s="153">
        <f t="shared" si="17"/>
        <v>0</v>
      </c>
      <c r="L544" s="43" t="e">
        <f>IF(B544=#REF!,MAX($L$3:L543)+1,0)</f>
        <v>#REF!</v>
      </c>
    </row>
    <row r="545" spans="1:12">
      <c r="A545" s="158"/>
      <c r="B545" s="94"/>
      <c r="C545" s="159"/>
      <c r="D545" s="128"/>
      <c r="E545" s="151" t="str">
        <f>IFERROR(INDEX('Материал хисобот'!$C$9:$C$259,MATCH(D545,'Материал хисобот'!$B$9:$B$259,0),1),"")</f>
        <v/>
      </c>
      <c r="F545" s="152" t="str">
        <f>IFERROR(INDEX('Материал хисобот'!$D$9:$D$259,MATCH(D545,'Материал хисобот'!$B$9:$B$259,0),1),"")</f>
        <v/>
      </c>
      <c r="G545" s="155"/>
      <c r="H545" s="153">
        <f>IFERROR((((SUMIFS('Регистрация приход товаров'!$H$4:$H$2000,'Регистрация приход товаров'!$A$4:$A$2000,"&gt;="&amp;DATE(YEAR($A545),MONTH($A545),1),'Регистрация приход товаров'!$D$4:$D$2000,$D545)-SUMIFS('Регистрация приход товаров'!$H$4:$H$2000,'Регистрация приход товаров'!$A$4:$A$2000,"&gt;="&amp;DATE(YEAR($A545),MONTH($A545)+1,1),'Регистрация приход товаров'!$D$4:$D$2000,$D545))+(IFERROR((SUMIF('Остаток на начало год'!$B$5:$B$302,$D545,'Остаток на начало год'!$F$5:$F$302)+SUMIFS('Регистрация приход товаров'!$H$4:$H$2000,'Регистрация приход товаров'!$D$4:$D$2000,$D545,'Регистрация приход товаров'!$A$4:$A$2000,"&lt;"&amp;DATE(YEAR($A545),MONTH($A545),1)))-SUMIFS('Регистрация расход товаров'!$H$4:$H$2000,'Регистрация расход товаров'!$A$4:$A$2000,"&lt;"&amp;DATE(YEAR($A545),MONTH($A545),1),'Регистрация расход товаров'!$D$4:$D$2000,$D545),0)))/((SUMIFS('Регистрация приход товаров'!$G$4:$G$2000,'Регистрация приход товаров'!$A$4:$A$2000,"&gt;="&amp;DATE(YEAR($A545),MONTH($A545),1),'Регистрация приход товаров'!$D$4:$D$2000,$D545)-SUMIFS('Регистрация приход товаров'!$G$4:$G$2000,'Регистрация приход товаров'!$A$4:$A$2000,"&gt;="&amp;DATE(YEAR($A545),MONTH($A545)+1,1),'Регистрация приход товаров'!$D$4:$D$2000,$D545))+(IFERROR((SUMIF('Остаток на начало год'!$B$5:$B$302,$D545,'Остаток на начало год'!$E$5:$E$302)+SUMIFS('Регистрация приход товаров'!$G$4:$G$2000,'Регистрация приход товаров'!$D$4:$D$2000,$D545,'Регистрация приход товаров'!$A$4:$A$2000,"&lt;"&amp;DATE(YEAR($A545),MONTH($A545),1)))-SUMIFS('Регистрация расход товаров'!$G$4:$G$2000,'Регистрация расход товаров'!$A$4:$A$2000,"&lt;"&amp;DATE(YEAR($A545),MONTH($A545),1),'Регистрация расход товаров'!$D$4:$D$2000,$D545),0))))*G545,0)</f>
        <v>0</v>
      </c>
      <c r="I545" s="154"/>
      <c r="J545" s="153">
        <f t="shared" si="16"/>
        <v>0</v>
      </c>
      <c r="K545" s="153">
        <f t="shared" si="17"/>
        <v>0</v>
      </c>
      <c r="L545" s="43" t="e">
        <f>IF(B545=#REF!,MAX($L$3:L544)+1,0)</f>
        <v>#REF!</v>
      </c>
    </row>
    <row r="546" spans="1:12">
      <c r="A546" s="158"/>
      <c r="B546" s="94"/>
      <c r="C546" s="159"/>
      <c r="D546" s="128"/>
      <c r="E546" s="151" t="str">
        <f>IFERROR(INDEX('Материал хисобот'!$C$9:$C$259,MATCH(D546,'Материал хисобот'!$B$9:$B$259,0),1),"")</f>
        <v/>
      </c>
      <c r="F546" s="152" t="str">
        <f>IFERROR(INDEX('Материал хисобот'!$D$9:$D$259,MATCH(D546,'Материал хисобот'!$B$9:$B$259,0),1),"")</f>
        <v/>
      </c>
      <c r="G546" s="155"/>
      <c r="H546" s="153">
        <f>IFERROR((((SUMIFS('Регистрация приход товаров'!$H$4:$H$2000,'Регистрация приход товаров'!$A$4:$A$2000,"&gt;="&amp;DATE(YEAR($A546),MONTH($A546),1),'Регистрация приход товаров'!$D$4:$D$2000,$D546)-SUMIFS('Регистрация приход товаров'!$H$4:$H$2000,'Регистрация приход товаров'!$A$4:$A$2000,"&gt;="&amp;DATE(YEAR($A546),MONTH($A546)+1,1),'Регистрация приход товаров'!$D$4:$D$2000,$D546))+(IFERROR((SUMIF('Остаток на начало год'!$B$5:$B$302,$D546,'Остаток на начало год'!$F$5:$F$302)+SUMIFS('Регистрация приход товаров'!$H$4:$H$2000,'Регистрация приход товаров'!$D$4:$D$2000,$D546,'Регистрация приход товаров'!$A$4:$A$2000,"&lt;"&amp;DATE(YEAR($A546),MONTH($A546),1)))-SUMIFS('Регистрация расход товаров'!$H$4:$H$2000,'Регистрация расход товаров'!$A$4:$A$2000,"&lt;"&amp;DATE(YEAR($A546),MONTH($A546),1),'Регистрация расход товаров'!$D$4:$D$2000,$D546),0)))/((SUMIFS('Регистрация приход товаров'!$G$4:$G$2000,'Регистрация приход товаров'!$A$4:$A$2000,"&gt;="&amp;DATE(YEAR($A546),MONTH($A546),1),'Регистрация приход товаров'!$D$4:$D$2000,$D546)-SUMIFS('Регистрация приход товаров'!$G$4:$G$2000,'Регистрация приход товаров'!$A$4:$A$2000,"&gt;="&amp;DATE(YEAR($A546),MONTH($A546)+1,1),'Регистрация приход товаров'!$D$4:$D$2000,$D546))+(IFERROR((SUMIF('Остаток на начало год'!$B$5:$B$302,$D546,'Остаток на начало год'!$E$5:$E$302)+SUMIFS('Регистрация приход товаров'!$G$4:$G$2000,'Регистрация приход товаров'!$D$4:$D$2000,$D546,'Регистрация приход товаров'!$A$4:$A$2000,"&lt;"&amp;DATE(YEAR($A546),MONTH($A546),1)))-SUMIFS('Регистрация расход товаров'!$G$4:$G$2000,'Регистрация расход товаров'!$A$4:$A$2000,"&lt;"&amp;DATE(YEAR($A546),MONTH($A546),1),'Регистрация расход товаров'!$D$4:$D$2000,$D546),0))))*G546,0)</f>
        <v>0</v>
      </c>
      <c r="I546" s="154"/>
      <c r="J546" s="153">
        <f t="shared" si="16"/>
        <v>0</v>
      </c>
      <c r="K546" s="153">
        <f t="shared" si="17"/>
        <v>0</v>
      </c>
      <c r="L546" s="43" t="e">
        <f>IF(B546=#REF!,MAX($L$3:L545)+1,0)</f>
        <v>#REF!</v>
      </c>
    </row>
    <row r="547" spans="1:12">
      <c r="A547" s="158"/>
      <c r="B547" s="94"/>
      <c r="C547" s="159"/>
      <c r="D547" s="128"/>
      <c r="E547" s="151" t="str">
        <f>IFERROR(INDEX('Материал хисобот'!$C$9:$C$259,MATCH(D547,'Материал хисобот'!$B$9:$B$259,0),1),"")</f>
        <v/>
      </c>
      <c r="F547" s="152" t="str">
        <f>IFERROR(INDEX('Материал хисобот'!$D$9:$D$259,MATCH(D547,'Материал хисобот'!$B$9:$B$259,0),1),"")</f>
        <v/>
      </c>
      <c r="G547" s="155"/>
      <c r="H547" s="153">
        <f>IFERROR((((SUMIFS('Регистрация приход товаров'!$H$4:$H$2000,'Регистрация приход товаров'!$A$4:$A$2000,"&gt;="&amp;DATE(YEAR($A547),MONTH($A547),1),'Регистрация приход товаров'!$D$4:$D$2000,$D547)-SUMIFS('Регистрация приход товаров'!$H$4:$H$2000,'Регистрация приход товаров'!$A$4:$A$2000,"&gt;="&amp;DATE(YEAR($A547),MONTH($A547)+1,1),'Регистрация приход товаров'!$D$4:$D$2000,$D547))+(IFERROR((SUMIF('Остаток на начало год'!$B$5:$B$302,$D547,'Остаток на начало год'!$F$5:$F$302)+SUMIFS('Регистрация приход товаров'!$H$4:$H$2000,'Регистрация приход товаров'!$D$4:$D$2000,$D547,'Регистрация приход товаров'!$A$4:$A$2000,"&lt;"&amp;DATE(YEAR($A547),MONTH($A547),1)))-SUMIFS('Регистрация расход товаров'!$H$4:$H$2000,'Регистрация расход товаров'!$A$4:$A$2000,"&lt;"&amp;DATE(YEAR($A547),MONTH($A547),1),'Регистрация расход товаров'!$D$4:$D$2000,$D547),0)))/((SUMIFS('Регистрация приход товаров'!$G$4:$G$2000,'Регистрация приход товаров'!$A$4:$A$2000,"&gt;="&amp;DATE(YEAR($A547),MONTH($A547),1),'Регистрация приход товаров'!$D$4:$D$2000,$D547)-SUMIFS('Регистрация приход товаров'!$G$4:$G$2000,'Регистрация приход товаров'!$A$4:$A$2000,"&gt;="&amp;DATE(YEAR($A547),MONTH($A547)+1,1),'Регистрация приход товаров'!$D$4:$D$2000,$D547))+(IFERROR((SUMIF('Остаток на начало год'!$B$5:$B$302,$D547,'Остаток на начало год'!$E$5:$E$302)+SUMIFS('Регистрация приход товаров'!$G$4:$G$2000,'Регистрация приход товаров'!$D$4:$D$2000,$D547,'Регистрация приход товаров'!$A$4:$A$2000,"&lt;"&amp;DATE(YEAR($A547),MONTH($A547),1)))-SUMIFS('Регистрация расход товаров'!$G$4:$G$2000,'Регистрация расход товаров'!$A$4:$A$2000,"&lt;"&amp;DATE(YEAR($A547),MONTH($A547),1),'Регистрация расход товаров'!$D$4:$D$2000,$D547),0))))*G547,0)</f>
        <v>0</v>
      </c>
      <c r="I547" s="154"/>
      <c r="J547" s="153">
        <f t="shared" si="16"/>
        <v>0</v>
      </c>
      <c r="K547" s="153">
        <f t="shared" si="17"/>
        <v>0</v>
      </c>
      <c r="L547" s="43" t="e">
        <f>IF(B547=#REF!,MAX($L$3:L546)+1,0)</f>
        <v>#REF!</v>
      </c>
    </row>
    <row r="548" spans="1:12">
      <c r="A548" s="158"/>
      <c r="B548" s="94"/>
      <c r="C548" s="159"/>
      <c r="D548" s="128"/>
      <c r="E548" s="151" t="str">
        <f>IFERROR(INDEX('Материал хисобот'!$C$9:$C$259,MATCH(D548,'Материал хисобот'!$B$9:$B$259,0),1),"")</f>
        <v/>
      </c>
      <c r="F548" s="152" t="str">
        <f>IFERROR(INDEX('Материал хисобот'!$D$9:$D$259,MATCH(D548,'Материал хисобот'!$B$9:$B$259,0),1),"")</f>
        <v/>
      </c>
      <c r="G548" s="155"/>
      <c r="H548" s="153">
        <f>IFERROR((((SUMIFS('Регистрация приход товаров'!$H$4:$H$2000,'Регистрация приход товаров'!$A$4:$A$2000,"&gt;="&amp;DATE(YEAR($A548),MONTH($A548),1),'Регистрация приход товаров'!$D$4:$D$2000,$D548)-SUMIFS('Регистрация приход товаров'!$H$4:$H$2000,'Регистрация приход товаров'!$A$4:$A$2000,"&gt;="&amp;DATE(YEAR($A548),MONTH($A548)+1,1),'Регистрация приход товаров'!$D$4:$D$2000,$D548))+(IFERROR((SUMIF('Остаток на начало год'!$B$5:$B$302,$D548,'Остаток на начало год'!$F$5:$F$302)+SUMIFS('Регистрация приход товаров'!$H$4:$H$2000,'Регистрация приход товаров'!$D$4:$D$2000,$D548,'Регистрация приход товаров'!$A$4:$A$2000,"&lt;"&amp;DATE(YEAR($A548),MONTH($A548),1)))-SUMIFS('Регистрация расход товаров'!$H$4:$H$2000,'Регистрация расход товаров'!$A$4:$A$2000,"&lt;"&amp;DATE(YEAR($A548),MONTH($A548),1),'Регистрация расход товаров'!$D$4:$D$2000,$D548),0)))/((SUMIFS('Регистрация приход товаров'!$G$4:$G$2000,'Регистрация приход товаров'!$A$4:$A$2000,"&gt;="&amp;DATE(YEAR($A548),MONTH($A548),1),'Регистрация приход товаров'!$D$4:$D$2000,$D548)-SUMIFS('Регистрация приход товаров'!$G$4:$G$2000,'Регистрация приход товаров'!$A$4:$A$2000,"&gt;="&amp;DATE(YEAR($A548),MONTH($A548)+1,1),'Регистрация приход товаров'!$D$4:$D$2000,$D548))+(IFERROR((SUMIF('Остаток на начало год'!$B$5:$B$302,$D548,'Остаток на начало год'!$E$5:$E$302)+SUMIFS('Регистрация приход товаров'!$G$4:$G$2000,'Регистрация приход товаров'!$D$4:$D$2000,$D548,'Регистрация приход товаров'!$A$4:$A$2000,"&lt;"&amp;DATE(YEAR($A548),MONTH($A548),1)))-SUMIFS('Регистрация расход товаров'!$G$4:$G$2000,'Регистрация расход товаров'!$A$4:$A$2000,"&lt;"&amp;DATE(YEAR($A548),MONTH($A548),1),'Регистрация расход товаров'!$D$4:$D$2000,$D548),0))))*G548,0)</f>
        <v>0</v>
      </c>
      <c r="I548" s="154"/>
      <c r="J548" s="153">
        <f t="shared" si="16"/>
        <v>0</v>
      </c>
      <c r="K548" s="153">
        <f t="shared" si="17"/>
        <v>0</v>
      </c>
      <c r="L548" s="43" t="e">
        <f>IF(B548=#REF!,MAX($L$3:L547)+1,0)</f>
        <v>#REF!</v>
      </c>
    </row>
    <row r="549" spans="1:12">
      <c r="A549" s="158"/>
      <c r="B549" s="94"/>
      <c r="C549" s="159"/>
      <c r="D549" s="128"/>
      <c r="E549" s="151" t="str">
        <f>IFERROR(INDEX('Материал хисобот'!$C$9:$C$259,MATCH(D549,'Материал хисобот'!$B$9:$B$259,0),1),"")</f>
        <v/>
      </c>
      <c r="F549" s="152" t="str">
        <f>IFERROR(INDEX('Материал хисобот'!$D$9:$D$259,MATCH(D549,'Материал хисобот'!$B$9:$B$259,0),1),"")</f>
        <v/>
      </c>
      <c r="G549" s="155"/>
      <c r="H549" s="153">
        <f>IFERROR((((SUMIFS('Регистрация приход товаров'!$H$4:$H$2000,'Регистрация приход товаров'!$A$4:$A$2000,"&gt;="&amp;DATE(YEAR($A549),MONTH($A549),1),'Регистрация приход товаров'!$D$4:$D$2000,$D549)-SUMIFS('Регистрация приход товаров'!$H$4:$H$2000,'Регистрация приход товаров'!$A$4:$A$2000,"&gt;="&amp;DATE(YEAR($A549),MONTH($A549)+1,1),'Регистрация приход товаров'!$D$4:$D$2000,$D549))+(IFERROR((SUMIF('Остаток на начало год'!$B$5:$B$302,$D549,'Остаток на начало год'!$F$5:$F$302)+SUMIFS('Регистрация приход товаров'!$H$4:$H$2000,'Регистрация приход товаров'!$D$4:$D$2000,$D549,'Регистрация приход товаров'!$A$4:$A$2000,"&lt;"&amp;DATE(YEAR($A549),MONTH($A549),1)))-SUMIFS('Регистрация расход товаров'!$H$4:$H$2000,'Регистрация расход товаров'!$A$4:$A$2000,"&lt;"&amp;DATE(YEAR($A549),MONTH($A549),1),'Регистрация расход товаров'!$D$4:$D$2000,$D549),0)))/((SUMIFS('Регистрация приход товаров'!$G$4:$G$2000,'Регистрация приход товаров'!$A$4:$A$2000,"&gt;="&amp;DATE(YEAR($A549),MONTH($A549),1),'Регистрация приход товаров'!$D$4:$D$2000,$D549)-SUMIFS('Регистрация приход товаров'!$G$4:$G$2000,'Регистрация приход товаров'!$A$4:$A$2000,"&gt;="&amp;DATE(YEAR($A549),MONTH($A549)+1,1),'Регистрация приход товаров'!$D$4:$D$2000,$D549))+(IFERROR((SUMIF('Остаток на начало год'!$B$5:$B$302,$D549,'Остаток на начало год'!$E$5:$E$302)+SUMIFS('Регистрация приход товаров'!$G$4:$G$2000,'Регистрация приход товаров'!$D$4:$D$2000,$D549,'Регистрация приход товаров'!$A$4:$A$2000,"&lt;"&amp;DATE(YEAR($A549),MONTH($A549),1)))-SUMIFS('Регистрация расход товаров'!$G$4:$G$2000,'Регистрация расход товаров'!$A$4:$A$2000,"&lt;"&amp;DATE(YEAR($A549),MONTH($A549),1),'Регистрация расход товаров'!$D$4:$D$2000,$D549),0))))*G549,0)</f>
        <v>0</v>
      </c>
      <c r="I549" s="154"/>
      <c r="J549" s="153">
        <f t="shared" si="16"/>
        <v>0</v>
      </c>
      <c r="K549" s="153">
        <f t="shared" si="17"/>
        <v>0</v>
      </c>
      <c r="L549" s="43" t="e">
        <f>IF(B549=#REF!,MAX($L$3:L548)+1,0)</f>
        <v>#REF!</v>
      </c>
    </row>
    <row r="550" spans="1:12">
      <c r="A550" s="158"/>
      <c r="B550" s="94"/>
      <c r="C550" s="159"/>
      <c r="D550" s="128"/>
      <c r="E550" s="151" t="str">
        <f>IFERROR(INDEX('Материал хисобот'!$C$9:$C$259,MATCH(D550,'Материал хисобот'!$B$9:$B$259,0),1),"")</f>
        <v/>
      </c>
      <c r="F550" s="152" t="str">
        <f>IFERROR(INDEX('Материал хисобот'!$D$9:$D$259,MATCH(D550,'Материал хисобот'!$B$9:$B$259,0),1),"")</f>
        <v/>
      </c>
      <c r="G550" s="155"/>
      <c r="H550" s="153">
        <f>IFERROR((((SUMIFS('Регистрация приход товаров'!$H$4:$H$2000,'Регистрация приход товаров'!$A$4:$A$2000,"&gt;="&amp;DATE(YEAR($A550),MONTH($A550),1),'Регистрация приход товаров'!$D$4:$D$2000,$D550)-SUMIFS('Регистрация приход товаров'!$H$4:$H$2000,'Регистрация приход товаров'!$A$4:$A$2000,"&gt;="&amp;DATE(YEAR($A550),MONTH($A550)+1,1),'Регистрация приход товаров'!$D$4:$D$2000,$D550))+(IFERROR((SUMIF('Остаток на начало год'!$B$5:$B$302,$D550,'Остаток на начало год'!$F$5:$F$302)+SUMIFS('Регистрация приход товаров'!$H$4:$H$2000,'Регистрация приход товаров'!$D$4:$D$2000,$D550,'Регистрация приход товаров'!$A$4:$A$2000,"&lt;"&amp;DATE(YEAR($A550),MONTH($A550),1)))-SUMIFS('Регистрация расход товаров'!$H$4:$H$2000,'Регистрация расход товаров'!$A$4:$A$2000,"&lt;"&amp;DATE(YEAR($A550),MONTH($A550),1),'Регистрация расход товаров'!$D$4:$D$2000,$D550),0)))/((SUMIFS('Регистрация приход товаров'!$G$4:$G$2000,'Регистрация приход товаров'!$A$4:$A$2000,"&gt;="&amp;DATE(YEAR($A550),MONTH($A550),1),'Регистрация приход товаров'!$D$4:$D$2000,$D550)-SUMIFS('Регистрация приход товаров'!$G$4:$G$2000,'Регистрация приход товаров'!$A$4:$A$2000,"&gt;="&amp;DATE(YEAR($A550),MONTH($A550)+1,1),'Регистрация приход товаров'!$D$4:$D$2000,$D550))+(IFERROR((SUMIF('Остаток на начало год'!$B$5:$B$302,$D550,'Остаток на начало год'!$E$5:$E$302)+SUMIFS('Регистрация приход товаров'!$G$4:$G$2000,'Регистрация приход товаров'!$D$4:$D$2000,$D550,'Регистрация приход товаров'!$A$4:$A$2000,"&lt;"&amp;DATE(YEAR($A550),MONTH($A550),1)))-SUMIFS('Регистрация расход товаров'!$G$4:$G$2000,'Регистрация расход товаров'!$A$4:$A$2000,"&lt;"&amp;DATE(YEAR($A550),MONTH($A550),1),'Регистрация расход товаров'!$D$4:$D$2000,$D550),0))))*G550,0)</f>
        <v>0</v>
      </c>
      <c r="I550" s="154"/>
      <c r="J550" s="153">
        <f t="shared" si="16"/>
        <v>0</v>
      </c>
      <c r="K550" s="153">
        <f t="shared" si="17"/>
        <v>0</v>
      </c>
      <c r="L550" s="43" t="e">
        <f>IF(B550=#REF!,MAX($L$3:L549)+1,0)</f>
        <v>#REF!</v>
      </c>
    </row>
    <row r="551" spans="1:12">
      <c r="A551" s="158"/>
      <c r="B551" s="94"/>
      <c r="C551" s="159"/>
      <c r="D551" s="128"/>
      <c r="E551" s="151" t="str">
        <f>IFERROR(INDEX('Материал хисобот'!$C$9:$C$259,MATCH(D551,'Материал хисобот'!$B$9:$B$259,0),1),"")</f>
        <v/>
      </c>
      <c r="F551" s="152" t="str">
        <f>IFERROR(INDEX('Материал хисобот'!$D$9:$D$259,MATCH(D551,'Материал хисобот'!$B$9:$B$259,0),1),"")</f>
        <v/>
      </c>
      <c r="G551" s="155"/>
      <c r="H551" s="153">
        <f>IFERROR((((SUMIFS('Регистрация приход товаров'!$H$4:$H$2000,'Регистрация приход товаров'!$A$4:$A$2000,"&gt;="&amp;DATE(YEAR($A551),MONTH($A551),1),'Регистрация приход товаров'!$D$4:$D$2000,$D551)-SUMIFS('Регистрация приход товаров'!$H$4:$H$2000,'Регистрация приход товаров'!$A$4:$A$2000,"&gt;="&amp;DATE(YEAR($A551),MONTH($A551)+1,1),'Регистрация приход товаров'!$D$4:$D$2000,$D551))+(IFERROR((SUMIF('Остаток на начало год'!$B$5:$B$302,$D551,'Остаток на начало год'!$F$5:$F$302)+SUMIFS('Регистрация приход товаров'!$H$4:$H$2000,'Регистрация приход товаров'!$D$4:$D$2000,$D551,'Регистрация приход товаров'!$A$4:$A$2000,"&lt;"&amp;DATE(YEAR($A551),MONTH($A551),1)))-SUMIFS('Регистрация расход товаров'!$H$4:$H$2000,'Регистрация расход товаров'!$A$4:$A$2000,"&lt;"&amp;DATE(YEAR($A551),MONTH($A551),1),'Регистрация расход товаров'!$D$4:$D$2000,$D551),0)))/((SUMIFS('Регистрация приход товаров'!$G$4:$G$2000,'Регистрация приход товаров'!$A$4:$A$2000,"&gt;="&amp;DATE(YEAR($A551),MONTH($A551),1),'Регистрация приход товаров'!$D$4:$D$2000,$D551)-SUMIFS('Регистрация приход товаров'!$G$4:$G$2000,'Регистрация приход товаров'!$A$4:$A$2000,"&gt;="&amp;DATE(YEAR($A551),MONTH($A551)+1,1),'Регистрация приход товаров'!$D$4:$D$2000,$D551))+(IFERROR((SUMIF('Остаток на начало год'!$B$5:$B$302,$D551,'Остаток на начало год'!$E$5:$E$302)+SUMIFS('Регистрация приход товаров'!$G$4:$G$2000,'Регистрация приход товаров'!$D$4:$D$2000,$D551,'Регистрация приход товаров'!$A$4:$A$2000,"&lt;"&amp;DATE(YEAR($A551),MONTH($A551),1)))-SUMIFS('Регистрация расход товаров'!$G$4:$G$2000,'Регистрация расход товаров'!$A$4:$A$2000,"&lt;"&amp;DATE(YEAR($A551),MONTH($A551),1),'Регистрация расход товаров'!$D$4:$D$2000,$D551),0))))*G551,0)</f>
        <v>0</v>
      </c>
      <c r="I551" s="154"/>
      <c r="J551" s="153">
        <f t="shared" si="16"/>
        <v>0</v>
      </c>
      <c r="K551" s="153">
        <f t="shared" si="17"/>
        <v>0</v>
      </c>
      <c r="L551" s="43" t="e">
        <f>IF(B551=#REF!,MAX($L$3:L550)+1,0)</f>
        <v>#REF!</v>
      </c>
    </row>
    <row r="552" spans="1:12">
      <c r="A552" s="158"/>
      <c r="B552" s="94"/>
      <c r="C552" s="159"/>
      <c r="D552" s="128"/>
      <c r="E552" s="151" t="str">
        <f>IFERROR(INDEX('Материал хисобот'!$C$9:$C$259,MATCH(D552,'Материал хисобот'!$B$9:$B$259,0),1),"")</f>
        <v/>
      </c>
      <c r="F552" s="152" t="str">
        <f>IFERROR(INDEX('Материал хисобот'!$D$9:$D$259,MATCH(D552,'Материал хисобот'!$B$9:$B$259,0),1),"")</f>
        <v/>
      </c>
      <c r="G552" s="155"/>
      <c r="H552" s="153">
        <f>IFERROR((((SUMIFS('Регистрация приход товаров'!$H$4:$H$2000,'Регистрация приход товаров'!$A$4:$A$2000,"&gt;="&amp;DATE(YEAR($A552),MONTH($A552),1),'Регистрация приход товаров'!$D$4:$D$2000,$D552)-SUMIFS('Регистрация приход товаров'!$H$4:$H$2000,'Регистрация приход товаров'!$A$4:$A$2000,"&gt;="&amp;DATE(YEAR($A552),MONTH($A552)+1,1),'Регистрация приход товаров'!$D$4:$D$2000,$D552))+(IFERROR((SUMIF('Остаток на начало год'!$B$5:$B$302,$D552,'Остаток на начало год'!$F$5:$F$302)+SUMIFS('Регистрация приход товаров'!$H$4:$H$2000,'Регистрация приход товаров'!$D$4:$D$2000,$D552,'Регистрация приход товаров'!$A$4:$A$2000,"&lt;"&amp;DATE(YEAR($A552),MONTH($A552),1)))-SUMIFS('Регистрация расход товаров'!$H$4:$H$2000,'Регистрация расход товаров'!$A$4:$A$2000,"&lt;"&amp;DATE(YEAR($A552),MONTH($A552),1),'Регистрация расход товаров'!$D$4:$D$2000,$D552),0)))/((SUMIFS('Регистрация приход товаров'!$G$4:$G$2000,'Регистрация приход товаров'!$A$4:$A$2000,"&gt;="&amp;DATE(YEAR($A552),MONTH($A552),1),'Регистрация приход товаров'!$D$4:$D$2000,$D552)-SUMIFS('Регистрация приход товаров'!$G$4:$G$2000,'Регистрация приход товаров'!$A$4:$A$2000,"&gt;="&amp;DATE(YEAR($A552),MONTH($A552)+1,1),'Регистрация приход товаров'!$D$4:$D$2000,$D552))+(IFERROR((SUMIF('Остаток на начало год'!$B$5:$B$302,$D552,'Остаток на начало год'!$E$5:$E$302)+SUMIFS('Регистрация приход товаров'!$G$4:$G$2000,'Регистрация приход товаров'!$D$4:$D$2000,$D552,'Регистрация приход товаров'!$A$4:$A$2000,"&lt;"&amp;DATE(YEAR($A552),MONTH($A552),1)))-SUMIFS('Регистрация расход товаров'!$G$4:$G$2000,'Регистрация расход товаров'!$A$4:$A$2000,"&lt;"&amp;DATE(YEAR($A552),MONTH($A552),1),'Регистрация расход товаров'!$D$4:$D$2000,$D552),0))))*G552,0)</f>
        <v>0</v>
      </c>
      <c r="I552" s="154"/>
      <c r="J552" s="153">
        <f t="shared" si="16"/>
        <v>0</v>
      </c>
      <c r="K552" s="153">
        <f t="shared" si="17"/>
        <v>0</v>
      </c>
      <c r="L552" s="43" t="e">
        <f>IF(B552=#REF!,MAX($L$3:L551)+1,0)</f>
        <v>#REF!</v>
      </c>
    </row>
    <row r="553" spans="1:12">
      <c r="A553" s="158"/>
      <c r="B553" s="94"/>
      <c r="C553" s="159"/>
      <c r="D553" s="128"/>
      <c r="E553" s="151" t="str">
        <f>IFERROR(INDEX('Материал хисобот'!$C$9:$C$259,MATCH(D553,'Материал хисобот'!$B$9:$B$259,0),1),"")</f>
        <v/>
      </c>
      <c r="F553" s="152" t="str">
        <f>IFERROR(INDEX('Материал хисобот'!$D$9:$D$259,MATCH(D553,'Материал хисобот'!$B$9:$B$259,0),1),"")</f>
        <v/>
      </c>
      <c r="G553" s="155"/>
      <c r="H553" s="153">
        <f>IFERROR((((SUMIFS('Регистрация приход товаров'!$H$4:$H$2000,'Регистрация приход товаров'!$A$4:$A$2000,"&gt;="&amp;DATE(YEAR($A553),MONTH($A553),1),'Регистрация приход товаров'!$D$4:$D$2000,$D553)-SUMIFS('Регистрация приход товаров'!$H$4:$H$2000,'Регистрация приход товаров'!$A$4:$A$2000,"&gt;="&amp;DATE(YEAR($A553),MONTH($A553)+1,1),'Регистрация приход товаров'!$D$4:$D$2000,$D553))+(IFERROR((SUMIF('Остаток на начало год'!$B$5:$B$302,$D553,'Остаток на начало год'!$F$5:$F$302)+SUMIFS('Регистрация приход товаров'!$H$4:$H$2000,'Регистрация приход товаров'!$D$4:$D$2000,$D553,'Регистрация приход товаров'!$A$4:$A$2000,"&lt;"&amp;DATE(YEAR($A553),MONTH($A553),1)))-SUMIFS('Регистрация расход товаров'!$H$4:$H$2000,'Регистрация расход товаров'!$A$4:$A$2000,"&lt;"&amp;DATE(YEAR($A553),MONTH($A553),1),'Регистрация расход товаров'!$D$4:$D$2000,$D553),0)))/((SUMIFS('Регистрация приход товаров'!$G$4:$G$2000,'Регистрация приход товаров'!$A$4:$A$2000,"&gt;="&amp;DATE(YEAR($A553),MONTH($A553),1),'Регистрация приход товаров'!$D$4:$D$2000,$D553)-SUMIFS('Регистрация приход товаров'!$G$4:$G$2000,'Регистрация приход товаров'!$A$4:$A$2000,"&gt;="&amp;DATE(YEAR($A553),MONTH($A553)+1,1),'Регистрация приход товаров'!$D$4:$D$2000,$D553))+(IFERROR((SUMIF('Остаток на начало год'!$B$5:$B$302,$D553,'Остаток на начало год'!$E$5:$E$302)+SUMIFS('Регистрация приход товаров'!$G$4:$G$2000,'Регистрация приход товаров'!$D$4:$D$2000,$D553,'Регистрация приход товаров'!$A$4:$A$2000,"&lt;"&amp;DATE(YEAR($A553),MONTH($A553),1)))-SUMIFS('Регистрация расход товаров'!$G$4:$G$2000,'Регистрация расход товаров'!$A$4:$A$2000,"&lt;"&amp;DATE(YEAR($A553),MONTH($A553),1),'Регистрация расход товаров'!$D$4:$D$2000,$D553),0))))*G553,0)</f>
        <v>0</v>
      </c>
      <c r="I553" s="154"/>
      <c r="J553" s="153">
        <f t="shared" si="16"/>
        <v>0</v>
      </c>
      <c r="K553" s="153">
        <f t="shared" si="17"/>
        <v>0</v>
      </c>
      <c r="L553" s="43" t="e">
        <f>IF(B553=#REF!,MAX($L$3:L552)+1,0)</f>
        <v>#REF!</v>
      </c>
    </row>
    <row r="554" spans="1:12">
      <c r="A554" s="158"/>
      <c r="B554" s="94"/>
      <c r="C554" s="159"/>
      <c r="D554" s="128"/>
      <c r="E554" s="151" t="str">
        <f>IFERROR(INDEX('Материал хисобот'!$C$9:$C$259,MATCH(D554,'Материал хисобот'!$B$9:$B$259,0),1),"")</f>
        <v/>
      </c>
      <c r="F554" s="152" t="str">
        <f>IFERROR(INDEX('Материал хисобот'!$D$9:$D$259,MATCH(D554,'Материал хисобот'!$B$9:$B$259,0),1),"")</f>
        <v/>
      </c>
      <c r="G554" s="155"/>
      <c r="H554" s="153">
        <f>IFERROR((((SUMIFS('Регистрация приход товаров'!$H$4:$H$2000,'Регистрация приход товаров'!$A$4:$A$2000,"&gt;="&amp;DATE(YEAR($A554),MONTH($A554),1),'Регистрация приход товаров'!$D$4:$D$2000,$D554)-SUMIFS('Регистрация приход товаров'!$H$4:$H$2000,'Регистрация приход товаров'!$A$4:$A$2000,"&gt;="&amp;DATE(YEAR($A554),MONTH($A554)+1,1),'Регистрация приход товаров'!$D$4:$D$2000,$D554))+(IFERROR((SUMIF('Остаток на начало год'!$B$5:$B$302,$D554,'Остаток на начало год'!$F$5:$F$302)+SUMIFS('Регистрация приход товаров'!$H$4:$H$2000,'Регистрация приход товаров'!$D$4:$D$2000,$D554,'Регистрация приход товаров'!$A$4:$A$2000,"&lt;"&amp;DATE(YEAR($A554),MONTH($A554),1)))-SUMIFS('Регистрация расход товаров'!$H$4:$H$2000,'Регистрация расход товаров'!$A$4:$A$2000,"&lt;"&amp;DATE(YEAR($A554),MONTH($A554),1),'Регистрация расход товаров'!$D$4:$D$2000,$D554),0)))/((SUMIFS('Регистрация приход товаров'!$G$4:$G$2000,'Регистрация приход товаров'!$A$4:$A$2000,"&gt;="&amp;DATE(YEAR($A554),MONTH($A554),1),'Регистрация приход товаров'!$D$4:$D$2000,$D554)-SUMIFS('Регистрация приход товаров'!$G$4:$G$2000,'Регистрация приход товаров'!$A$4:$A$2000,"&gt;="&amp;DATE(YEAR($A554),MONTH($A554)+1,1),'Регистрация приход товаров'!$D$4:$D$2000,$D554))+(IFERROR((SUMIF('Остаток на начало год'!$B$5:$B$302,$D554,'Остаток на начало год'!$E$5:$E$302)+SUMIFS('Регистрация приход товаров'!$G$4:$G$2000,'Регистрация приход товаров'!$D$4:$D$2000,$D554,'Регистрация приход товаров'!$A$4:$A$2000,"&lt;"&amp;DATE(YEAR($A554),MONTH($A554),1)))-SUMIFS('Регистрация расход товаров'!$G$4:$G$2000,'Регистрация расход товаров'!$A$4:$A$2000,"&lt;"&amp;DATE(YEAR($A554),MONTH($A554),1),'Регистрация расход товаров'!$D$4:$D$2000,$D554),0))))*G554,0)</f>
        <v>0</v>
      </c>
      <c r="I554" s="154"/>
      <c r="J554" s="153">
        <f t="shared" si="16"/>
        <v>0</v>
      </c>
      <c r="K554" s="153">
        <f t="shared" si="17"/>
        <v>0</v>
      </c>
      <c r="L554" s="43" t="e">
        <f>IF(B554=#REF!,MAX($L$3:L553)+1,0)</f>
        <v>#REF!</v>
      </c>
    </row>
    <row r="555" spans="1:12">
      <c r="A555" s="158"/>
      <c r="B555" s="94"/>
      <c r="C555" s="159"/>
      <c r="D555" s="128"/>
      <c r="E555" s="151" t="str">
        <f>IFERROR(INDEX('Материал хисобот'!$C$9:$C$259,MATCH(D555,'Материал хисобот'!$B$9:$B$259,0),1),"")</f>
        <v/>
      </c>
      <c r="F555" s="152" t="str">
        <f>IFERROR(INDEX('Материал хисобот'!$D$9:$D$259,MATCH(D555,'Материал хисобот'!$B$9:$B$259,0),1),"")</f>
        <v/>
      </c>
      <c r="G555" s="155"/>
      <c r="H555" s="153">
        <f>IFERROR((((SUMIFS('Регистрация приход товаров'!$H$4:$H$2000,'Регистрация приход товаров'!$A$4:$A$2000,"&gt;="&amp;DATE(YEAR($A555),MONTH($A555),1),'Регистрация приход товаров'!$D$4:$D$2000,$D555)-SUMIFS('Регистрация приход товаров'!$H$4:$H$2000,'Регистрация приход товаров'!$A$4:$A$2000,"&gt;="&amp;DATE(YEAR($A555),MONTH($A555)+1,1),'Регистрация приход товаров'!$D$4:$D$2000,$D555))+(IFERROR((SUMIF('Остаток на начало год'!$B$5:$B$302,$D555,'Остаток на начало год'!$F$5:$F$302)+SUMIFS('Регистрация приход товаров'!$H$4:$H$2000,'Регистрация приход товаров'!$D$4:$D$2000,$D555,'Регистрация приход товаров'!$A$4:$A$2000,"&lt;"&amp;DATE(YEAR($A555),MONTH($A555),1)))-SUMIFS('Регистрация расход товаров'!$H$4:$H$2000,'Регистрация расход товаров'!$A$4:$A$2000,"&lt;"&amp;DATE(YEAR($A555),MONTH($A555),1),'Регистрация расход товаров'!$D$4:$D$2000,$D555),0)))/((SUMIFS('Регистрация приход товаров'!$G$4:$G$2000,'Регистрация приход товаров'!$A$4:$A$2000,"&gt;="&amp;DATE(YEAR($A555),MONTH($A555),1),'Регистрация приход товаров'!$D$4:$D$2000,$D555)-SUMIFS('Регистрация приход товаров'!$G$4:$G$2000,'Регистрация приход товаров'!$A$4:$A$2000,"&gt;="&amp;DATE(YEAR($A555),MONTH($A555)+1,1),'Регистрация приход товаров'!$D$4:$D$2000,$D555))+(IFERROR((SUMIF('Остаток на начало год'!$B$5:$B$302,$D555,'Остаток на начало год'!$E$5:$E$302)+SUMIFS('Регистрация приход товаров'!$G$4:$G$2000,'Регистрация приход товаров'!$D$4:$D$2000,$D555,'Регистрация приход товаров'!$A$4:$A$2000,"&lt;"&amp;DATE(YEAR($A555),MONTH($A555),1)))-SUMIFS('Регистрация расход товаров'!$G$4:$G$2000,'Регистрация расход товаров'!$A$4:$A$2000,"&lt;"&amp;DATE(YEAR($A555),MONTH($A555),1),'Регистрация расход товаров'!$D$4:$D$2000,$D555),0))))*G555,0)</f>
        <v>0</v>
      </c>
      <c r="I555" s="154"/>
      <c r="J555" s="153">
        <f t="shared" si="16"/>
        <v>0</v>
      </c>
      <c r="K555" s="153">
        <f t="shared" si="17"/>
        <v>0</v>
      </c>
      <c r="L555" s="43" t="e">
        <f>IF(B555=#REF!,MAX($L$3:L554)+1,0)</f>
        <v>#REF!</v>
      </c>
    </row>
    <row r="556" spans="1:12">
      <c r="A556" s="158"/>
      <c r="B556" s="94"/>
      <c r="C556" s="159"/>
      <c r="D556" s="128"/>
      <c r="E556" s="151" t="str">
        <f>IFERROR(INDEX('Материал хисобот'!$C$9:$C$259,MATCH(D556,'Материал хисобот'!$B$9:$B$259,0),1),"")</f>
        <v/>
      </c>
      <c r="F556" s="152" t="str">
        <f>IFERROR(INDEX('Материал хисобот'!$D$9:$D$259,MATCH(D556,'Материал хисобот'!$B$9:$B$259,0),1),"")</f>
        <v/>
      </c>
      <c r="G556" s="155"/>
      <c r="H556" s="153">
        <f>IFERROR((((SUMIFS('Регистрация приход товаров'!$H$4:$H$2000,'Регистрация приход товаров'!$A$4:$A$2000,"&gt;="&amp;DATE(YEAR($A556),MONTH($A556),1),'Регистрация приход товаров'!$D$4:$D$2000,$D556)-SUMIFS('Регистрация приход товаров'!$H$4:$H$2000,'Регистрация приход товаров'!$A$4:$A$2000,"&gt;="&amp;DATE(YEAR($A556),MONTH($A556)+1,1),'Регистрация приход товаров'!$D$4:$D$2000,$D556))+(IFERROR((SUMIF('Остаток на начало год'!$B$5:$B$302,$D556,'Остаток на начало год'!$F$5:$F$302)+SUMIFS('Регистрация приход товаров'!$H$4:$H$2000,'Регистрация приход товаров'!$D$4:$D$2000,$D556,'Регистрация приход товаров'!$A$4:$A$2000,"&lt;"&amp;DATE(YEAR($A556),MONTH($A556),1)))-SUMIFS('Регистрация расход товаров'!$H$4:$H$2000,'Регистрация расход товаров'!$A$4:$A$2000,"&lt;"&amp;DATE(YEAR($A556),MONTH($A556),1),'Регистрация расход товаров'!$D$4:$D$2000,$D556),0)))/((SUMIFS('Регистрация приход товаров'!$G$4:$G$2000,'Регистрация приход товаров'!$A$4:$A$2000,"&gt;="&amp;DATE(YEAR($A556),MONTH($A556),1),'Регистрация приход товаров'!$D$4:$D$2000,$D556)-SUMIFS('Регистрация приход товаров'!$G$4:$G$2000,'Регистрация приход товаров'!$A$4:$A$2000,"&gt;="&amp;DATE(YEAR($A556),MONTH($A556)+1,1),'Регистрация приход товаров'!$D$4:$D$2000,$D556))+(IFERROR((SUMIF('Остаток на начало год'!$B$5:$B$302,$D556,'Остаток на начало год'!$E$5:$E$302)+SUMIFS('Регистрация приход товаров'!$G$4:$G$2000,'Регистрация приход товаров'!$D$4:$D$2000,$D556,'Регистрация приход товаров'!$A$4:$A$2000,"&lt;"&amp;DATE(YEAR($A556),MONTH($A556),1)))-SUMIFS('Регистрация расход товаров'!$G$4:$G$2000,'Регистрация расход товаров'!$A$4:$A$2000,"&lt;"&amp;DATE(YEAR($A556),MONTH($A556),1),'Регистрация расход товаров'!$D$4:$D$2000,$D556),0))))*G556,0)</f>
        <v>0</v>
      </c>
      <c r="I556" s="154"/>
      <c r="J556" s="153">
        <f t="shared" si="16"/>
        <v>0</v>
      </c>
      <c r="K556" s="153">
        <f t="shared" si="17"/>
        <v>0</v>
      </c>
      <c r="L556" s="43" t="e">
        <f>IF(B556=#REF!,MAX($L$3:L555)+1,0)</f>
        <v>#REF!</v>
      </c>
    </row>
    <row r="557" spans="1:12">
      <c r="A557" s="158"/>
      <c r="B557" s="94"/>
      <c r="C557" s="159"/>
      <c r="D557" s="128"/>
      <c r="E557" s="151" t="str">
        <f>IFERROR(INDEX('Материал хисобот'!$C$9:$C$259,MATCH(D557,'Материал хисобот'!$B$9:$B$259,0),1),"")</f>
        <v/>
      </c>
      <c r="F557" s="152" t="str">
        <f>IFERROR(INDEX('Материал хисобот'!$D$9:$D$259,MATCH(D557,'Материал хисобот'!$B$9:$B$259,0),1),"")</f>
        <v/>
      </c>
      <c r="G557" s="155"/>
      <c r="H557" s="153">
        <f>IFERROR((((SUMIFS('Регистрация приход товаров'!$H$4:$H$2000,'Регистрация приход товаров'!$A$4:$A$2000,"&gt;="&amp;DATE(YEAR($A557),MONTH($A557),1),'Регистрация приход товаров'!$D$4:$D$2000,$D557)-SUMIFS('Регистрация приход товаров'!$H$4:$H$2000,'Регистрация приход товаров'!$A$4:$A$2000,"&gt;="&amp;DATE(YEAR($A557),MONTH($A557)+1,1),'Регистрация приход товаров'!$D$4:$D$2000,$D557))+(IFERROR((SUMIF('Остаток на начало год'!$B$5:$B$302,$D557,'Остаток на начало год'!$F$5:$F$302)+SUMIFS('Регистрация приход товаров'!$H$4:$H$2000,'Регистрация приход товаров'!$D$4:$D$2000,$D557,'Регистрация приход товаров'!$A$4:$A$2000,"&lt;"&amp;DATE(YEAR($A557),MONTH($A557),1)))-SUMIFS('Регистрация расход товаров'!$H$4:$H$2000,'Регистрация расход товаров'!$A$4:$A$2000,"&lt;"&amp;DATE(YEAR($A557),MONTH($A557),1),'Регистрация расход товаров'!$D$4:$D$2000,$D557),0)))/((SUMIFS('Регистрация приход товаров'!$G$4:$G$2000,'Регистрация приход товаров'!$A$4:$A$2000,"&gt;="&amp;DATE(YEAR($A557),MONTH($A557),1),'Регистрация приход товаров'!$D$4:$D$2000,$D557)-SUMIFS('Регистрация приход товаров'!$G$4:$G$2000,'Регистрация приход товаров'!$A$4:$A$2000,"&gt;="&amp;DATE(YEAR($A557),MONTH($A557)+1,1),'Регистрация приход товаров'!$D$4:$D$2000,$D557))+(IFERROR((SUMIF('Остаток на начало год'!$B$5:$B$302,$D557,'Остаток на начало год'!$E$5:$E$302)+SUMIFS('Регистрация приход товаров'!$G$4:$G$2000,'Регистрация приход товаров'!$D$4:$D$2000,$D557,'Регистрация приход товаров'!$A$4:$A$2000,"&lt;"&amp;DATE(YEAR($A557),MONTH($A557),1)))-SUMIFS('Регистрация расход товаров'!$G$4:$G$2000,'Регистрация расход товаров'!$A$4:$A$2000,"&lt;"&amp;DATE(YEAR($A557),MONTH($A557),1),'Регистрация расход товаров'!$D$4:$D$2000,$D557),0))))*G557,0)</f>
        <v>0</v>
      </c>
      <c r="I557" s="154"/>
      <c r="J557" s="153">
        <f t="shared" si="16"/>
        <v>0</v>
      </c>
      <c r="K557" s="153">
        <f t="shared" si="17"/>
        <v>0</v>
      </c>
      <c r="L557" s="43" t="e">
        <f>IF(B557=#REF!,MAX($L$3:L556)+1,0)</f>
        <v>#REF!</v>
      </c>
    </row>
    <row r="558" spans="1:12">
      <c r="A558" s="158"/>
      <c r="B558" s="94"/>
      <c r="C558" s="159"/>
      <c r="D558" s="128"/>
      <c r="E558" s="151" t="str">
        <f>IFERROR(INDEX('Материал хисобот'!$C$9:$C$259,MATCH(D558,'Материал хисобот'!$B$9:$B$259,0),1),"")</f>
        <v/>
      </c>
      <c r="F558" s="152" t="str">
        <f>IFERROR(INDEX('Материал хисобот'!$D$9:$D$259,MATCH(D558,'Материал хисобот'!$B$9:$B$259,0),1),"")</f>
        <v/>
      </c>
      <c r="G558" s="155"/>
      <c r="H558" s="153">
        <f>IFERROR((((SUMIFS('Регистрация приход товаров'!$H$4:$H$2000,'Регистрация приход товаров'!$A$4:$A$2000,"&gt;="&amp;DATE(YEAR($A558),MONTH($A558),1),'Регистрация приход товаров'!$D$4:$D$2000,$D558)-SUMIFS('Регистрация приход товаров'!$H$4:$H$2000,'Регистрация приход товаров'!$A$4:$A$2000,"&gt;="&amp;DATE(YEAR($A558),MONTH($A558)+1,1),'Регистрация приход товаров'!$D$4:$D$2000,$D558))+(IFERROR((SUMIF('Остаток на начало год'!$B$5:$B$302,$D558,'Остаток на начало год'!$F$5:$F$302)+SUMIFS('Регистрация приход товаров'!$H$4:$H$2000,'Регистрация приход товаров'!$D$4:$D$2000,$D558,'Регистрация приход товаров'!$A$4:$A$2000,"&lt;"&amp;DATE(YEAR($A558),MONTH($A558),1)))-SUMIFS('Регистрация расход товаров'!$H$4:$H$2000,'Регистрация расход товаров'!$A$4:$A$2000,"&lt;"&amp;DATE(YEAR($A558),MONTH($A558),1),'Регистрация расход товаров'!$D$4:$D$2000,$D558),0)))/((SUMIFS('Регистрация приход товаров'!$G$4:$G$2000,'Регистрация приход товаров'!$A$4:$A$2000,"&gt;="&amp;DATE(YEAR($A558),MONTH($A558),1),'Регистрация приход товаров'!$D$4:$D$2000,$D558)-SUMIFS('Регистрация приход товаров'!$G$4:$G$2000,'Регистрация приход товаров'!$A$4:$A$2000,"&gt;="&amp;DATE(YEAR($A558),MONTH($A558)+1,1),'Регистрация приход товаров'!$D$4:$D$2000,$D558))+(IFERROR((SUMIF('Остаток на начало год'!$B$5:$B$302,$D558,'Остаток на начало год'!$E$5:$E$302)+SUMIFS('Регистрация приход товаров'!$G$4:$G$2000,'Регистрация приход товаров'!$D$4:$D$2000,$D558,'Регистрация приход товаров'!$A$4:$A$2000,"&lt;"&amp;DATE(YEAR($A558),MONTH($A558),1)))-SUMIFS('Регистрация расход товаров'!$G$4:$G$2000,'Регистрация расход товаров'!$A$4:$A$2000,"&lt;"&amp;DATE(YEAR($A558),MONTH($A558),1),'Регистрация расход товаров'!$D$4:$D$2000,$D558),0))))*G558,0)</f>
        <v>0</v>
      </c>
      <c r="I558" s="154"/>
      <c r="J558" s="153">
        <f t="shared" si="16"/>
        <v>0</v>
      </c>
      <c r="K558" s="153">
        <f t="shared" si="17"/>
        <v>0</v>
      </c>
      <c r="L558" s="43" t="e">
        <f>IF(B558=#REF!,MAX($L$3:L557)+1,0)</f>
        <v>#REF!</v>
      </c>
    </row>
    <row r="559" spans="1:12">
      <c r="A559" s="158"/>
      <c r="B559" s="94"/>
      <c r="C559" s="159"/>
      <c r="D559" s="128"/>
      <c r="E559" s="151" t="str">
        <f>IFERROR(INDEX('Материал хисобот'!$C$9:$C$259,MATCH(D559,'Материал хисобот'!$B$9:$B$259,0),1),"")</f>
        <v/>
      </c>
      <c r="F559" s="152" t="str">
        <f>IFERROR(INDEX('Материал хисобот'!$D$9:$D$259,MATCH(D559,'Материал хисобот'!$B$9:$B$259,0),1),"")</f>
        <v/>
      </c>
      <c r="G559" s="155"/>
      <c r="H559" s="153">
        <f>IFERROR((((SUMIFS('Регистрация приход товаров'!$H$4:$H$2000,'Регистрация приход товаров'!$A$4:$A$2000,"&gt;="&amp;DATE(YEAR($A559),MONTH($A559),1),'Регистрация приход товаров'!$D$4:$D$2000,$D559)-SUMIFS('Регистрация приход товаров'!$H$4:$H$2000,'Регистрация приход товаров'!$A$4:$A$2000,"&gt;="&amp;DATE(YEAR($A559),MONTH($A559)+1,1),'Регистрация приход товаров'!$D$4:$D$2000,$D559))+(IFERROR((SUMIF('Остаток на начало год'!$B$5:$B$302,$D559,'Остаток на начало год'!$F$5:$F$302)+SUMIFS('Регистрация приход товаров'!$H$4:$H$2000,'Регистрация приход товаров'!$D$4:$D$2000,$D559,'Регистрация приход товаров'!$A$4:$A$2000,"&lt;"&amp;DATE(YEAR($A559),MONTH($A559),1)))-SUMIFS('Регистрация расход товаров'!$H$4:$H$2000,'Регистрация расход товаров'!$A$4:$A$2000,"&lt;"&amp;DATE(YEAR($A559),MONTH($A559),1),'Регистрация расход товаров'!$D$4:$D$2000,$D559),0)))/((SUMIFS('Регистрация приход товаров'!$G$4:$G$2000,'Регистрация приход товаров'!$A$4:$A$2000,"&gt;="&amp;DATE(YEAR($A559),MONTH($A559),1),'Регистрация приход товаров'!$D$4:$D$2000,$D559)-SUMIFS('Регистрация приход товаров'!$G$4:$G$2000,'Регистрация приход товаров'!$A$4:$A$2000,"&gt;="&amp;DATE(YEAR($A559),MONTH($A559)+1,1),'Регистрация приход товаров'!$D$4:$D$2000,$D559))+(IFERROR((SUMIF('Остаток на начало год'!$B$5:$B$302,$D559,'Остаток на начало год'!$E$5:$E$302)+SUMIFS('Регистрация приход товаров'!$G$4:$G$2000,'Регистрация приход товаров'!$D$4:$D$2000,$D559,'Регистрация приход товаров'!$A$4:$A$2000,"&lt;"&amp;DATE(YEAR($A559),MONTH($A559),1)))-SUMIFS('Регистрация расход товаров'!$G$4:$G$2000,'Регистрация расход товаров'!$A$4:$A$2000,"&lt;"&amp;DATE(YEAR($A559),MONTH($A559),1),'Регистрация расход товаров'!$D$4:$D$2000,$D559),0))))*G559,0)</f>
        <v>0</v>
      </c>
      <c r="I559" s="154"/>
      <c r="J559" s="153">
        <f t="shared" si="16"/>
        <v>0</v>
      </c>
      <c r="K559" s="153">
        <f t="shared" si="17"/>
        <v>0</v>
      </c>
      <c r="L559" s="43" t="e">
        <f>IF(B559=#REF!,MAX($L$3:L558)+1,0)</f>
        <v>#REF!</v>
      </c>
    </row>
    <row r="560" spans="1:12">
      <c r="A560" s="158"/>
      <c r="B560" s="94"/>
      <c r="C560" s="159"/>
      <c r="D560" s="128"/>
      <c r="E560" s="151" t="str">
        <f>IFERROR(INDEX('Материал хисобот'!$C$9:$C$259,MATCH(D560,'Материал хисобот'!$B$9:$B$259,0),1),"")</f>
        <v/>
      </c>
      <c r="F560" s="152" t="str">
        <f>IFERROR(INDEX('Материал хисобот'!$D$9:$D$259,MATCH(D560,'Материал хисобот'!$B$9:$B$259,0),1),"")</f>
        <v/>
      </c>
      <c r="G560" s="155"/>
      <c r="H560" s="153">
        <f>IFERROR((((SUMIFS('Регистрация приход товаров'!$H$4:$H$2000,'Регистрация приход товаров'!$A$4:$A$2000,"&gt;="&amp;DATE(YEAR($A560),MONTH($A560),1),'Регистрация приход товаров'!$D$4:$D$2000,$D560)-SUMIFS('Регистрация приход товаров'!$H$4:$H$2000,'Регистрация приход товаров'!$A$4:$A$2000,"&gt;="&amp;DATE(YEAR($A560),MONTH($A560)+1,1),'Регистрация приход товаров'!$D$4:$D$2000,$D560))+(IFERROR((SUMIF('Остаток на начало год'!$B$5:$B$302,$D560,'Остаток на начало год'!$F$5:$F$302)+SUMIFS('Регистрация приход товаров'!$H$4:$H$2000,'Регистрация приход товаров'!$D$4:$D$2000,$D560,'Регистрация приход товаров'!$A$4:$A$2000,"&lt;"&amp;DATE(YEAR($A560),MONTH($A560),1)))-SUMIFS('Регистрация расход товаров'!$H$4:$H$2000,'Регистрация расход товаров'!$A$4:$A$2000,"&lt;"&amp;DATE(YEAR($A560),MONTH($A560),1),'Регистрация расход товаров'!$D$4:$D$2000,$D560),0)))/((SUMIFS('Регистрация приход товаров'!$G$4:$G$2000,'Регистрация приход товаров'!$A$4:$A$2000,"&gt;="&amp;DATE(YEAR($A560),MONTH($A560),1),'Регистрация приход товаров'!$D$4:$D$2000,$D560)-SUMIFS('Регистрация приход товаров'!$G$4:$G$2000,'Регистрация приход товаров'!$A$4:$A$2000,"&gt;="&amp;DATE(YEAR($A560),MONTH($A560)+1,1),'Регистрация приход товаров'!$D$4:$D$2000,$D560))+(IFERROR((SUMIF('Остаток на начало год'!$B$5:$B$302,$D560,'Остаток на начало год'!$E$5:$E$302)+SUMIFS('Регистрация приход товаров'!$G$4:$G$2000,'Регистрация приход товаров'!$D$4:$D$2000,$D560,'Регистрация приход товаров'!$A$4:$A$2000,"&lt;"&amp;DATE(YEAR($A560),MONTH($A560),1)))-SUMIFS('Регистрация расход товаров'!$G$4:$G$2000,'Регистрация расход товаров'!$A$4:$A$2000,"&lt;"&amp;DATE(YEAR($A560),MONTH($A560),1),'Регистрация расход товаров'!$D$4:$D$2000,$D560),0))))*G560,0)</f>
        <v>0</v>
      </c>
      <c r="I560" s="154"/>
      <c r="J560" s="153">
        <f t="shared" si="16"/>
        <v>0</v>
      </c>
      <c r="K560" s="153">
        <f t="shared" si="17"/>
        <v>0</v>
      </c>
      <c r="L560" s="43" t="e">
        <f>IF(B560=#REF!,MAX($L$3:L559)+1,0)</f>
        <v>#REF!</v>
      </c>
    </row>
    <row r="561" spans="1:12">
      <c r="A561" s="158"/>
      <c r="B561" s="94"/>
      <c r="C561" s="159"/>
      <c r="D561" s="128"/>
      <c r="E561" s="151" t="str">
        <f>IFERROR(INDEX('Материал хисобот'!$C$9:$C$259,MATCH(D561,'Материал хисобот'!$B$9:$B$259,0),1),"")</f>
        <v/>
      </c>
      <c r="F561" s="152" t="str">
        <f>IFERROR(INDEX('Материал хисобот'!$D$9:$D$259,MATCH(D561,'Материал хисобот'!$B$9:$B$259,0),1),"")</f>
        <v/>
      </c>
      <c r="G561" s="155"/>
      <c r="H561" s="153">
        <f>IFERROR((((SUMIFS('Регистрация приход товаров'!$H$4:$H$2000,'Регистрация приход товаров'!$A$4:$A$2000,"&gt;="&amp;DATE(YEAR($A561),MONTH($A561),1),'Регистрация приход товаров'!$D$4:$D$2000,$D561)-SUMIFS('Регистрация приход товаров'!$H$4:$H$2000,'Регистрация приход товаров'!$A$4:$A$2000,"&gt;="&amp;DATE(YEAR($A561),MONTH($A561)+1,1),'Регистрация приход товаров'!$D$4:$D$2000,$D561))+(IFERROR((SUMIF('Остаток на начало год'!$B$5:$B$302,$D561,'Остаток на начало год'!$F$5:$F$302)+SUMIFS('Регистрация приход товаров'!$H$4:$H$2000,'Регистрация приход товаров'!$D$4:$D$2000,$D561,'Регистрация приход товаров'!$A$4:$A$2000,"&lt;"&amp;DATE(YEAR($A561),MONTH($A561),1)))-SUMIFS('Регистрация расход товаров'!$H$4:$H$2000,'Регистрация расход товаров'!$A$4:$A$2000,"&lt;"&amp;DATE(YEAR($A561),MONTH($A561),1),'Регистрация расход товаров'!$D$4:$D$2000,$D561),0)))/((SUMIFS('Регистрация приход товаров'!$G$4:$G$2000,'Регистрация приход товаров'!$A$4:$A$2000,"&gt;="&amp;DATE(YEAR($A561),MONTH($A561),1),'Регистрация приход товаров'!$D$4:$D$2000,$D561)-SUMIFS('Регистрация приход товаров'!$G$4:$G$2000,'Регистрация приход товаров'!$A$4:$A$2000,"&gt;="&amp;DATE(YEAR($A561),MONTH($A561)+1,1),'Регистрация приход товаров'!$D$4:$D$2000,$D561))+(IFERROR((SUMIF('Остаток на начало год'!$B$5:$B$302,$D561,'Остаток на начало год'!$E$5:$E$302)+SUMIFS('Регистрация приход товаров'!$G$4:$G$2000,'Регистрация приход товаров'!$D$4:$D$2000,$D561,'Регистрация приход товаров'!$A$4:$A$2000,"&lt;"&amp;DATE(YEAR($A561),MONTH($A561),1)))-SUMIFS('Регистрация расход товаров'!$G$4:$G$2000,'Регистрация расход товаров'!$A$4:$A$2000,"&lt;"&amp;DATE(YEAR($A561),MONTH($A561),1),'Регистрация расход товаров'!$D$4:$D$2000,$D561),0))))*G561,0)</f>
        <v>0</v>
      </c>
      <c r="I561" s="154"/>
      <c r="J561" s="153">
        <f t="shared" si="16"/>
        <v>0</v>
      </c>
      <c r="K561" s="153">
        <f t="shared" si="17"/>
        <v>0</v>
      </c>
      <c r="L561" s="43" t="e">
        <f>IF(B561=#REF!,MAX($L$3:L560)+1,0)</f>
        <v>#REF!</v>
      </c>
    </row>
    <row r="562" spans="1:12">
      <c r="A562" s="158"/>
      <c r="B562" s="94"/>
      <c r="C562" s="159"/>
      <c r="D562" s="128"/>
      <c r="E562" s="151" t="str">
        <f>IFERROR(INDEX('Материал хисобот'!$C$9:$C$259,MATCH(D562,'Материал хисобот'!$B$9:$B$259,0),1),"")</f>
        <v/>
      </c>
      <c r="F562" s="152" t="str">
        <f>IFERROR(INDEX('Материал хисобот'!$D$9:$D$259,MATCH(D562,'Материал хисобот'!$B$9:$B$259,0),1),"")</f>
        <v/>
      </c>
      <c r="G562" s="155"/>
      <c r="H562" s="153">
        <f>IFERROR((((SUMIFS('Регистрация приход товаров'!$H$4:$H$2000,'Регистрация приход товаров'!$A$4:$A$2000,"&gt;="&amp;DATE(YEAR($A562),MONTH($A562),1),'Регистрация приход товаров'!$D$4:$D$2000,$D562)-SUMIFS('Регистрация приход товаров'!$H$4:$H$2000,'Регистрация приход товаров'!$A$4:$A$2000,"&gt;="&amp;DATE(YEAR($A562),MONTH($A562)+1,1),'Регистрация приход товаров'!$D$4:$D$2000,$D562))+(IFERROR((SUMIF('Остаток на начало год'!$B$5:$B$302,$D562,'Остаток на начало год'!$F$5:$F$302)+SUMIFS('Регистрация приход товаров'!$H$4:$H$2000,'Регистрация приход товаров'!$D$4:$D$2000,$D562,'Регистрация приход товаров'!$A$4:$A$2000,"&lt;"&amp;DATE(YEAR($A562),MONTH($A562),1)))-SUMIFS('Регистрация расход товаров'!$H$4:$H$2000,'Регистрация расход товаров'!$A$4:$A$2000,"&lt;"&amp;DATE(YEAR($A562),MONTH($A562),1),'Регистрация расход товаров'!$D$4:$D$2000,$D562),0)))/((SUMIFS('Регистрация приход товаров'!$G$4:$G$2000,'Регистрация приход товаров'!$A$4:$A$2000,"&gt;="&amp;DATE(YEAR($A562),MONTH($A562),1),'Регистрация приход товаров'!$D$4:$D$2000,$D562)-SUMIFS('Регистрация приход товаров'!$G$4:$G$2000,'Регистрация приход товаров'!$A$4:$A$2000,"&gt;="&amp;DATE(YEAR($A562),MONTH($A562)+1,1),'Регистрация приход товаров'!$D$4:$D$2000,$D562))+(IFERROR((SUMIF('Остаток на начало год'!$B$5:$B$302,$D562,'Остаток на начало год'!$E$5:$E$302)+SUMIFS('Регистрация приход товаров'!$G$4:$G$2000,'Регистрация приход товаров'!$D$4:$D$2000,$D562,'Регистрация приход товаров'!$A$4:$A$2000,"&lt;"&amp;DATE(YEAR($A562),MONTH($A562),1)))-SUMIFS('Регистрация расход товаров'!$G$4:$G$2000,'Регистрация расход товаров'!$A$4:$A$2000,"&lt;"&amp;DATE(YEAR($A562),MONTH($A562),1),'Регистрация расход товаров'!$D$4:$D$2000,$D562),0))))*G562,0)</f>
        <v>0</v>
      </c>
      <c r="I562" s="154"/>
      <c r="J562" s="153">
        <f t="shared" si="16"/>
        <v>0</v>
      </c>
      <c r="K562" s="153">
        <f t="shared" si="17"/>
        <v>0</v>
      </c>
      <c r="L562" s="43" t="e">
        <f>IF(B562=#REF!,MAX($L$3:L561)+1,0)</f>
        <v>#REF!</v>
      </c>
    </row>
    <row r="563" spans="1:12">
      <c r="A563" s="158"/>
      <c r="B563" s="94"/>
      <c r="C563" s="159"/>
      <c r="D563" s="128"/>
      <c r="E563" s="151" t="str">
        <f>IFERROR(INDEX('Материал хисобот'!$C$9:$C$259,MATCH(D563,'Материал хисобот'!$B$9:$B$259,0),1),"")</f>
        <v/>
      </c>
      <c r="F563" s="152" t="str">
        <f>IFERROR(INDEX('Материал хисобот'!$D$9:$D$259,MATCH(D563,'Материал хисобот'!$B$9:$B$259,0),1),"")</f>
        <v/>
      </c>
      <c r="G563" s="155"/>
      <c r="H563" s="153">
        <f>IFERROR((((SUMIFS('Регистрация приход товаров'!$H$4:$H$2000,'Регистрация приход товаров'!$A$4:$A$2000,"&gt;="&amp;DATE(YEAR($A563),MONTH($A563),1),'Регистрация приход товаров'!$D$4:$D$2000,$D563)-SUMIFS('Регистрация приход товаров'!$H$4:$H$2000,'Регистрация приход товаров'!$A$4:$A$2000,"&gt;="&amp;DATE(YEAR($A563),MONTH($A563)+1,1),'Регистрация приход товаров'!$D$4:$D$2000,$D563))+(IFERROR((SUMIF('Остаток на начало год'!$B$5:$B$302,$D563,'Остаток на начало год'!$F$5:$F$302)+SUMIFS('Регистрация приход товаров'!$H$4:$H$2000,'Регистрация приход товаров'!$D$4:$D$2000,$D563,'Регистрация приход товаров'!$A$4:$A$2000,"&lt;"&amp;DATE(YEAR($A563),MONTH($A563),1)))-SUMIFS('Регистрация расход товаров'!$H$4:$H$2000,'Регистрация расход товаров'!$A$4:$A$2000,"&lt;"&amp;DATE(YEAR($A563),MONTH($A563),1),'Регистрация расход товаров'!$D$4:$D$2000,$D563),0)))/((SUMIFS('Регистрация приход товаров'!$G$4:$G$2000,'Регистрация приход товаров'!$A$4:$A$2000,"&gt;="&amp;DATE(YEAR($A563),MONTH($A563),1),'Регистрация приход товаров'!$D$4:$D$2000,$D563)-SUMIFS('Регистрация приход товаров'!$G$4:$G$2000,'Регистрация приход товаров'!$A$4:$A$2000,"&gt;="&amp;DATE(YEAR($A563),MONTH($A563)+1,1),'Регистрация приход товаров'!$D$4:$D$2000,$D563))+(IFERROR((SUMIF('Остаток на начало год'!$B$5:$B$302,$D563,'Остаток на начало год'!$E$5:$E$302)+SUMIFS('Регистрация приход товаров'!$G$4:$G$2000,'Регистрация приход товаров'!$D$4:$D$2000,$D563,'Регистрация приход товаров'!$A$4:$A$2000,"&lt;"&amp;DATE(YEAR($A563),MONTH($A563),1)))-SUMIFS('Регистрация расход товаров'!$G$4:$G$2000,'Регистрация расход товаров'!$A$4:$A$2000,"&lt;"&amp;DATE(YEAR($A563),MONTH($A563),1),'Регистрация расход товаров'!$D$4:$D$2000,$D563),0))))*G563,0)</f>
        <v>0</v>
      </c>
      <c r="I563" s="154"/>
      <c r="J563" s="153">
        <f t="shared" si="16"/>
        <v>0</v>
      </c>
      <c r="K563" s="153">
        <f t="shared" si="17"/>
        <v>0</v>
      </c>
      <c r="L563" s="43" t="e">
        <f>IF(B563=#REF!,MAX($L$3:L562)+1,0)</f>
        <v>#REF!</v>
      </c>
    </row>
    <row r="564" spans="1:12">
      <c r="A564" s="158"/>
      <c r="B564" s="94"/>
      <c r="C564" s="159"/>
      <c r="D564" s="128"/>
      <c r="E564" s="151" t="str">
        <f>IFERROR(INDEX('Материал хисобот'!$C$9:$C$259,MATCH(D564,'Материал хисобот'!$B$9:$B$259,0),1),"")</f>
        <v/>
      </c>
      <c r="F564" s="152" t="str">
        <f>IFERROR(INDEX('Материал хисобот'!$D$9:$D$259,MATCH(D564,'Материал хисобот'!$B$9:$B$259,0),1),"")</f>
        <v/>
      </c>
      <c r="G564" s="155"/>
      <c r="H564" s="153">
        <f>IFERROR((((SUMIFS('Регистрация приход товаров'!$H$4:$H$2000,'Регистрация приход товаров'!$A$4:$A$2000,"&gt;="&amp;DATE(YEAR($A564),MONTH($A564),1),'Регистрация приход товаров'!$D$4:$D$2000,$D564)-SUMIFS('Регистрация приход товаров'!$H$4:$H$2000,'Регистрация приход товаров'!$A$4:$A$2000,"&gt;="&amp;DATE(YEAR($A564),MONTH($A564)+1,1),'Регистрация приход товаров'!$D$4:$D$2000,$D564))+(IFERROR((SUMIF('Остаток на начало год'!$B$5:$B$302,$D564,'Остаток на начало год'!$F$5:$F$302)+SUMIFS('Регистрация приход товаров'!$H$4:$H$2000,'Регистрация приход товаров'!$D$4:$D$2000,$D564,'Регистрация приход товаров'!$A$4:$A$2000,"&lt;"&amp;DATE(YEAR($A564),MONTH($A564),1)))-SUMIFS('Регистрация расход товаров'!$H$4:$H$2000,'Регистрация расход товаров'!$A$4:$A$2000,"&lt;"&amp;DATE(YEAR($A564),MONTH($A564),1),'Регистрация расход товаров'!$D$4:$D$2000,$D564),0)))/((SUMIFS('Регистрация приход товаров'!$G$4:$G$2000,'Регистрация приход товаров'!$A$4:$A$2000,"&gt;="&amp;DATE(YEAR($A564),MONTH($A564),1),'Регистрация приход товаров'!$D$4:$D$2000,$D564)-SUMIFS('Регистрация приход товаров'!$G$4:$G$2000,'Регистрация приход товаров'!$A$4:$A$2000,"&gt;="&amp;DATE(YEAR($A564),MONTH($A564)+1,1),'Регистрация приход товаров'!$D$4:$D$2000,$D564))+(IFERROR((SUMIF('Остаток на начало год'!$B$5:$B$302,$D564,'Остаток на начало год'!$E$5:$E$302)+SUMIFS('Регистрация приход товаров'!$G$4:$G$2000,'Регистрация приход товаров'!$D$4:$D$2000,$D564,'Регистрация приход товаров'!$A$4:$A$2000,"&lt;"&amp;DATE(YEAR($A564),MONTH($A564),1)))-SUMIFS('Регистрация расход товаров'!$G$4:$G$2000,'Регистрация расход товаров'!$A$4:$A$2000,"&lt;"&amp;DATE(YEAR($A564),MONTH($A564),1),'Регистрация расход товаров'!$D$4:$D$2000,$D564),0))))*G564,0)</f>
        <v>0</v>
      </c>
      <c r="I564" s="154"/>
      <c r="J564" s="153">
        <f t="shared" si="16"/>
        <v>0</v>
      </c>
      <c r="K564" s="153">
        <f t="shared" si="17"/>
        <v>0</v>
      </c>
      <c r="L564" s="43" t="e">
        <f>IF(B564=#REF!,MAX($L$3:L563)+1,0)</f>
        <v>#REF!</v>
      </c>
    </row>
    <row r="565" spans="1:12">
      <c r="A565" s="158"/>
      <c r="B565" s="94"/>
      <c r="C565" s="159"/>
      <c r="D565" s="128"/>
      <c r="E565" s="151" t="str">
        <f>IFERROR(INDEX('Материал хисобот'!$C$9:$C$259,MATCH(D565,'Материал хисобот'!$B$9:$B$259,0),1),"")</f>
        <v/>
      </c>
      <c r="F565" s="152" t="str">
        <f>IFERROR(INDEX('Материал хисобот'!$D$9:$D$259,MATCH(D565,'Материал хисобот'!$B$9:$B$259,0),1),"")</f>
        <v/>
      </c>
      <c r="G565" s="155"/>
      <c r="H565" s="153">
        <f>IFERROR((((SUMIFS('Регистрация приход товаров'!$H$4:$H$2000,'Регистрация приход товаров'!$A$4:$A$2000,"&gt;="&amp;DATE(YEAR($A565),MONTH($A565),1),'Регистрация приход товаров'!$D$4:$D$2000,$D565)-SUMIFS('Регистрация приход товаров'!$H$4:$H$2000,'Регистрация приход товаров'!$A$4:$A$2000,"&gt;="&amp;DATE(YEAR($A565),MONTH($A565)+1,1),'Регистрация приход товаров'!$D$4:$D$2000,$D565))+(IFERROR((SUMIF('Остаток на начало год'!$B$5:$B$302,$D565,'Остаток на начало год'!$F$5:$F$302)+SUMIFS('Регистрация приход товаров'!$H$4:$H$2000,'Регистрация приход товаров'!$D$4:$D$2000,$D565,'Регистрация приход товаров'!$A$4:$A$2000,"&lt;"&amp;DATE(YEAR($A565),MONTH($A565),1)))-SUMIFS('Регистрация расход товаров'!$H$4:$H$2000,'Регистрация расход товаров'!$A$4:$A$2000,"&lt;"&amp;DATE(YEAR($A565),MONTH($A565),1),'Регистрация расход товаров'!$D$4:$D$2000,$D565),0)))/((SUMIFS('Регистрация приход товаров'!$G$4:$G$2000,'Регистрация приход товаров'!$A$4:$A$2000,"&gt;="&amp;DATE(YEAR($A565),MONTH($A565),1),'Регистрация приход товаров'!$D$4:$D$2000,$D565)-SUMIFS('Регистрация приход товаров'!$G$4:$G$2000,'Регистрация приход товаров'!$A$4:$A$2000,"&gt;="&amp;DATE(YEAR($A565),MONTH($A565)+1,1),'Регистрация приход товаров'!$D$4:$D$2000,$D565))+(IFERROR((SUMIF('Остаток на начало год'!$B$5:$B$302,$D565,'Остаток на начало год'!$E$5:$E$302)+SUMIFS('Регистрация приход товаров'!$G$4:$G$2000,'Регистрация приход товаров'!$D$4:$D$2000,$D565,'Регистрация приход товаров'!$A$4:$A$2000,"&lt;"&amp;DATE(YEAR($A565),MONTH($A565),1)))-SUMIFS('Регистрация расход товаров'!$G$4:$G$2000,'Регистрация расход товаров'!$A$4:$A$2000,"&lt;"&amp;DATE(YEAR($A565),MONTH($A565),1),'Регистрация расход товаров'!$D$4:$D$2000,$D565),0))))*G565,0)</f>
        <v>0</v>
      </c>
      <c r="I565" s="154"/>
      <c r="J565" s="153">
        <f t="shared" si="16"/>
        <v>0</v>
      </c>
      <c r="K565" s="153">
        <f t="shared" si="17"/>
        <v>0</v>
      </c>
      <c r="L565" s="43" t="e">
        <f>IF(B565=#REF!,MAX($L$3:L564)+1,0)</f>
        <v>#REF!</v>
      </c>
    </row>
    <row r="566" spans="1:12">
      <c r="A566" s="158"/>
      <c r="B566" s="94"/>
      <c r="C566" s="159"/>
      <c r="D566" s="128"/>
      <c r="E566" s="151" t="str">
        <f>IFERROR(INDEX('Материал хисобот'!$C$9:$C$259,MATCH(D566,'Материал хисобот'!$B$9:$B$259,0),1),"")</f>
        <v/>
      </c>
      <c r="F566" s="152" t="str">
        <f>IFERROR(INDEX('Материал хисобот'!$D$9:$D$259,MATCH(D566,'Материал хисобот'!$B$9:$B$259,0),1),"")</f>
        <v/>
      </c>
      <c r="G566" s="155"/>
      <c r="H566" s="153">
        <f>IFERROR((((SUMIFS('Регистрация приход товаров'!$H$4:$H$2000,'Регистрация приход товаров'!$A$4:$A$2000,"&gt;="&amp;DATE(YEAR($A566),MONTH($A566),1),'Регистрация приход товаров'!$D$4:$D$2000,$D566)-SUMIFS('Регистрация приход товаров'!$H$4:$H$2000,'Регистрация приход товаров'!$A$4:$A$2000,"&gt;="&amp;DATE(YEAR($A566),MONTH($A566)+1,1),'Регистрация приход товаров'!$D$4:$D$2000,$D566))+(IFERROR((SUMIF('Остаток на начало год'!$B$5:$B$302,$D566,'Остаток на начало год'!$F$5:$F$302)+SUMIFS('Регистрация приход товаров'!$H$4:$H$2000,'Регистрация приход товаров'!$D$4:$D$2000,$D566,'Регистрация приход товаров'!$A$4:$A$2000,"&lt;"&amp;DATE(YEAR($A566),MONTH($A566),1)))-SUMIFS('Регистрация расход товаров'!$H$4:$H$2000,'Регистрация расход товаров'!$A$4:$A$2000,"&lt;"&amp;DATE(YEAR($A566),MONTH($A566),1),'Регистрация расход товаров'!$D$4:$D$2000,$D566),0)))/((SUMIFS('Регистрация приход товаров'!$G$4:$G$2000,'Регистрация приход товаров'!$A$4:$A$2000,"&gt;="&amp;DATE(YEAR($A566),MONTH($A566),1),'Регистрация приход товаров'!$D$4:$D$2000,$D566)-SUMIFS('Регистрация приход товаров'!$G$4:$G$2000,'Регистрация приход товаров'!$A$4:$A$2000,"&gt;="&amp;DATE(YEAR($A566),MONTH($A566)+1,1),'Регистрация приход товаров'!$D$4:$D$2000,$D566))+(IFERROR((SUMIF('Остаток на начало год'!$B$5:$B$302,$D566,'Остаток на начало год'!$E$5:$E$302)+SUMIFS('Регистрация приход товаров'!$G$4:$G$2000,'Регистрация приход товаров'!$D$4:$D$2000,$D566,'Регистрация приход товаров'!$A$4:$A$2000,"&lt;"&amp;DATE(YEAR($A566),MONTH($A566),1)))-SUMIFS('Регистрация расход товаров'!$G$4:$G$2000,'Регистрация расход товаров'!$A$4:$A$2000,"&lt;"&amp;DATE(YEAR($A566),MONTH($A566),1),'Регистрация расход товаров'!$D$4:$D$2000,$D566),0))))*G566,0)</f>
        <v>0</v>
      </c>
      <c r="I566" s="154"/>
      <c r="J566" s="153">
        <f t="shared" si="16"/>
        <v>0</v>
      </c>
      <c r="K566" s="153">
        <f t="shared" si="17"/>
        <v>0</v>
      </c>
      <c r="L566" s="43" t="e">
        <f>IF(B566=#REF!,MAX($L$3:L565)+1,0)</f>
        <v>#REF!</v>
      </c>
    </row>
    <row r="567" spans="1:12">
      <c r="A567" s="158"/>
      <c r="B567" s="94"/>
      <c r="C567" s="159"/>
      <c r="D567" s="128"/>
      <c r="E567" s="151" t="str">
        <f>IFERROR(INDEX('Материал хисобот'!$C$9:$C$259,MATCH(D567,'Материал хисобот'!$B$9:$B$259,0),1),"")</f>
        <v/>
      </c>
      <c r="F567" s="152" t="str">
        <f>IFERROR(INDEX('Материал хисобот'!$D$9:$D$259,MATCH(D567,'Материал хисобот'!$B$9:$B$259,0),1),"")</f>
        <v/>
      </c>
      <c r="G567" s="155"/>
      <c r="H567" s="153">
        <f>IFERROR((((SUMIFS('Регистрация приход товаров'!$H$4:$H$2000,'Регистрация приход товаров'!$A$4:$A$2000,"&gt;="&amp;DATE(YEAR($A567),MONTH($A567),1),'Регистрация приход товаров'!$D$4:$D$2000,$D567)-SUMIFS('Регистрация приход товаров'!$H$4:$H$2000,'Регистрация приход товаров'!$A$4:$A$2000,"&gt;="&amp;DATE(YEAR($A567),MONTH($A567)+1,1),'Регистрация приход товаров'!$D$4:$D$2000,$D567))+(IFERROR((SUMIF('Остаток на начало год'!$B$5:$B$302,$D567,'Остаток на начало год'!$F$5:$F$302)+SUMIFS('Регистрация приход товаров'!$H$4:$H$2000,'Регистрация приход товаров'!$D$4:$D$2000,$D567,'Регистрация приход товаров'!$A$4:$A$2000,"&lt;"&amp;DATE(YEAR($A567),MONTH($A567),1)))-SUMIFS('Регистрация расход товаров'!$H$4:$H$2000,'Регистрация расход товаров'!$A$4:$A$2000,"&lt;"&amp;DATE(YEAR($A567),MONTH($A567),1),'Регистрация расход товаров'!$D$4:$D$2000,$D567),0)))/((SUMIFS('Регистрация приход товаров'!$G$4:$G$2000,'Регистрация приход товаров'!$A$4:$A$2000,"&gt;="&amp;DATE(YEAR($A567),MONTH($A567),1),'Регистрация приход товаров'!$D$4:$D$2000,$D567)-SUMIFS('Регистрация приход товаров'!$G$4:$G$2000,'Регистрация приход товаров'!$A$4:$A$2000,"&gt;="&amp;DATE(YEAR($A567),MONTH($A567)+1,1),'Регистрация приход товаров'!$D$4:$D$2000,$D567))+(IFERROR((SUMIF('Остаток на начало год'!$B$5:$B$302,$D567,'Остаток на начало год'!$E$5:$E$302)+SUMIFS('Регистрация приход товаров'!$G$4:$G$2000,'Регистрация приход товаров'!$D$4:$D$2000,$D567,'Регистрация приход товаров'!$A$4:$A$2000,"&lt;"&amp;DATE(YEAR($A567),MONTH($A567),1)))-SUMIFS('Регистрация расход товаров'!$G$4:$G$2000,'Регистрация расход товаров'!$A$4:$A$2000,"&lt;"&amp;DATE(YEAR($A567),MONTH($A567),1),'Регистрация расход товаров'!$D$4:$D$2000,$D567),0))))*G567,0)</f>
        <v>0</v>
      </c>
      <c r="I567" s="154"/>
      <c r="J567" s="153">
        <f t="shared" si="16"/>
        <v>0</v>
      </c>
      <c r="K567" s="153">
        <f t="shared" si="17"/>
        <v>0</v>
      </c>
      <c r="L567" s="43" t="e">
        <f>IF(B567=#REF!,MAX($L$3:L566)+1,0)</f>
        <v>#REF!</v>
      </c>
    </row>
    <row r="568" spans="1:12">
      <c r="A568" s="158"/>
      <c r="B568" s="94"/>
      <c r="C568" s="159"/>
      <c r="D568" s="128"/>
      <c r="E568" s="151" t="str">
        <f>IFERROR(INDEX('Материал хисобот'!$C$9:$C$259,MATCH(D568,'Материал хисобот'!$B$9:$B$259,0),1),"")</f>
        <v/>
      </c>
      <c r="F568" s="152" t="str">
        <f>IFERROR(INDEX('Материал хисобот'!$D$9:$D$259,MATCH(D568,'Материал хисобот'!$B$9:$B$259,0),1),"")</f>
        <v/>
      </c>
      <c r="G568" s="155"/>
      <c r="H568" s="153">
        <f>IFERROR((((SUMIFS('Регистрация приход товаров'!$H$4:$H$2000,'Регистрация приход товаров'!$A$4:$A$2000,"&gt;="&amp;DATE(YEAR($A568),MONTH($A568),1),'Регистрация приход товаров'!$D$4:$D$2000,$D568)-SUMIFS('Регистрация приход товаров'!$H$4:$H$2000,'Регистрация приход товаров'!$A$4:$A$2000,"&gt;="&amp;DATE(YEAR($A568),MONTH($A568)+1,1),'Регистрация приход товаров'!$D$4:$D$2000,$D568))+(IFERROR((SUMIF('Остаток на начало год'!$B$5:$B$302,$D568,'Остаток на начало год'!$F$5:$F$302)+SUMIFS('Регистрация приход товаров'!$H$4:$H$2000,'Регистрация приход товаров'!$D$4:$D$2000,$D568,'Регистрация приход товаров'!$A$4:$A$2000,"&lt;"&amp;DATE(YEAR($A568),MONTH($A568),1)))-SUMIFS('Регистрация расход товаров'!$H$4:$H$2000,'Регистрация расход товаров'!$A$4:$A$2000,"&lt;"&amp;DATE(YEAR($A568),MONTH($A568),1),'Регистрация расход товаров'!$D$4:$D$2000,$D568),0)))/((SUMIFS('Регистрация приход товаров'!$G$4:$G$2000,'Регистрация приход товаров'!$A$4:$A$2000,"&gt;="&amp;DATE(YEAR($A568),MONTH($A568),1),'Регистрация приход товаров'!$D$4:$D$2000,$D568)-SUMIFS('Регистрация приход товаров'!$G$4:$G$2000,'Регистрация приход товаров'!$A$4:$A$2000,"&gt;="&amp;DATE(YEAR($A568),MONTH($A568)+1,1),'Регистрация приход товаров'!$D$4:$D$2000,$D568))+(IFERROR((SUMIF('Остаток на начало год'!$B$5:$B$302,$D568,'Остаток на начало год'!$E$5:$E$302)+SUMIFS('Регистрация приход товаров'!$G$4:$G$2000,'Регистрация приход товаров'!$D$4:$D$2000,$D568,'Регистрация приход товаров'!$A$4:$A$2000,"&lt;"&amp;DATE(YEAR($A568),MONTH($A568),1)))-SUMIFS('Регистрация расход товаров'!$G$4:$G$2000,'Регистрация расход товаров'!$A$4:$A$2000,"&lt;"&amp;DATE(YEAR($A568),MONTH($A568),1),'Регистрация расход товаров'!$D$4:$D$2000,$D568),0))))*G568,0)</f>
        <v>0</v>
      </c>
      <c r="I568" s="154"/>
      <c r="J568" s="153">
        <f t="shared" si="16"/>
        <v>0</v>
      </c>
      <c r="K568" s="153">
        <f t="shared" si="17"/>
        <v>0</v>
      </c>
      <c r="L568" s="43" t="e">
        <f>IF(B568=#REF!,MAX($L$3:L567)+1,0)</f>
        <v>#REF!</v>
      </c>
    </row>
    <row r="569" spans="1:12">
      <c r="A569" s="158"/>
      <c r="B569" s="94"/>
      <c r="C569" s="159"/>
      <c r="D569" s="128"/>
      <c r="E569" s="151" t="str">
        <f>IFERROR(INDEX('Материал хисобот'!$C$9:$C$259,MATCH(D569,'Материал хисобот'!$B$9:$B$259,0),1),"")</f>
        <v/>
      </c>
      <c r="F569" s="152" t="str">
        <f>IFERROR(INDEX('Материал хисобот'!$D$9:$D$259,MATCH(D569,'Материал хисобот'!$B$9:$B$259,0),1),"")</f>
        <v/>
      </c>
      <c r="G569" s="155"/>
      <c r="H569" s="153">
        <f>IFERROR((((SUMIFS('Регистрация приход товаров'!$H$4:$H$2000,'Регистрация приход товаров'!$A$4:$A$2000,"&gt;="&amp;DATE(YEAR($A569),MONTH($A569),1),'Регистрация приход товаров'!$D$4:$D$2000,$D569)-SUMIFS('Регистрация приход товаров'!$H$4:$H$2000,'Регистрация приход товаров'!$A$4:$A$2000,"&gt;="&amp;DATE(YEAR($A569),MONTH($A569)+1,1),'Регистрация приход товаров'!$D$4:$D$2000,$D569))+(IFERROR((SUMIF('Остаток на начало год'!$B$5:$B$302,$D569,'Остаток на начало год'!$F$5:$F$302)+SUMIFS('Регистрация приход товаров'!$H$4:$H$2000,'Регистрация приход товаров'!$D$4:$D$2000,$D569,'Регистрация приход товаров'!$A$4:$A$2000,"&lt;"&amp;DATE(YEAR($A569),MONTH($A569),1)))-SUMIFS('Регистрация расход товаров'!$H$4:$H$2000,'Регистрация расход товаров'!$A$4:$A$2000,"&lt;"&amp;DATE(YEAR($A569),MONTH($A569),1),'Регистрация расход товаров'!$D$4:$D$2000,$D569),0)))/((SUMIFS('Регистрация приход товаров'!$G$4:$G$2000,'Регистрация приход товаров'!$A$4:$A$2000,"&gt;="&amp;DATE(YEAR($A569),MONTH($A569),1),'Регистрация приход товаров'!$D$4:$D$2000,$D569)-SUMIFS('Регистрация приход товаров'!$G$4:$G$2000,'Регистрация приход товаров'!$A$4:$A$2000,"&gt;="&amp;DATE(YEAR($A569),MONTH($A569)+1,1),'Регистрация приход товаров'!$D$4:$D$2000,$D569))+(IFERROR((SUMIF('Остаток на начало год'!$B$5:$B$302,$D569,'Остаток на начало год'!$E$5:$E$302)+SUMIFS('Регистрация приход товаров'!$G$4:$G$2000,'Регистрация приход товаров'!$D$4:$D$2000,$D569,'Регистрация приход товаров'!$A$4:$A$2000,"&lt;"&amp;DATE(YEAR($A569),MONTH($A569),1)))-SUMIFS('Регистрация расход товаров'!$G$4:$G$2000,'Регистрация расход товаров'!$A$4:$A$2000,"&lt;"&amp;DATE(YEAR($A569),MONTH($A569),1),'Регистрация расход товаров'!$D$4:$D$2000,$D569),0))))*G569,0)</f>
        <v>0</v>
      </c>
      <c r="I569" s="154"/>
      <c r="J569" s="153">
        <f t="shared" si="16"/>
        <v>0</v>
      </c>
      <c r="K569" s="153">
        <f t="shared" si="17"/>
        <v>0</v>
      </c>
      <c r="L569" s="43" t="e">
        <f>IF(B569=#REF!,MAX($L$3:L568)+1,0)</f>
        <v>#REF!</v>
      </c>
    </row>
    <row r="570" spans="1:12">
      <c r="A570" s="158"/>
      <c r="B570" s="94"/>
      <c r="C570" s="159"/>
      <c r="D570" s="128"/>
      <c r="E570" s="151" t="str">
        <f>IFERROR(INDEX('Материал хисобот'!$C$9:$C$259,MATCH(D570,'Материал хисобот'!$B$9:$B$259,0),1),"")</f>
        <v/>
      </c>
      <c r="F570" s="152" t="str">
        <f>IFERROR(INDEX('Материал хисобот'!$D$9:$D$259,MATCH(D570,'Материал хисобот'!$B$9:$B$259,0),1),"")</f>
        <v/>
      </c>
      <c r="G570" s="155"/>
      <c r="H570" s="153">
        <f>IFERROR((((SUMIFS('Регистрация приход товаров'!$H$4:$H$2000,'Регистрация приход товаров'!$A$4:$A$2000,"&gt;="&amp;DATE(YEAR($A570),MONTH($A570),1),'Регистрация приход товаров'!$D$4:$D$2000,$D570)-SUMIFS('Регистрация приход товаров'!$H$4:$H$2000,'Регистрация приход товаров'!$A$4:$A$2000,"&gt;="&amp;DATE(YEAR($A570),MONTH($A570)+1,1),'Регистрация приход товаров'!$D$4:$D$2000,$D570))+(IFERROR((SUMIF('Остаток на начало год'!$B$5:$B$302,$D570,'Остаток на начало год'!$F$5:$F$302)+SUMIFS('Регистрация приход товаров'!$H$4:$H$2000,'Регистрация приход товаров'!$D$4:$D$2000,$D570,'Регистрация приход товаров'!$A$4:$A$2000,"&lt;"&amp;DATE(YEAR($A570),MONTH($A570),1)))-SUMIFS('Регистрация расход товаров'!$H$4:$H$2000,'Регистрация расход товаров'!$A$4:$A$2000,"&lt;"&amp;DATE(YEAR($A570),MONTH($A570),1),'Регистрация расход товаров'!$D$4:$D$2000,$D570),0)))/((SUMIFS('Регистрация приход товаров'!$G$4:$G$2000,'Регистрация приход товаров'!$A$4:$A$2000,"&gt;="&amp;DATE(YEAR($A570),MONTH($A570),1),'Регистрация приход товаров'!$D$4:$D$2000,$D570)-SUMIFS('Регистрация приход товаров'!$G$4:$G$2000,'Регистрация приход товаров'!$A$4:$A$2000,"&gt;="&amp;DATE(YEAR($A570),MONTH($A570)+1,1),'Регистрация приход товаров'!$D$4:$D$2000,$D570))+(IFERROR((SUMIF('Остаток на начало год'!$B$5:$B$302,$D570,'Остаток на начало год'!$E$5:$E$302)+SUMIFS('Регистрация приход товаров'!$G$4:$G$2000,'Регистрация приход товаров'!$D$4:$D$2000,$D570,'Регистрация приход товаров'!$A$4:$A$2000,"&lt;"&amp;DATE(YEAR($A570),MONTH($A570),1)))-SUMIFS('Регистрация расход товаров'!$G$4:$G$2000,'Регистрация расход товаров'!$A$4:$A$2000,"&lt;"&amp;DATE(YEAR($A570),MONTH($A570),1),'Регистрация расход товаров'!$D$4:$D$2000,$D570),0))))*G570,0)</f>
        <v>0</v>
      </c>
      <c r="I570" s="154"/>
      <c r="J570" s="153">
        <f t="shared" si="16"/>
        <v>0</v>
      </c>
      <c r="K570" s="153">
        <f t="shared" si="17"/>
        <v>0</v>
      </c>
      <c r="L570" s="43" t="e">
        <f>IF(B570=#REF!,MAX($L$3:L569)+1,0)</f>
        <v>#REF!</v>
      </c>
    </row>
    <row r="571" spans="1:12">
      <c r="A571" s="158"/>
      <c r="B571" s="94"/>
      <c r="C571" s="159"/>
      <c r="D571" s="128"/>
      <c r="E571" s="151" t="str">
        <f>IFERROR(INDEX('Материал хисобот'!$C$9:$C$259,MATCH(D571,'Материал хисобот'!$B$9:$B$259,0),1),"")</f>
        <v/>
      </c>
      <c r="F571" s="152" t="str">
        <f>IFERROR(INDEX('Материал хисобот'!$D$9:$D$259,MATCH(D571,'Материал хисобот'!$B$9:$B$259,0),1),"")</f>
        <v/>
      </c>
      <c r="G571" s="155"/>
      <c r="H571" s="153">
        <f>IFERROR((((SUMIFS('Регистрация приход товаров'!$H$4:$H$2000,'Регистрация приход товаров'!$A$4:$A$2000,"&gt;="&amp;DATE(YEAR($A571),MONTH($A571),1),'Регистрация приход товаров'!$D$4:$D$2000,$D571)-SUMIFS('Регистрация приход товаров'!$H$4:$H$2000,'Регистрация приход товаров'!$A$4:$A$2000,"&gt;="&amp;DATE(YEAR($A571),MONTH($A571)+1,1),'Регистрация приход товаров'!$D$4:$D$2000,$D571))+(IFERROR((SUMIF('Остаток на начало год'!$B$5:$B$302,$D571,'Остаток на начало год'!$F$5:$F$302)+SUMIFS('Регистрация приход товаров'!$H$4:$H$2000,'Регистрация приход товаров'!$D$4:$D$2000,$D571,'Регистрация приход товаров'!$A$4:$A$2000,"&lt;"&amp;DATE(YEAR($A571),MONTH($A571),1)))-SUMIFS('Регистрация расход товаров'!$H$4:$H$2000,'Регистрация расход товаров'!$A$4:$A$2000,"&lt;"&amp;DATE(YEAR($A571),MONTH($A571),1),'Регистрация расход товаров'!$D$4:$D$2000,$D571),0)))/((SUMIFS('Регистрация приход товаров'!$G$4:$G$2000,'Регистрация приход товаров'!$A$4:$A$2000,"&gt;="&amp;DATE(YEAR($A571),MONTH($A571),1),'Регистрация приход товаров'!$D$4:$D$2000,$D571)-SUMIFS('Регистрация приход товаров'!$G$4:$G$2000,'Регистрация приход товаров'!$A$4:$A$2000,"&gt;="&amp;DATE(YEAR($A571),MONTH($A571)+1,1),'Регистрация приход товаров'!$D$4:$D$2000,$D571))+(IFERROR((SUMIF('Остаток на начало год'!$B$5:$B$302,$D571,'Остаток на начало год'!$E$5:$E$302)+SUMIFS('Регистрация приход товаров'!$G$4:$G$2000,'Регистрация приход товаров'!$D$4:$D$2000,$D571,'Регистрация приход товаров'!$A$4:$A$2000,"&lt;"&amp;DATE(YEAR($A571),MONTH($A571),1)))-SUMIFS('Регистрация расход товаров'!$G$4:$G$2000,'Регистрация расход товаров'!$A$4:$A$2000,"&lt;"&amp;DATE(YEAR($A571),MONTH($A571),1),'Регистрация расход товаров'!$D$4:$D$2000,$D571),0))))*G571,0)</f>
        <v>0</v>
      </c>
      <c r="I571" s="154"/>
      <c r="J571" s="153">
        <f t="shared" si="16"/>
        <v>0</v>
      </c>
      <c r="K571" s="153">
        <f t="shared" si="17"/>
        <v>0</v>
      </c>
      <c r="L571" s="43" t="e">
        <f>IF(B571=#REF!,MAX($L$3:L570)+1,0)</f>
        <v>#REF!</v>
      </c>
    </row>
    <row r="572" spans="1:12">
      <c r="A572" s="158"/>
      <c r="B572" s="94"/>
      <c r="C572" s="159"/>
      <c r="D572" s="128"/>
      <c r="E572" s="151" t="str">
        <f>IFERROR(INDEX('Материал хисобот'!$C$9:$C$259,MATCH(D572,'Материал хисобот'!$B$9:$B$259,0),1),"")</f>
        <v/>
      </c>
      <c r="F572" s="152" t="str">
        <f>IFERROR(INDEX('Материал хисобот'!$D$9:$D$259,MATCH(D572,'Материал хисобот'!$B$9:$B$259,0),1),"")</f>
        <v/>
      </c>
      <c r="G572" s="155"/>
      <c r="H572" s="153">
        <f>IFERROR((((SUMIFS('Регистрация приход товаров'!$H$4:$H$2000,'Регистрация приход товаров'!$A$4:$A$2000,"&gt;="&amp;DATE(YEAR($A572),MONTH($A572),1),'Регистрация приход товаров'!$D$4:$D$2000,$D572)-SUMIFS('Регистрация приход товаров'!$H$4:$H$2000,'Регистрация приход товаров'!$A$4:$A$2000,"&gt;="&amp;DATE(YEAR($A572),MONTH($A572)+1,1),'Регистрация приход товаров'!$D$4:$D$2000,$D572))+(IFERROR((SUMIF('Остаток на начало год'!$B$5:$B$302,$D572,'Остаток на начало год'!$F$5:$F$302)+SUMIFS('Регистрация приход товаров'!$H$4:$H$2000,'Регистрация приход товаров'!$D$4:$D$2000,$D572,'Регистрация приход товаров'!$A$4:$A$2000,"&lt;"&amp;DATE(YEAR($A572),MONTH($A572),1)))-SUMIFS('Регистрация расход товаров'!$H$4:$H$2000,'Регистрация расход товаров'!$A$4:$A$2000,"&lt;"&amp;DATE(YEAR($A572),MONTH($A572),1),'Регистрация расход товаров'!$D$4:$D$2000,$D572),0)))/((SUMIFS('Регистрация приход товаров'!$G$4:$G$2000,'Регистрация приход товаров'!$A$4:$A$2000,"&gt;="&amp;DATE(YEAR($A572),MONTH($A572),1),'Регистрация приход товаров'!$D$4:$D$2000,$D572)-SUMIFS('Регистрация приход товаров'!$G$4:$G$2000,'Регистрация приход товаров'!$A$4:$A$2000,"&gt;="&amp;DATE(YEAR($A572),MONTH($A572)+1,1),'Регистрация приход товаров'!$D$4:$D$2000,$D572))+(IFERROR((SUMIF('Остаток на начало год'!$B$5:$B$302,$D572,'Остаток на начало год'!$E$5:$E$302)+SUMIFS('Регистрация приход товаров'!$G$4:$G$2000,'Регистрация приход товаров'!$D$4:$D$2000,$D572,'Регистрация приход товаров'!$A$4:$A$2000,"&lt;"&amp;DATE(YEAR($A572),MONTH($A572),1)))-SUMIFS('Регистрация расход товаров'!$G$4:$G$2000,'Регистрация расход товаров'!$A$4:$A$2000,"&lt;"&amp;DATE(YEAR($A572),MONTH($A572),1),'Регистрация расход товаров'!$D$4:$D$2000,$D572),0))))*G572,0)</f>
        <v>0</v>
      </c>
      <c r="I572" s="154"/>
      <c r="J572" s="153">
        <f t="shared" si="16"/>
        <v>0</v>
      </c>
      <c r="K572" s="153">
        <f t="shared" si="17"/>
        <v>0</v>
      </c>
      <c r="L572" s="43" t="e">
        <f>IF(B572=#REF!,MAX($L$3:L571)+1,0)</f>
        <v>#REF!</v>
      </c>
    </row>
    <row r="573" spans="1:12">
      <c r="A573" s="158"/>
      <c r="B573" s="94"/>
      <c r="C573" s="159"/>
      <c r="D573" s="128"/>
      <c r="E573" s="151" t="str">
        <f>IFERROR(INDEX('Материал хисобот'!$C$9:$C$259,MATCH(D573,'Материал хисобот'!$B$9:$B$259,0),1),"")</f>
        <v/>
      </c>
      <c r="F573" s="152" t="str">
        <f>IFERROR(INDEX('Материал хисобот'!$D$9:$D$259,MATCH(D573,'Материал хисобот'!$B$9:$B$259,0),1),"")</f>
        <v/>
      </c>
      <c r="G573" s="155"/>
      <c r="H573" s="153">
        <f>IFERROR((((SUMIFS('Регистрация приход товаров'!$H$4:$H$2000,'Регистрация приход товаров'!$A$4:$A$2000,"&gt;="&amp;DATE(YEAR($A573),MONTH($A573),1),'Регистрация приход товаров'!$D$4:$D$2000,$D573)-SUMIFS('Регистрация приход товаров'!$H$4:$H$2000,'Регистрация приход товаров'!$A$4:$A$2000,"&gt;="&amp;DATE(YEAR($A573),MONTH($A573)+1,1),'Регистрация приход товаров'!$D$4:$D$2000,$D573))+(IFERROR((SUMIF('Остаток на начало год'!$B$5:$B$302,$D573,'Остаток на начало год'!$F$5:$F$302)+SUMIFS('Регистрация приход товаров'!$H$4:$H$2000,'Регистрация приход товаров'!$D$4:$D$2000,$D573,'Регистрация приход товаров'!$A$4:$A$2000,"&lt;"&amp;DATE(YEAR($A573),MONTH($A573),1)))-SUMIFS('Регистрация расход товаров'!$H$4:$H$2000,'Регистрация расход товаров'!$A$4:$A$2000,"&lt;"&amp;DATE(YEAR($A573),MONTH($A573),1),'Регистрация расход товаров'!$D$4:$D$2000,$D573),0)))/((SUMIFS('Регистрация приход товаров'!$G$4:$G$2000,'Регистрация приход товаров'!$A$4:$A$2000,"&gt;="&amp;DATE(YEAR($A573),MONTH($A573),1),'Регистрация приход товаров'!$D$4:$D$2000,$D573)-SUMIFS('Регистрация приход товаров'!$G$4:$G$2000,'Регистрация приход товаров'!$A$4:$A$2000,"&gt;="&amp;DATE(YEAR($A573),MONTH($A573)+1,1),'Регистрация приход товаров'!$D$4:$D$2000,$D573))+(IFERROR((SUMIF('Остаток на начало год'!$B$5:$B$302,$D573,'Остаток на начало год'!$E$5:$E$302)+SUMIFS('Регистрация приход товаров'!$G$4:$G$2000,'Регистрация приход товаров'!$D$4:$D$2000,$D573,'Регистрация приход товаров'!$A$4:$A$2000,"&lt;"&amp;DATE(YEAR($A573),MONTH($A573),1)))-SUMIFS('Регистрация расход товаров'!$G$4:$G$2000,'Регистрация расход товаров'!$A$4:$A$2000,"&lt;"&amp;DATE(YEAR($A573),MONTH($A573),1),'Регистрация расход товаров'!$D$4:$D$2000,$D573),0))))*G573,0)</f>
        <v>0</v>
      </c>
      <c r="I573" s="154"/>
      <c r="J573" s="153">
        <f t="shared" si="16"/>
        <v>0</v>
      </c>
      <c r="K573" s="153">
        <f t="shared" si="17"/>
        <v>0</v>
      </c>
      <c r="L573" s="43" t="e">
        <f>IF(B573=#REF!,MAX($L$3:L572)+1,0)</f>
        <v>#REF!</v>
      </c>
    </row>
    <row r="574" spans="1:12">
      <c r="A574" s="158"/>
      <c r="B574" s="94"/>
      <c r="C574" s="159"/>
      <c r="D574" s="128"/>
      <c r="E574" s="151" t="str">
        <f>IFERROR(INDEX('Материал хисобот'!$C$9:$C$259,MATCH(D574,'Материал хисобот'!$B$9:$B$259,0),1),"")</f>
        <v/>
      </c>
      <c r="F574" s="152" t="str">
        <f>IFERROR(INDEX('Материал хисобот'!$D$9:$D$259,MATCH(D574,'Материал хисобот'!$B$9:$B$259,0),1),"")</f>
        <v/>
      </c>
      <c r="G574" s="155"/>
      <c r="H574" s="153">
        <f>IFERROR((((SUMIFS('Регистрация приход товаров'!$H$4:$H$2000,'Регистрация приход товаров'!$A$4:$A$2000,"&gt;="&amp;DATE(YEAR($A574),MONTH($A574),1),'Регистрация приход товаров'!$D$4:$D$2000,$D574)-SUMIFS('Регистрация приход товаров'!$H$4:$H$2000,'Регистрация приход товаров'!$A$4:$A$2000,"&gt;="&amp;DATE(YEAR($A574),MONTH($A574)+1,1),'Регистрация приход товаров'!$D$4:$D$2000,$D574))+(IFERROR((SUMIF('Остаток на начало год'!$B$5:$B$302,$D574,'Остаток на начало год'!$F$5:$F$302)+SUMIFS('Регистрация приход товаров'!$H$4:$H$2000,'Регистрация приход товаров'!$D$4:$D$2000,$D574,'Регистрация приход товаров'!$A$4:$A$2000,"&lt;"&amp;DATE(YEAR($A574),MONTH($A574),1)))-SUMIFS('Регистрация расход товаров'!$H$4:$H$2000,'Регистрация расход товаров'!$A$4:$A$2000,"&lt;"&amp;DATE(YEAR($A574),MONTH($A574),1),'Регистрация расход товаров'!$D$4:$D$2000,$D574),0)))/((SUMIFS('Регистрация приход товаров'!$G$4:$G$2000,'Регистрация приход товаров'!$A$4:$A$2000,"&gt;="&amp;DATE(YEAR($A574),MONTH($A574),1),'Регистрация приход товаров'!$D$4:$D$2000,$D574)-SUMIFS('Регистрация приход товаров'!$G$4:$G$2000,'Регистрация приход товаров'!$A$4:$A$2000,"&gt;="&amp;DATE(YEAR($A574),MONTH($A574)+1,1),'Регистрация приход товаров'!$D$4:$D$2000,$D574))+(IFERROR((SUMIF('Остаток на начало год'!$B$5:$B$302,$D574,'Остаток на начало год'!$E$5:$E$302)+SUMIFS('Регистрация приход товаров'!$G$4:$G$2000,'Регистрация приход товаров'!$D$4:$D$2000,$D574,'Регистрация приход товаров'!$A$4:$A$2000,"&lt;"&amp;DATE(YEAR($A574),MONTH($A574),1)))-SUMIFS('Регистрация расход товаров'!$G$4:$G$2000,'Регистрация расход товаров'!$A$4:$A$2000,"&lt;"&amp;DATE(YEAR($A574),MONTH($A574),1),'Регистрация расход товаров'!$D$4:$D$2000,$D574),0))))*G574,0)</f>
        <v>0</v>
      </c>
      <c r="I574" s="154"/>
      <c r="J574" s="153">
        <f t="shared" si="16"/>
        <v>0</v>
      </c>
      <c r="K574" s="153">
        <f t="shared" si="17"/>
        <v>0</v>
      </c>
      <c r="L574" s="43" t="e">
        <f>IF(B574=#REF!,MAX($L$3:L573)+1,0)</f>
        <v>#REF!</v>
      </c>
    </row>
    <row r="575" spans="1:12">
      <c r="A575" s="158"/>
      <c r="B575" s="94"/>
      <c r="C575" s="159"/>
      <c r="D575" s="128"/>
      <c r="E575" s="151" t="str">
        <f>IFERROR(INDEX('Материал хисобот'!$C$9:$C$259,MATCH(D575,'Материал хисобот'!$B$9:$B$259,0),1),"")</f>
        <v/>
      </c>
      <c r="F575" s="152" t="str">
        <f>IFERROR(INDEX('Материал хисобот'!$D$9:$D$259,MATCH(D575,'Материал хисобот'!$B$9:$B$259,0),1),"")</f>
        <v/>
      </c>
      <c r="G575" s="155"/>
      <c r="H575" s="153">
        <f>IFERROR((((SUMIFS('Регистрация приход товаров'!$H$4:$H$2000,'Регистрация приход товаров'!$A$4:$A$2000,"&gt;="&amp;DATE(YEAR($A575),MONTH($A575),1),'Регистрация приход товаров'!$D$4:$D$2000,$D575)-SUMIFS('Регистрация приход товаров'!$H$4:$H$2000,'Регистрация приход товаров'!$A$4:$A$2000,"&gt;="&amp;DATE(YEAR($A575),MONTH($A575)+1,1),'Регистрация приход товаров'!$D$4:$D$2000,$D575))+(IFERROR((SUMIF('Остаток на начало год'!$B$5:$B$302,$D575,'Остаток на начало год'!$F$5:$F$302)+SUMIFS('Регистрация приход товаров'!$H$4:$H$2000,'Регистрация приход товаров'!$D$4:$D$2000,$D575,'Регистрация приход товаров'!$A$4:$A$2000,"&lt;"&amp;DATE(YEAR($A575),MONTH($A575),1)))-SUMIFS('Регистрация расход товаров'!$H$4:$H$2000,'Регистрация расход товаров'!$A$4:$A$2000,"&lt;"&amp;DATE(YEAR($A575),MONTH($A575),1),'Регистрация расход товаров'!$D$4:$D$2000,$D575),0)))/((SUMIFS('Регистрация приход товаров'!$G$4:$G$2000,'Регистрация приход товаров'!$A$4:$A$2000,"&gt;="&amp;DATE(YEAR($A575),MONTH($A575),1),'Регистрация приход товаров'!$D$4:$D$2000,$D575)-SUMIFS('Регистрация приход товаров'!$G$4:$G$2000,'Регистрация приход товаров'!$A$4:$A$2000,"&gt;="&amp;DATE(YEAR($A575),MONTH($A575)+1,1),'Регистрация приход товаров'!$D$4:$D$2000,$D575))+(IFERROR((SUMIF('Остаток на начало год'!$B$5:$B$302,$D575,'Остаток на начало год'!$E$5:$E$302)+SUMIFS('Регистрация приход товаров'!$G$4:$G$2000,'Регистрация приход товаров'!$D$4:$D$2000,$D575,'Регистрация приход товаров'!$A$4:$A$2000,"&lt;"&amp;DATE(YEAR($A575),MONTH($A575),1)))-SUMIFS('Регистрация расход товаров'!$G$4:$G$2000,'Регистрация расход товаров'!$A$4:$A$2000,"&lt;"&amp;DATE(YEAR($A575),MONTH($A575),1),'Регистрация расход товаров'!$D$4:$D$2000,$D575),0))))*G575,0)</f>
        <v>0</v>
      </c>
      <c r="I575" s="154"/>
      <c r="J575" s="153">
        <f t="shared" si="16"/>
        <v>0</v>
      </c>
      <c r="K575" s="153">
        <f t="shared" si="17"/>
        <v>0</v>
      </c>
      <c r="L575" s="43" t="e">
        <f>IF(B575=#REF!,MAX($L$3:L574)+1,0)</f>
        <v>#REF!</v>
      </c>
    </row>
    <row r="576" spans="1:12">
      <c r="A576" s="158"/>
      <c r="B576" s="94"/>
      <c r="C576" s="159"/>
      <c r="D576" s="128"/>
      <c r="E576" s="151" t="str">
        <f>IFERROR(INDEX('Материал хисобот'!$C$9:$C$259,MATCH(D576,'Материал хисобот'!$B$9:$B$259,0),1),"")</f>
        <v/>
      </c>
      <c r="F576" s="152" t="str">
        <f>IFERROR(INDEX('Материал хисобот'!$D$9:$D$259,MATCH(D576,'Материал хисобот'!$B$9:$B$259,0),1),"")</f>
        <v/>
      </c>
      <c r="G576" s="155"/>
      <c r="H576" s="153">
        <f>IFERROR((((SUMIFS('Регистрация приход товаров'!$H$4:$H$2000,'Регистрация приход товаров'!$A$4:$A$2000,"&gt;="&amp;DATE(YEAR($A576),MONTH($A576),1),'Регистрация приход товаров'!$D$4:$D$2000,$D576)-SUMIFS('Регистрация приход товаров'!$H$4:$H$2000,'Регистрация приход товаров'!$A$4:$A$2000,"&gt;="&amp;DATE(YEAR($A576),MONTH($A576)+1,1),'Регистрация приход товаров'!$D$4:$D$2000,$D576))+(IFERROR((SUMIF('Остаток на начало год'!$B$5:$B$302,$D576,'Остаток на начало год'!$F$5:$F$302)+SUMIFS('Регистрация приход товаров'!$H$4:$H$2000,'Регистрация приход товаров'!$D$4:$D$2000,$D576,'Регистрация приход товаров'!$A$4:$A$2000,"&lt;"&amp;DATE(YEAR($A576),MONTH($A576),1)))-SUMIFS('Регистрация расход товаров'!$H$4:$H$2000,'Регистрация расход товаров'!$A$4:$A$2000,"&lt;"&amp;DATE(YEAR($A576),MONTH($A576),1),'Регистрация расход товаров'!$D$4:$D$2000,$D576),0)))/((SUMIFS('Регистрация приход товаров'!$G$4:$G$2000,'Регистрация приход товаров'!$A$4:$A$2000,"&gt;="&amp;DATE(YEAR($A576),MONTH($A576),1),'Регистрация приход товаров'!$D$4:$D$2000,$D576)-SUMIFS('Регистрация приход товаров'!$G$4:$G$2000,'Регистрация приход товаров'!$A$4:$A$2000,"&gt;="&amp;DATE(YEAR($A576),MONTH($A576)+1,1),'Регистрация приход товаров'!$D$4:$D$2000,$D576))+(IFERROR((SUMIF('Остаток на начало год'!$B$5:$B$302,$D576,'Остаток на начало год'!$E$5:$E$302)+SUMIFS('Регистрация приход товаров'!$G$4:$G$2000,'Регистрация приход товаров'!$D$4:$D$2000,$D576,'Регистрация приход товаров'!$A$4:$A$2000,"&lt;"&amp;DATE(YEAR($A576),MONTH($A576),1)))-SUMIFS('Регистрация расход товаров'!$G$4:$G$2000,'Регистрация расход товаров'!$A$4:$A$2000,"&lt;"&amp;DATE(YEAR($A576),MONTH($A576),1),'Регистрация расход товаров'!$D$4:$D$2000,$D576),0))))*G576,0)</f>
        <v>0</v>
      </c>
      <c r="I576" s="154"/>
      <c r="J576" s="153">
        <f t="shared" si="16"/>
        <v>0</v>
      </c>
      <c r="K576" s="153">
        <f t="shared" si="17"/>
        <v>0</v>
      </c>
      <c r="L576" s="43" t="e">
        <f>IF(B576=#REF!,MAX($L$3:L575)+1,0)</f>
        <v>#REF!</v>
      </c>
    </row>
    <row r="577" spans="1:12">
      <c r="A577" s="158"/>
      <c r="B577" s="94"/>
      <c r="C577" s="159"/>
      <c r="D577" s="128"/>
      <c r="E577" s="151" t="str">
        <f>IFERROR(INDEX('Материал хисобот'!$C$9:$C$259,MATCH(D577,'Материал хисобот'!$B$9:$B$259,0),1),"")</f>
        <v/>
      </c>
      <c r="F577" s="152" t="str">
        <f>IFERROR(INDEX('Материал хисобот'!$D$9:$D$259,MATCH(D577,'Материал хисобот'!$B$9:$B$259,0),1),"")</f>
        <v/>
      </c>
      <c r="G577" s="155"/>
      <c r="H577" s="153">
        <f>IFERROR((((SUMIFS('Регистрация приход товаров'!$H$4:$H$2000,'Регистрация приход товаров'!$A$4:$A$2000,"&gt;="&amp;DATE(YEAR($A577),MONTH($A577),1),'Регистрация приход товаров'!$D$4:$D$2000,$D577)-SUMIFS('Регистрация приход товаров'!$H$4:$H$2000,'Регистрация приход товаров'!$A$4:$A$2000,"&gt;="&amp;DATE(YEAR($A577),MONTH($A577)+1,1),'Регистрация приход товаров'!$D$4:$D$2000,$D577))+(IFERROR((SUMIF('Остаток на начало год'!$B$5:$B$302,$D577,'Остаток на начало год'!$F$5:$F$302)+SUMIFS('Регистрация приход товаров'!$H$4:$H$2000,'Регистрация приход товаров'!$D$4:$D$2000,$D577,'Регистрация приход товаров'!$A$4:$A$2000,"&lt;"&amp;DATE(YEAR($A577),MONTH($A577),1)))-SUMIFS('Регистрация расход товаров'!$H$4:$H$2000,'Регистрация расход товаров'!$A$4:$A$2000,"&lt;"&amp;DATE(YEAR($A577),MONTH($A577),1),'Регистрация расход товаров'!$D$4:$D$2000,$D577),0)))/((SUMIFS('Регистрация приход товаров'!$G$4:$G$2000,'Регистрация приход товаров'!$A$4:$A$2000,"&gt;="&amp;DATE(YEAR($A577),MONTH($A577),1),'Регистрация приход товаров'!$D$4:$D$2000,$D577)-SUMIFS('Регистрация приход товаров'!$G$4:$G$2000,'Регистрация приход товаров'!$A$4:$A$2000,"&gt;="&amp;DATE(YEAR($A577),MONTH($A577)+1,1),'Регистрация приход товаров'!$D$4:$D$2000,$D577))+(IFERROR((SUMIF('Остаток на начало год'!$B$5:$B$302,$D577,'Остаток на начало год'!$E$5:$E$302)+SUMIFS('Регистрация приход товаров'!$G$4:$G$2000,'Регистрация приход товаров'!$D$4:$D$2000,$D577,'Регистрация приход товаров'!$A$4:$A$2000,"&lt;"&amp;DATE(YEAR($A577),MONTH($A577),1)))-SUMIFS('Регистрация расход товаров'!$G$4:$G$2000,'Регистрация расход товаров'!$A$4:$A$2000,"&lt;"&amp;DATE(YEAR($A577),MONTH($A577),1),'Регистрация расход товаров'!$D$4:$D$2000,$D577),0))))*G577,0)</f>
        <v>0</v>
      </c>
      <c r="I577" s="154"/>
      <c r="J577" s="153">
        <f t="shared" si="16"/>
        <v>0</v>
      </c>
      <c r="K577" s="153">
        <f t="shared" si="17"/>
        <v>0</v>
      </c>
      <c r="L577" s="43" t="e">
        <f>IF(B577=#REF!,MAX($L$3:L576)+1,0)</f>
        <v>#REF!</v>
      </c>
    </row>
    <row r="578" spans="1:12">
      <c r="A578" s="158"/>
      <c r="B578" s="94"/>
      <c r="C578" s="159"/>
      <c r="D578" s="128"/>
      <c r="E578" s="151" t="str">
        <f>IFERROR(INDEX('Материал хисобот'!$C$9:$C$259,MATCH(D578,'Материал хисобот'!$B$9:$B$259,0),1),"")</f>
        <v/>
      </c>
      <c r="F578" s="152" t="str">
        <f>IFERROR(INDEX('Материал хисобот'!$D$9:$D$259,MATCH(D578,'Материал хисобот'!$B$9:$B$259,0),1),"")</f>
        <v/>
      </c>
      <c r="G578" s="155"/>
      <c r="H578" s="153">
        <f>IFERROR((((SUMIFS('Регистрация приход товаров'!$H$4:$H$2000,'Регистрация приход товаров'!$A$4:$A$2000,"&gt;="&amp;DATE(YEAR($A578),MONTH($A578),1),'Регистрация приход товаров'!$D$4:$D$2000,$D578)-SUMIFS('Регистрация приход товаров'!$H$4:$H$2000,'Регистрация приход товаров'!$A$4:$A$2000,"&gt;="&amp;DATE(YEAR($A578),MONTH($A578)+1,1),'Регистрация приход товаров'!$D$4:$D$2000,$D578))+(IFERROR((SUMIF('Остаток на начало год'!$B$5:$B$302,$D578,'Остаток на начало год'!$F$5:$F$302)+SUMIFS('Регистрация приход товаров'!$H$4:$H$2000,'Регистрация приход товаров'!$D$4:$D$2000,$D578,'Регистрация приход товаров'!$A$4:$A$2000,"&lt;"&amp;DATE(YEAR($A578),MONTH($A578),1)))-SUMIFS('Регистрация расход товаров'!$H$4:$H$2000,'Регистрация расход товаров'!$A$4:$A$2000,"&lt;"&amp;DATE(YEAR($A578),MONTH($A578),1),'Регистрация расход товаров'!$D$4:$D$2000,$D578),0)))/((SUMIFS('Регистрация приход товаров'!$G$4:$G$2000,'Регистрация приход товаров'!$A$4:$A$2000,"&gt;="&amp;DATE(YEAR($A578),MONTH($A578),1),'Регистрация приход товаров'!$D$4:$D$2000,$D578)-SUMIFS('Регистрация приход товаров'!$G$4:$G$2000,'Регистрация приход товаров'!$A$4:$A$2000,"&gt;="&amp;DATE(YEAR($A578),MONTH($A578)+1,1),'Регистрация приход товаров'!$D$4:$D$2000,$D578))+(IFERROR((SUMIF('Остаток на начало год'!$B$5:$B$302,$D578,'Остаток на начало год'!$E$5:$E$302)+SUMIFS('Регистрация приход товаров'!$G$4:$G$2000,'Регистрация приход товаров'!$D$4:$D$2000,$D578,'Регистрация приход товаров'!$A$4:$A$2000,"&lt;"&amp;DATE(YEAR($A578),MONTH($A578),1)))-SUMIFS('Регистрация расход товаров'!$G$4:$G$2000,'Регистрация расход товаров'!$A$4:$A$2000,"&lt;"&amp;DATE(YEAR($A578),MONTH($A578),1),'Регистрация расход товаров'!$D$4:$D$2000,$D578),0))))*G578,0)</f>
        <v>0</v>
      </c>
      <c r="I578" s="154"/>
      <c r="J578" s="153">
        <f t="shared" si="16"/>
        <v>0</v>
      </c>
      <c r="K578" s="153">
        <f t="shared" si="17"/>
        <v>0</v>
      </c>
      <c r="L578" s="43" t="e">
        <f>IF(B578=#REF!,MAX($L$3:L577)+1,0)</f>
        <v>#REF!</v>
      </c>
    </row>
    <row r="579" spans="1:12">
      <c r="A579" s="158"/>
      <c r="B579" s="94"/>
      <c r="C579" s="159"/>
      <c r="D579" s="128"/>
      <c r="E579" s="151" t="str">
        <f>IFERROR(INDEX('Материал хисобот'!$C$9:$C$259,MATCH(D579,'Материал хисобот'!$B$9:$B$259,0),1),"")</f>
        <v/>
      </c>
      <c r="F579" s="152" t="str">
        <f>IFERROR(INDEX('Материал хисобот'!$D$9:$D$259,MATCH(D579,'Материал хисобот'!$B$9:$B$259,0),1),"")</f>
        <v/>
      </c>
      <c r="G579" s="155"/>
      <c r="H579" s="153">
        <f>IFERROR((((SUMIFS('Регистрация приход товаров'!$H$4:$H$2000,'Регистрация приход товаров'!$A$4:$A$2000,"&gt;="&amp;DATE(YEAR($A579),MONTH($A579),1),'Регистрация приход товаров'!$D$4:$D$2000,$D579)-SUMIFS('Регистрация приход товаров'!$H$4:$H$2000,'Регистрация приход товаров'!$A$4:$A$2000,"&gt;="&amp;DATE(YEAR($A579),MONTH($A579)+1,1),'Регистрация приход товаров'!$D$4:$D$2000,$D579))+(IFERROR((SUMIF('Остаток на начало год'!$B$5:$B$302,$D579,'Остаток на начало год'!$F$5:$F$302)+SUMIFS('Регистрация приход товаров'!$H$4:$H$2000,'Регистрация приход товаров'!$D$4:$D$2000,$D579,'Регистрация приход товаров'!$A$4:$A$2000,"&lt;"&amp;DATE(YEAR($A579),MONTH($A579),1)))-SUMIFS('Регистрация расход товаров'!$H$4:$H$2000,'Регистрация расход товаров'!$A$4:$A$2000,"&lt;"&amp;DATE(YEAR($A579),MONTH($A579),1),'Регистрация расход товаров'!$D$4:$D$2000,$D579),0)))/((SUMIFS('Регистрация приход товаров'!$G$4:$G$2000,'Регистрация приход товаров'!$A$4:$A$2000,"&gt;="&amp;DATE(YEAR($A579),MONTH($A579),1),'Регистрация приход товаров'!$D$4:$D$2000,$D579)-SUMIFS('Регистрация приход товаров'!$G$4:$G$2000,'Регистрация приход товаров'!$A$4:$A$2000,"&gt;="&amp;DATE(YEAR($A579),MONTH($A579)+1,1),'Регистрация приход товаров'!$D$4:$D$2000,$D579))+(IFERROR((SUMIF('Остаток на начало год'!$B$5:$B$302,$D579,'Остаток на начало год'!$E$5:$E$302)+SUMIFS('Регистрация приход товаров'!$G$4:$G$2000,'Регистрация приход товаров'!$D$4:$D$2000,$D579,'Регистрация приход товаров'!$A$4:$A$2000,"&lt;"&amp;DATE(YEAR($A579),MONTH($A579),1)))-SUMIFS('Регистрация расход товаров'!$G$4:$G$2000,'Регистрация расход товаров'!$A$4:$A$2000,"&lt;"&amp;DATE(YEAR($A579),MONTH($A579),1),'Регистрация расход товаров'!$D$4:$D$2000,$D579),0))))*G579,0)</f>
        <v>0</v>
      </c>
      <c r="I579" s="154"/>
      <c r="J579" s="153">
        <f t="shared" si="16"/>
        <v>0</v>
      </c>
      <c r="K579" s="153">
        <f t="shared" si="17"/>
        <v>0</v>
      </c>
      <c r="L579" s="43" t="e">
        <f>IF(B579=#REF!,MAX($L$3:L578)+1,0)</f>
        <v>#REF!</v>
      </c>
    </row>
    <row r="580" spans="1:12">
      <c r="A580" s="158"/>
      <c r="B580" s="94"/>
      <c r="C580" s="159"/>
      <c r="D580" s="128"/>
      <c r="E580" s="151" t="str">
        <f>IFERROR(INDEX('Материал хисобот'!$C$9:$C$259,MATCH(D580,'Материал хисобот'!$B$9:$B$259,0),1),"")</f>
        <v/>
      </c>
      <c r="F580" s="152" t="str">
        <f>IFERROR(INDEX('Материал хисобот'!$D$9:$D$259,MATCH(D580,'Материал хисобот'!$B$9:$B$259,0),1),"")</f>
        <v/>
      </c>
      <c r="G580" s="155"/>
      <c r="H580" s="153">
        <f>IFERROR((((SUMIFS('Регистрация приход товаров'!$H$4:$H$2000,'Регистрация приход товаров'!$A$4:$A$2000,"&gt;="&amp;DATE(YEAR($A580),MONTH($A580),1),'Регистрация приход товаров'!$D$4:$D$2000,$D580)-SUMIFS('Регистрация приход товаров'!$H$4:$H$2000,'Регистрация приход товаров'!$A$4:$A$2000,"&gt;="&amp;DATE(YEAR($A580),MONTH($A580)+1,1),'Регистрация приход товаров'!$D$4:$D$2000,$D580))+(IFERROR((SUMIF('Остаток на начало год'!$B$5:$B$302,$D580,'Остаток на начало год'!$F$5:$F$302)+SUMIFS('Регистрация приход товаров'!$H$4:$H$2000,'Регистрация приход товаров'!$D$4:$D$2000,$D580,'Регистрация приход товаров'!$A$4:$A$2000,"&lt;"&amp;DATE(YEAR($A580),MONTH($A580),1)))-SUMIFS('Регистрация расход товаров'!$H$4:$H$2000,'Регистрация расход товаров'!$A$4:$A$2000,"&lt;"&amp;DATE(YEAR($A580),MONTH($A580),1),'Регистрация расход товаров'!$D$4:$D$2000,$D580),0)))/((SUMIFS('Регистрация приход товаров'!$G$4:$G$2000,'Регистрация приход товаров'!$A$4:$A$2000,"&gt;="&amp;DATE(YEAR($A580),MONTH($A580),1),'Регистрация приход товаров'!$D$4:$D$2000,$D580)-SUMIFS('Регистрация приход товаров'!$G$4:$G$2000,'Регистрация приход товаров'!$A$4:$A$2000,"&gt;="&amp;DATE(YEAR($A580),MONTH($A580)+1,1),'Регистрация приход товаров'!$D$4:$D$2000,$D580))+(IFERROR((SUMIF('Остаток на начало год'!$B$5:$B$302,$D580,'Остаток на начало год'!$E$5:$E$302)+SUMIFS('Регистрация приход товаров'!$G$4:$G$2000,'Регистрация приход товаров'!$D$4:$D$2000,$D580,'Регистрация приход товаров'!$A$4:$A$2000,"&lt;"&amp;DATE(YEAR($A580),MONTH($A580),1)))-SUMIFS('Регистрация расход товаров'!$G$4:$G$2000,'Регистрация расход товаров'!$A$4:$A$2000,"&lt;"&amp;DATE(YEAR($A580),MONTH($A580),1),'Регистрация расход товаров'!$D$4:$D$2000,$D580),0))))*G580,0)</f>
        <v>0</v>
      </c>
      <c r="I580" s="154"/>
      <c r="J580" s="153">
        <f t="shared" si="16"/>
        <v>0</v>
      </c>
      <c r="K580" s="153">
        <f t="shared" si="17"/>
        <v>0</v>
      </c>
      <c r="L580" s="43" t="e">
        <f>IF(B580=#REF!,MAX($L$3:L579)+1,0)</f>
        <v>#REF!</v>
      </c>
    </row>
    <row r="581" spans="1:12">
      <c r="A581" s="158"/>
      <c r="B581" s="94"/>
      <c r="C581" s="159"/>
      <c r="D581" s="128"/>
      <c r="E581" s="151" t="str">
        <f>IFERROR(INDEX('Материал хисобот'!$C$9:$C$259,MATCH(D581,'Материал хисобот'!$B$9:$B$259,0),1),"")</f>
        <v/>
      </c>
      <c r="F581" s="152" t="str">
        <f>IFERROR(INDEX('Материал хисобот'!$D$9:$D$259,MATCH(D581,'Материал хисобот'!$B$9:$B$259,0),1),"")</f>
        <v/>
      </c>
      <c r="G581" s="155"/>
      <c r="H581" s="153">
        <f>IFERROR((((SUMIFS('Регистрация приход товаров'!$H$4:$H$2000,'Регистрация приход товаров'!$A$4:$A$2000,"&gt;="&amp;DATE(YEAR($A581),MONTH($A581),1),'Регистрация приход товаров'!$D$4:$D$2000,$D581)-SUMIFS('Регистрация приход товаров'!$H$4:$H$2000,'Регистрация приход товаров'!$A$4:$A$2000,"&gt;="&amp;DATE(YEAR($A581),MONTH($A581)+1,1),'Регистрация приход товаров'!$D$4:$D$2000,$D581))+(IFERROR((SUMIF('Остаток на начало год'!$B$5:$B$302,$D581,'Остаток на начало год'!$F$5:$F$302)+SUMIFS('Регистрация приход товаров'!$H$4:$H$2000,'Регистрация приход товаров'!$D$4:$D$2000,$D581,'Регистрация приход товаров'!$A$4:$A$2000,"&lt;"&amp;DATE(YEAR($A581),MONTH($A581),1)))-SUMIFS('Регистрация расход товаров'!$H$4:$H$2000,'Регистрация расход товаров'!$A$4:$A$2000,"&lt;"&amp;DATE(YEAR($A581),MONTH($A581),1),'Регистрация расход товаров'!$D$4:$D$2000,$D581),0)))/((SUMIFS('Регистрация приход товаров'!$G$4:$G$2000,'Регистрация приход товаров'!$A$4:$A$2000,"&gt;="&amp;DATE(YEAR($A581),MONTH($A581),1),'Регистрация приход товаров'!$D$4:$D$2000,$D581)-SUMIFS('Регистрация приход товаров'!$G$4:$G$2000,'Регистрация приход товаров'!$A$4:$A$2000,"&gt;="&amp;DATE(YEAR($A581),MONTH($A581)+1,1),'Регистрация приход товаров'!$D$4:$D$2000,$D581))+(IFERROR((SUMIF('Остаток на начало год'!$B$5:$B$302,$D581,'Остаток на начало год'!$E$5:$E$302)+SUMIFS('Регистрация приход товаров'!$G$4:$G$2000,'Регистрация приход товаров'!$D$4:$D$2000,$D581,'Регистрация приход товаров'!$A$4:$A$2000,"&lt;"&amp;DATE(YEAR($A581),MONTH($A581),1)))-SUMIFS('Регистрация расход товаров'!$G$4:$G$2000,'Регистрация расход товаров'!$A$4:$A$2000,"&lt;"&amp;DATE(YEAR($A581),MONTH($A581),1),'Регистрация расход товаров'!$D$4:$D$2000,$D581),0))))*G581,0)</f>
        <v>0</v>
      </c>
      <c r="I581" s="154"/>
      <c r="J581" s="153">
        <f t="shared" ref="J581:J644" si="18">+G581*I581</f>
        <v>0</v>
      </c>
      <c r="K581" s="153">
        <f t="shared" ref="K581:K644" si="19">+J581-H581</f>
        <v>0</v>
      </c>
      <c r="L581" s="43" t="e">
        <f>IF(B581=#REF!,MAX($L$3:L580)+1,0)</f>
        <v>#REF!</v>
      </c>
    </row>
    <row r="582" spans="1:12">
      <c r="A582" s="158"/>
      <c r="B582" s="94"/>
      <c r="C582" s="159"/>
      <c r="D582" s="128"/>
      <c r="E582" s="151" t="str">
        <f>IFERROR(INDEX('Материал хисобот'!$C$9:$C$259,MATCH(D582,'Материал хисобот'!$B$9:$B$259,0),1),"")</f>
        <v/>
      </c>
      <c r="F582" s="152" t="str">
        <f>IFERROR(INDEX('Материал хисобот'!$D$9:$D$259,MATCH(D582,'Материал хисобот'!$B$9:$B$259,0),1),"")</f>
        <v/>
      </c>
      <c r="G582" s="155"/>
      <c r="H582" s="153">
        <f>IFERROR((((SUMIFS('Регистрация приход товаров'!$H$4:$H$2000,'Регистрация приход товаров'!$A$4:$A$2000,"&gt;="&amp;DATE(YEAR($A582),MONTH($A582),1),'Регистрация приход товаров'!$D$4:$D$2000,$D582)-SUMIFS('Регистрация приход товаров'!$H$4:$H$2000,'Регистрация приход товаров'!$A$4:$A$2000,"&gt;="&amp;DATE(YEAR($A582),MONTH($A582)+1,1),'Регистрация приход товаров'!$D$4:$D$2000,$D582))+(IFERROR((SUMIF('Остаток на начало год'!$B$5:$B$302,$D582,'Остаток на начало год'!$F$5:$F$302)+SUMIFS('Регистрация приход товаров'!$H$4:$H$2000,'Регистрация приход товаров'!$D$4:$D$2000,$D582,'Регистрация приход товаров'!$A$4:$A$2000,"&lt;"&amp;DATE(YEAR($A582),MONTH($A582),1)))-SUMIFS('Регистрация расход товаров'!$H$4:$H$2000,'Регистрация расход товаров'!$A$4:$A$2000,"&lt;"&amp;DATE(YEAR($A582),MONTH($A582),1),'Регистрация расход товаров'!$D$4:$D$2000,$D582),0)))/((SUMIFS('Регистрация приход товаров'!$G$4:$G$2000,'Регистрация приход товаров'!$A$4:$A$2000,"&gt;="&amp;DATE(YEAR($A582),MONTH($A582),1),'Регистрация приход товаров'!$D$4:$D$2000,$D582)-SUMIFS('Регистрация приход товаров'!$G$4:$G$2000,'Регистрация приход товаров'!$A$4:$A$2000,"&gt;="&amp;DATE(YEAR($A582),MONTH($A582)+1,1),'Регистрация приход товаров'!$D$4:$D$2000,$D582))+(IFERROR((SUMIF('Остаток на начало год'!$B$5:$B$302,$D582,'Остаток на начало год'!$E$5:$E$302)+SUMIFS('Регистрация приход товаров'!$G$4:$G$2000,'Регистрация приход товаров'!$D$4:$D$2000,$D582,'Регистрация приход товаров'!$A$4:$A$2000,"&lt;"&amp;DATE(YEAR($A582),MONTH($A582),1)))-SUMIFS('Регистрация расход товаров'!$G$4:$G$2000,'Регистрация расход товаров'!$A$4:$A$2000,"&lt;"&amp;DATE(YEAR($A582),MONTH($A582),1),'Регистрация расход товаров'!$D$4:$D$2000,$D582),0))))*G582,0)</f>
        <v>0</v>
      </c>
      <c r="I582" s="154"/>
      <c r="J582" s="153">
        <f t="shared" si="18"/>
        <v>0</v>
      </c>
      <c r="K582" s="153">
        <f t="shared" si="19"/>
        <v>0</v>
      </c>
      <c r="L582" s="43" t="e">
        <f>IF(B582=#REF!,MAX($L$3:L581)+1,0)</f>
        <v>#REF!</v>
      </c>
    </row>
    <row r="583" spans="1:12">
      <c r="A583" s="158"/>
      <c r="B583" s="94"/>
      <c r="C583" s="159"/>
      <c r="D583" s="128"/>
      <c r="E583" s="151" t="str">
        <f>IFERROR(INDEX('Материал хисобот'!$C$9:$C$259,MATCH(D583,'Материал хисобот'!$B$9:$B$259,0),1),"")</f>
        <v/>
      </c>
      <c r="F583" s="152" t="str">
        <f>IFERROR(INDEX('Материал хисобот'!$D$9:$D$259,MATCH(D583,'Материал хисобот'!$B$9:$B$259,0),1),"")</f>
        <v/>
      </c>
      <c r="G583" s="155"/>
      <c r="H583" s="153">
        <f>IFERROR((((SUMIFS('Регистрация приход товаров'!$H$4:$H$2000,'Регистрация приход товаров'!$A$4:$A$2000,"&gt;="&amp;DATE(YEAR($A583),MONTH($A583),1),'Регистрация приход товаров'!$D$4:$D$2000,$D583)-SUMIFS('Регистрация приход товаров'!$H$4:$H$2000,'Регистрация приход товаров'!$A$4:$A$2000,"&gt;="&amp;DATE(YEAR($A583),MONTH($A583)+1,1),'Регистрация приход товаров'!$D$4:$D$2000,$D583))+(IFERROR((SUMIF('Остаток на начало год'!$B$5:$B$302,$D583,'Остаток на начало год'!$F$5:$F$302)+SUMIFS('Регистрация приход товаров'!$H$4:$H$2000,'Регистрация приход товаров'!$D$4:$D$2000,$D583,'Регистрация приход товаров'!$A$4:$A$2000,"&lt;"&amp;DATE(YEAR($A583),MONTH($A583),1)))-SUMIFS('Регистрация расход товаров'!$H$4:$H$2000,'Регистрация расход товаров'!$A$4:$A$2000,"&lt;"&amp;DATE(YEAR($A583),MONTH($A583),1),'Регистрация расход товаров'!$D$4:$D$2000,$D583),0)))/((SUMIFS('Регистрация приход товаров'!$G$4:$G$2000,'Регистрация приход товаров'!$A$4:$A$2000,"&gt;="&amp;DATE(YEAR($A583),MONTH($A583),1),'Регистрация приход товаров'!$D$4:$D$2000,$D583)-SUMIFS('Регистрация приход товаров'!$G$4:$G$2000,'Регистрация приход товаров'!$A$4:$A$2000,"&gt;="&amp;DATE(YEAR($A583),MONTH($A583)+1,1),'Регистрация приход товаров'!$D$4:$D$2000,$D583))+(IFERROR((SUMIF('Остаток на начало год'!$B$5:$B$302,$D583,'Остаток на начало год'!$E$5:$E$302)+SUMIFS('Регистрация приход товаров'!$G$4:$G$2000,'Регистрация приход товаров'!$D$4:$D$2000,$D583,'Регистрация приход товаров'!$A$4:$A$2000,"&lt;"&amp;DATE(YEAR($A583),MONTH($A583),1)))-SUMIFS('Регистрация расход товаров'!$G$4:$G$2000,'Регистрация расход товаров'!$A$4:$A$2000,"&lt;"&amp;DATE(YEAR($A583),MONTH($A583),1),'Регистрация расход товаров'!$D$4:$D$2000,$D583),0))))*G583,0)</f>
        <v>0</v>
      </c>
      <c r="I583" s="154"/>
      <c r="J583" s="153">
        <f t="shared" si="18"/>
        <v>0</v>
      </c>
      <c r="K583" s="153">
        <f t="shared" si="19"/>
        <v>0</v>
      </c>
      <c r="L583" s="43" t="e">
        <f>IF(B583=#REF!,MAX($L$3:L582)+1,0)</f>
        <v>#REF!</v>
      </c>
    </row>
    <row r="584" spans="1:12">
      <c r="A584" s="158"/>
      <c r="B584" s="94"/>
      <c r="C584" s="159"/>
      <c r="D584" s="128"/>
      <c r="E584" s="151" t="str">
        <f>IFERROR(INDEX('Материал хисобот'!$C$9:$C$259,MATCH(D584,'Материал хисобот'!$B$9:$B$259,0),1),"")</f>
        <v/>
      </c>
      <c r="F584" s="152" t="str">
        <f>IFERROR(INDEX('Материал хисобот'!$D$9:$D$259,MATCH(D584,'Материал хисобот'!$B$9:$B$259,0),1),"")</f>
        <v/>
      </c>
      <c r="G584" s="155"/>
      <c r="H584" s="153">
        <f>IFERROR((((SUMIFS('Регистрация приход товаров'!$H$4:$H$2000,'Регистрация приход товаров'!$A$4:$A$2000,"&gt;="&amp;DATE(YEAR($A584),MONTH($A584),1),'Регистрация приход товаров'!$D$4:$D$2000,$D584)-SUMIFS('Регистрация приход товаров'!$H$4:$H$2000,'Регистрация приход товаров'!$A$4:$A$2000,"&gt;="&amp;DATE(YEAR($A584),MONTH($A584)+1,1),'Регистрация приход товаров'!$D$4:$D$2000,$D584))+(IFERROR((SUMIF('Остаток на начало год'!$B$5:$B$302,$D584,'Остаток на начало год'!$F$5:$F$302)+SUMIFS('Регистрация приход товаров'!$H$4:$H$2000,'Регистрация приход товаров'!$D$4:$D$2000,$D584,'Регистрация приход товаров'!$A$4:$A$2000,"&lt;"&amp;DATE(YEAR($A584),MONTH($A584),1)))-SUMIFS('Регистрация расход товаров'!$H$4:$H$2000,'Регистрация расход товаров'!$A$4:$A$2000,"&lt;"&amp;DATE(YEAR($A584),MONTH($A584),1),'Регистрация расход товаров'!$D$4:$D$2000,$D584),0)))/((SUMIFS('Регистрация приход товаров'!$G$4:$G$2000,'Регистрация приход товаров'!$A$4:$A$2000,"&gt;="&amp;DATE(YEAR($A584),MONTH($A584),1),'Регистрация приход товаров'!$D$4:$D$2000,$D584)-SUMIFS('Регистрация приход товаров'!$G$4:$G$2000,'Регистрация приход товаров'!$A$4:$A$2000,"&gt;="&amp;DATE(YEAR($A584),MONTH($A584)+1,1),'Регистрация приход товаров'!$D$4:$D$2000,$D584))+(IFERROR((SUMIF('Остаток на начало год'!$B$5:$B$302,$D584,'Остаток на начало год'!$E$5:$E$302)+SUMIFS('Регистрация приход товаров'!$G$4:$G$2000,'Регистрация приход товаров'!$D$4:$D$2000,$D584,'Регистрация приход товаров'!$A$4:$A$2000,"&lt;"&amp;DATE(YEAR($A584),MONTH($A584),1)))-SUMIFS('Регистрация расход товаров'!$G$4:$G$2000,'Регистрация расход товаров'!$A$4:$A$2000,"&lt;"&amp;DATE(YEAR($A584),MONTH($A584),1),'Регистрация расход товаров'!$D$4:$D$2000,$D584),0))))*G584,0)</f>
        <v>0</v>
      </c>
      <c r="I584" s="154"/>
      <c r="J584" s="153">
        <f t="shared" si="18"/>
        <v>0</v>
      </c>
      <c r="K584" s="153">
        <f t="shared" si="19"/>
        <v>0</v>
      </c>
      <c r="L584" s="43" t="e">
        <f>IF(B584=#REF!,MAX($L$3:L583)+1,0)</f>
        <v>#REF!</v>
      </c>
    </row>
    <row r="585" spans="1:12">
      <c r="A585" s="158"/>
      <c r="B585" s="94"/>
      <c r="C585" s="159"/>
      <c r="D585" s="128"/>
      <c r="E585" s="151" t="str">
        <f>IFERROR(INDEX('Материал хисобот'!$C$9:$C$259,MATCH(D585,'Материал хисобот'!$B$9:$B$259,0),1),"")</f>
        <v/>
      </c>
      <c r="F585" s="152" t="str">
        <f>IFERROR(INDEX('Материал хисобот'!$D$9:$D$259,MATCH(D585,'Материал хисобот'!$B$9:$B$259,0),1),"")</f>
        <v/>
      </c>
      <c r="G585" s="155"/>
      <c r="H585" s="153">
        <f>IFERROR((((SUMIFS('Регистрация приход товаров'!$H$4:$H$2000,'Регистрация приход товаров'!$A$4:$A$2000,"&gt;="&amp;DATE(YEAR($A585),MONTH($A585),1),'Регистрация приход товаров'!$D$4:$D$2000,$D585)-SUMIFS('Регистрация приход товаров'!$H$4:$H$2000,'Регистрация приход товаров'!$A$4:$A$2000,"&gt;="&amp;DATE(YEAR($A585),MONTH($A585)+1,1),'Регистрация приход товаров'!$D$4:$D$2000,$D585))+(IFERROR((SUMIF('Остаток на начало год'!$B$5:$B$302,$D585,'Остаток на начало год'!$F$5:$F$302)+SUMIFS('Регистрация приход товаров'!$H$4:$H$2000,'Регистрация приход товаров'!$D$4:$D$2000,$D585,'Регистрация приход товаров'!$A$4:$A$2000,"&lt;"&amp;DATE(YEAR($A585),MONTH($A585),1)))-SUMIFS('Регистрация расход товаров'!$H$4:$H$2000,'Регистрация расход товаров'!$A$4:$A$2000,"&lt;"&amp;DATE(YEAR($A585),MONTH($A585),1),'Регистрация расход товаров'!$D$4:$D$2000,$D585),0)))/((SUMIFS('Регистрация приход товаров'!$G$4:$G$2000,'Регистрация приход товаров'!$A$4:$A$2000,"&gt;="&amp;DATE(YEAR($A585),MONTH($A585),1),'Регистрация приход товаров'!$D$4:$D$2000,$D585)-SUMIFS('Регистрация приход товаров'!$G$4:$G$2000,'Регистрация приход товаров'!$A$4:$A$2000,"&gt;="&amp;DATE(YEAR($A585),MONTH($A585)+1,1),'Регистрация приход товаров'!$D$4:$D$2000,$D585))+(IFERROR((SUMIF('Остаток на начало год'!$B$5:$B$302,$D585,'Остаток на начало год'!$E$5:$E$302)+SUMIFS('Регистрация приход товаров'!$G$4:$G$2000,'Регистрация приход товаров'!$D$4:$D$2000,$D585,'Регистрация приход товаров'!$A$4:$A$2000,"&lt;"&amp;DATE(YEAR($A585),MONTH($A585),1)))-SUMIFS('Регистрация расход товаров'!$G$4:$G$2000,'Регистрация расход товаров'!$A$4:$A$2000,"&lt;"&amp;DATE(YEAR($A585),MONTH($A585),1),'Регистрация расход товаров'!$D$4:$D$2000,$D585),0))))*G585,0)</f>
        <v>0</v>
      </c>
      <c r="I585" s="154"/>
      <c r="J585" s="153">
        <f t="shared" si="18"/>
        <v>0</v>
      </c>
      <c r="K585" s="153">
        <f t="shared" si="19"/>
        <v>0</v>
      </c>
      <c r="L585" s="43" t="e">
        <f>IF(B585=#REF!,MAX($L$3:L584)+1,0)</f>
        <v>#REF!</v>
      </c>
    </row>
    <row r="586" spans="1:12">
      <c r="A586" s="158"/>
      <c r="B586" s="94"/>
      <c r="C586" s="159"/>
      <c r="D586" s="128"/>
      <c r="E586" s="151" t="str">
        <f>IFERROR(INDEX('Материал хисобот'!$C$9:$C$259,MATCH(D586,'Материал хисобот'!$B$9:$B$259,0),1),"")</f>
        <v/>
      </c>
      <c r="F586" s="152" t="str">
        <f>IFERROR(INDEX('Материал хисобот'!$D$9:$D$259,MATCH(D586,'Материал хисобот'!$B$9:$B$259,0),1),"")</f>
        <v/>
      </c>
      <c r="G586" s="155"/>
      <c r="H586" s="153">
        <f>IFERROR((((SUMIFS('Регистрация приход товаров'!$H$4:$H$2000,'Регистрация приход товаров'!$A$4:$A$2000,"&gt;="&amp;DATE(YEAR($A586),MONTH($A586),1),'Регистрация приход товаров'!$D$4:$D$2000,$D586)-SUMIFS('Регистрация приход товаров'!$H$4:$H$2000,'Регистрация приход товаров'!$A$4:$A$2000,"&gt;="&amp;DATE(YEAR($A586),MONTH($A586)+1,1),'Регистрация приход товаров'!$D$4:$D$2000,$D586))+(IFERROR((SUMIF('Остаток на начало год'!$B$5:$B$302,$D586,'Остаток на начало год'!$F$5:$F$302)+SUMIFS('Регистрация приход товаров'!$H$4:$H$2000,'Регистрация приход товаров'!$D$4:$D$2000,$D586,'Регистрация приход товаров'!$A$4:$A$2000,"&lt;"&amp;DATE(YEAR($A586),MONTH($A586),1)))-SUMIFS('Регистрация расход товаров'!$H$4:$H$2000,'Регистрация расход товаров'!$A$4:$A$2000,"&lt;"&amp;DATE(YEAR($A586),MONTH($A586),1),'Регистрация расход товаров'!$D$4:$D$2000,$D586),0)))/((SUMIFS('Регистрация приход товаров'!$G$4:$G$2000,'Регистрация приход товаров'!$A$4:$A$2000,"&gt;="&amp;DATE(YEAR($A586),MONTH($A586),1),'Регистрация приход товаров'!$D$4:$D$2000,$D586)-SUMIFS('Регистрация приход товаров'!$G$4:$G$2000,'Регистрация приход товаров'!$A$4:$A$2000,"&gt;="&amp;DATE(YEAR($A586),MONTH($A586)+1,1),'Регистрация приход товаров'!$D$4:$D$2000,$D586))+(IFERROR((SUMIF('Остаток на начало год'!$B$5:$B$302,$D586,'Остаток на начало год'!$E$5:$E$302)+SUMIFS('Регистрация приход товаров'!$G$4:$G$2000,'Регистрация приход товаров'!$D$4:$D$2000,$D586,'Регистрация приход товаров'!$A$4:$A$2000,"&lt;"&amp;DATE(YEAR($A586),MONTH($A586),1)))-SUMIFS('Регистрация расход товаров'!$G$4:$G$2000,'Регистрация расход товаров'!$A$4:$A$2000,"&lt;"&amp;DATE(YEAR($A586),MONTH($A586),1),'Регистрация расход товаров'!$D$4:$D$2000,$D586),0))))*G586,0)</f>
        <v>0</v>
      </c>
      <c r="I586" s="154"/>
      <c r="J586" s="153">
        <f t="shared" si="18"/>
        <v>0</v>
      </c>
      <c r="K586" s="153">
        <f t="shared" si="19"/>
        <v>0</v>
      </c>
      <c r="L586" s="43" t="e">
        <f>IF(B586=#REF!,MAX($L$3:L585)+1,0)</f>
        <v>#REF!</v>
      </c>
    </row>
    <row r="587" spans="1:12">
      <c r="A587" s="158"/>
      <c r="B587" s="94"/>
      <c r="C587" s="159"/>
      <c r="D587" s="128"/>
      <c r="E587" s="151" t="str">
        <f>IFERROR(INDEX('Материал хисобот'!$C$9:$C$259,MATCH(D587,'Материал хисобот'!$B$9:$B$259,0),1),"")</f>
        <v/>
      </c>
      <c r="F587" s="152" t="str">
        <f>IFERROR(INDEX('Материал хисобот'!$D$9:$D$259,MATCH(D587,'Материал хисобот'!$B$9:$B$259,0),1),"")</f>
        <v/>
      </c>
      <c r="G587" s="155"/>
      <c r="H587" s="153">
        <f>IFERROR((((SUMIFS('Регистрация приход товаров'!$H$4:$H$2000,'Регистрация приход товаров'!$A$4:$A$2000,"&gt;="&amp;DATE(YEAR($A587),MONTH($A587),1),'Регистрация приход товаров'!$D$4:$D$2000,$D587)-SUMIFS('Регистрация приход товаров'!$H$4:$H$2000,'Регистрация приход товаров'!$A$4:$A$2000,"&gt;="&amp;DATE(YEAR($A587),MONTH($A587)+1,1),'Регистрация приход товаров'!$D$4:$D$2000,$D587))+(IFERROR((SUMIF('Остаток на начало год'!$B$5:$B$302,$D587,'Остаток на начало год'!$F$5:$F$302)+SUMIFS('Регистрация приход товаров'!$H$4:$H$2000,'Регистрация приход товаров'!$D$4:$D$2000,$D587,'Регистрация приход товаров'!$A$4:$A$2000,"&lt;"&amp;DATE(YEAR($A587),MONTH($A587),1)))-SUMIFS('Регистрация расход товаров'!$H$4:$H$2000,'Регистрация расход товаров'!$A$4:$A$2000,"&lt;"&amp;DATE(YEAR($A587),MONTH($A587),1),'Регистрация расход товаров'!$D$4:$D$2000,$D587),0)))/((SUMIFS('Регистрация приход товаров'!$G$4:$G$2000,'Регистрация приход товаров'!$A$4:$A$2000,"&gt;="&amp;DATE(YEAR($A587),MONTH($A587),1),'Регистрация приход товаров'!$D$4:$D$2000,$D587)-SUMIFS('Регистрация приход товаров'!$G$4:$G$2000,'Регистрация приход товаров'!$A$4:$A$2000,"&gt;="&amp;DATE(YEAR($A587),MONTH($A587)+1,1),'Регистрация приход товаров'!$D$4:$D$2000,$D587))+(IFERROR((SUMIF('Остаток на начало год'!$B$5:$B$302,$D587,'Остаток на начало год'!$E$5:$E$302)+SUMIFS('Регистрация приход товаров'!$G$4:$G$2000,'Регистрация приход товаров'!$D$4:$D$2000,$D587,'Регистрация приход товаров'!$A$4:$A$2000,"&lt;"&amp;DATE(YEAR($A587),MONTH($A587),1)))-SUMIFS('Регистрация расход товаров'!$G$4:$G$2000,'Регистрация расход товаров'!$A$4:$A$2000,"&lt;"&amp;DATE(YEAR($A587),MONTH($A587),1),'Регистрация расход товаров'!$D$4:$D$2000,$D587),0))))*G587,0)</f>
        <v>0</v>
      </c>
      <c r="I587" s="154"/>
      <c r="J587" s="153">
        <f t="shared" si="18"/>
        <v>0</v>
      </c>
      <c r="K587" s="153">
        <f t="shared" si="19"/>
        <v>0</v>
      </c>
      <c r="L587" s="43" t="e">
        <f>IF(B587=#REF!,MAX($L$3:L586)+1,0)</f>
        <v>#REF!</v>
      </c>
    </row>
    <row r="588" spans="1:12">
      <c r="A588" s="158"/>
      <c r="B588" s="94"/>
      <c r="C588" s="159"/>
      <c r="D588" s="128"/>
      <c r="E588" s="151" t="str">
        <f>IFERROR(INDEX('Материал хисобот'!$C$9:$C$259,MATCH(D588,'Материал хисобот'!$B$9:$B$259,0),1),"")</f>
        <v/>
      </c>
      <c r="F588" s="152" t="str">
        <f>IFERROR(INDEX('Материал хисобот'!$D$9:$D$259,MATCH(D588,'Материал хисобот'!$B$9:$B$259,0),1),"")</f>
        <v/>
      </c>
      <c r="G588" s="155"/>
      <c r="H588" s="153">
        <f>IFERROR((((SUMIFS('Регистрация приход товаров'!$H$4:$H$2000,'Регистрация приход товаров'!$A$4:$A$2000,"&gt;="&amp;DATE(YEAR($A588),MONTH($A588),1),'Регистрация приход товаров'!$D$4:$D$2000,$D588)-SUMIFS('Регистрация приход товаров'!$H$4:$H$2000,'Регистрация приход товаров'!$A$4:$A$2000,"&gt;="&amp;DATE(YEAR($A588),MONTH($A588)+1,1),'Регистрация приход товаров'!$D$4:$D$2000,$D588))+(IFERROR((SUMIF('Остаток на начало год'!$B$5:$B$302,$D588,'Остаток на начало год'!$F$5:$F$302)+SUMIFS('Регистрация приход товаров'!$H$4:$H$2000,'Регистрация приход товаров'!$D$4:$D$2000,$D588,'Регистрация приход товаров'!$A$4:$A$2000,"&lt;"&amp;DATE(YEAR($A588),MONTH($A588),1)))-SUMIFS('Регистрация расход товаров'!$H$4:$H$2000,'Регистрация расход товаров'!$A$4:$A$2000,"&lt;"&amp;DATE(YEAR($A588),MONTH($A588),1),'Регистрация расход товаров'!$D$4:$D$2000,$D588),0)))/((SUMIFS('Регистрация приход товаров'!$G$4:$G$2000,'Регистрация приход товаров'!$A$4:$A$2000,"&gt;="&amp;DATE(YEAR($A588),MONTH($A588),1),'Регистрация приход товаров'!$D$4:$D$2000,$D588)-SUMIFS('Регистрация приход товаров'!$G$4:$G$2000,'Регистрация приход товаров'!$A$4:$A$2000,"&gt;="&amp;DATE(YEAR($A588),MONTH($A588)+1,1),'Регистрация приход товаров'!$D$4:$D$2000,$D588))+(IFERROR((SUMIF('Остаток на начало год'!$B$5:$B$302,$D588,'Остаток на начало год'!$E$5:$E$302)+SUMIFS('Регистрация приход товаров'!$G$4:$G$2000,'Регистрация приход товаров'!$D$4:$D$2000,$D588,'Регистрация приход товаров'!$A$4:$A$2000,"&lt;"&amp;DATE(YEAR($A588),MONTH($A588),1)))-SUMIFS('Регистрация расход товаров'!$G$4:$G$2000,'Регистрация расход товаров'!$A$4:$A$2000,"&lt;"&amp;DATE(YEAR($A588),MONTH($A588),1),'Регистрация расход товаров'!$D$4:$D$2000,$D588),0))))*G588,0)</f>
        <v>0</v>
      </c>
      <c r="I588" s="154"/>
      <c r="J588" s="153">
        <f t="shared" si="18"/>
        <v>0</v>
      </c>
      <c r="K588" s="153">
        <f t="shared" si="19"/>
        <v>0</v>
      </c>
      <c r="L588" s="43" t="e">
        <f>IF(B588=#REF!,MAX($L$3:L587)+1,0)</f>
        <v>#REF!</v>
      </c>
    </row>
    <row r="589" spans="1:12">
      <c r="A589" s="158"/>
      <c r="B589" s="94"/>
      <c r="C589" s="159"/>
      <c r="D589" s="128"/>
      <c r="E589" s="151" t="str">
        <f>IFERROR(INDEX('Материал хисобот'!$C$9:$C$259,MATCH(D589,'Материал хисобот'!$B$9:$B$259,0),1),"")</f>
        <v/>
      </c>
      <c r="F589" s="152" t="str">
        <f>IFERROR(INDEX('Материал хисобот'!$D$9:$D$259,MATCH(D589,'Материал хисобот'!$B$9:$B$259,0),1),"")</f>
        <v/>
      </c>
      <c r="G589" s="155"/>
      <c r="H589" s="153">
        <f>IFERROR((((SUMIFS('Регистрация приход товаров'!$H$4:$H$2000,'Регистрация приход товаров'!$A$4:$A$2000,"&gt;="&amp;DATE(YEAR($A589),MONTH($A589),1),'Регистрация приход товаров'!$D$4:$D$2000,$D589)-SUMIFS('Регистрация приход товаров'!$H$4:$H$2000,'Регистрация приход товаров'!$A$4:$A$2000,"&gt;="&amp;DATE(YEAR($A589),MONTH($A589)+1,1),'Регистрация приход товаров'!$D$4:$D$2000,$D589))+(IFERROR((SUMIF('Остаток на начало год'!$B$5:$B$302,$D589,'Остаток на начало год'!$F$5:$F$302)+SUMIFS('Регистрация приход товаров'!$H$4:$H$2000,'Регистрация приход товаров'!$D$4:$D$2000,$D589,'Регистрация приход товаров'!$A$4:$A$2000,"&lt;"&amp;DATE(YEAR($A589),MONTH($A589),1)))-SUMIFS('Регистрация расход товаров'!$H$4:$H$2000,'Регистрация расход товаров'!$A$4:$A$2000,"&lt;"&amp;DATE(YEAR($A589),MONTH($A589),1),'Регистрация расход товаров'!$D$4:$D$2000,$D589),0)))/((SUMIFS('Регистрация приход товаров'!$G$4:$G$2000,'Регистрация приход товаров'!$A$4:$A$2000,"&gt;="&amp;DATE(YEAR($A589),MONTH($A589),1),'Регистрация приход товаров'!$D$4:$D$2000,$D589)-SUMIFS('Регистрация приход товаров'!$G$4:$G$2000,'Регистрация приход товаров'!$A$4:$A$2000,"&gt;="&amp;DATE(YEAR($A589),MONTH($A589)+1,1),'Регистрация приход товаров'!$D$4:$D$2000,$D589))+(IFERROR((SUMIF('Остаток на начало год'!$B$5:$B$302,$D589,'Остаток на начало год'!$E$5:$E$302)+SUMIFS('Регистрация приход товаров'!$G$4:$G$2000,'Регистрация приход товаров'!$D$4:$D$2000,$D589,'Регистрация приход товаров'!$A$4:$A$2000,"&lt;"&amp;DATE(YEAR($A589),MONTH($A589),1)))-SUMIFS('Регистрация расход товаров'!$G$4:$G$2000,'Регистрация расход товаров'!$A$4:$A$2000,"&lt;"&amp;DATE(YEAR($A589),MONTH($A589),1),'Регистрация расход товаров'!$D$4:$D$2000,$D589),0))))*G589,0)</f>
        <v>0</v>
      </c>
      <c r="I589" s="154"/>
      <c r="J589" s="153">
        <f t="shared" si="18"/>
        <v>0</v>
      </c>
      <c r="K589" s="153">
        <f t="shared" si="19"/>
        <v>0</v>
      </c>
      <c r="L589" s="43" t="e">
        <f>IF(B589=#REF!,MAX($L$3:L588)+1,0)</f>
        <v>#REF!</v>
      </c>
    </row>
    <row r="590" spans="1:12">
      <c r="A590" s="158"/>
      <c r="B590" s="94"/>
      <c r="C590" s="159"/>
      <c r="D590" s="128"/>
      <c r="E590" s="151" t="str">
        <f>IFERROR(INDEX('Материал хисобот'!$C$9:$C$259,MATCH(D590,'Материал хисобот'!$B$9:$B$259,0),1),"")</f>
        <v/>
      </c>
      <c r="F590" s="152" t="str">
        <f>IFERROR(INDEX('Материал хисобот'!$D$9:$D$259,MATCH(D590,'Материал хисобот'!$B$9:$B$259,0),1),"")</f>
        <v/>
      </c>
      <c r="G590" s="155"/>
      <c r="H590" s="153">
        <f>IFERROR((((SUMIFS('Регистрация приход товаров'!$H$4:$H$2000,'Регистрация приход товаров'!$A$4:$A$2000,"&gt;="&amp;DATE(YEAR($A590),MONTH($A590),1),'Регистрация приход товаров'!$D$4:$D$2000,$D590)-SUMIFS('Регистрация приход товаров'!$H$4:$H$2000,'Регистрация приход товаров'!$A$4:$A$2000,"&gt;="&amp;DATE(YEAR($A590),MONTH($A590)+1,1),'Регистрация приход товаров'!$D$4:$D$2000,$D590))+(IFERROR((SUMIF('Остаток на начало год'!$B$5:$B$302,$D590,'Остаток на начало год'!$F$5:$F$302)+SUMIFS('Регистрация приход товаров'!$H$4:$H$2000,'Регистрация приход товаров'!$D$4:$D$2000,$D590,'Регистрация приход товаров'!$A$4:$A$2000,"&lt;"&amp;DATE(YEAR($A590),MONTH($A590),1)))-SUMIFS('Регистрация расход товаров'!$H$4:$H$2000,'Регистрация расход товаров'!$A$4:$A$2000,"&lt;"&amp;DATE(YEAR($A590),MONTH($A590),1),'Регистрация расход товаров'!$D$4:$D$2000,$D590),0)))/((SUMIFS('Регистрация приход товаров'!$G$4:$G$2000,'Регистрация приход товаров'!$A$4:$A$2000,"&gt;="&amp;DATE(YEAR($A590),MONTH($A590),1),'Регистрация приход товаров'!$D$4:$D$2000,$D590)-SUMIFS('Регистрация приход товаров'!$G$4:$G$2000,'Регистрация приход товаров'!$A$4:$A$2000,"&gt;="&amp;DATE(YEAR($A590),MONTH($A590)+1,1),'Регистрация приход товаров'!$D$4:$D$2000,$D590))+(IFERROR((SUMIF('Остаток на начало год'!$B$5:$B$302,$D590,'Остаток на начало год'!$E$5:$E$302)+SUMIFS('Регистрация приход товаров'!$G$4:$G$2000,'Регистрация приход товаров'!$D$4:$D$2000,$D590,'Регистрация приход товаров'!$A$4:$A$2000,"&lt;"&amp;DATE(YEAR($A590),MONTH($A590),1)))-SUMIFS('Регистрация расход товаров'!$G$4:$G$2000,'Регистрация расход товаров'!$A$4:$A$2000,"&lt;"&amp;DATE(YEAR($A590),MONTH($A590),1),'Регистрация расход товаров'!$D$4:$D$2000,$D590),0))))*G590,0)</f>
        <v>0</v>
      </c>
      <c r="I590" s="154"/>
      <c r="J590" s="153">
        <f t="shared" si="18"/>
        <v>0</v>
      </c>
      <c r="K590" s="153">
        <f t="shared" si="19"/>
        <v>0</v>
      </c>
      <c r="L590" s="43" t="e">
        <f>IF(B590=#REF!,MAX($L$3:L589)+1,0)</f>
        <v>#REF!</v>
      </c>
    </row>
    <row r="591" spans="1:12">
      <c r="A591" s="158"/>
      <c r="B591" s="94"/>
      <c r="C591" s="159"/>
      <c r="D591" s="128"/>
      <c r="E591" s="151" t="str">
        <f>IFERROR(INDEX('Материал хисобот'!$C$9:$C$259,MATCH(D591,'Материал хисобот'!$B$9:$B$259,0),1),"")</f>
        <v/>
      </c>
      <c r="F591" s="152" t="str">
        <f>IFERROR(INDEX('Материал хисобот'!$D$9:$D$259,MATCH(D591,'Материал хисобот'!$B$9:$B$259,0),1),"")</f>
        <v/>
      </c>
      <c r="G591" s="155"/>
      <c r="H591" s="153">
        <f>IFERROR((((SUMIFS('Регистрация приход товаров'!$H$4:$H$2000,'Регистрация приход товаров'!$A$4:$A$2000,"&gt;="&amp;DATE(YEAR($A591),MONTH($A591),1),'Регистрация приход товаров'!$D$4:$D$2000,$D591)-SUMIFS('Регистрация приход товаров'!$H$4:$H$2000,'Регистрация приход товаров'!$A$4:$A$2000,"&gt;="&amp;DATE(YEAR($A591),MONTH($A591)+1,1),'Регистрация приход товаров'!$D$4:$D$2000,$D591))+(IFERROR((SUMIF('Остаток на начало год'!$B$5:$B$302,$D591,'Остаток на начало год'!$F$5:$F$302)+SUMIFS('Регистрация приход товаров'!$H$4:$H$2000,'Регистрация приход товаров'!$D$4:$D$2000,$D591,'Регистрация приход товаров'!$A$4:$A$2000,"&lt;"&amp;DATE(YEAR($A591),MONTH($A591),1)))-SUMIFS('Регистрация расход товаров'!$H$4:$H$2000,'Регистрация расход товаров'!$A$4:$A$2000,"&lt;"&amp;DATE(YEAR($A591),MONTH($A591),1),'Регистрация расход товаров'!$D$4:$D$2000,$D591),0)))/((SUMIFS('Регистрация приход товаров'!$G$4:$G$2000,'Регистрация приход товаров'!$A$4:$A$2000,"&gt;="&amp;DATE(YEAR($A591),MONTH($A591),1),'Регистрация приход товаров'!$D$4:$D$2000,$D591)-SUMIFS('Регистрация приход товаров'!$G$4:$G$2000,'Регистрация приход товаров'!$A$4:$A$2000,"&gt;="&amp;DATE(YEAR($A591),MONTH($A591)+1,1),'Регистрация приход товаров'!$D$4:$D$2000,$D591))+(IFERROR((SUMIF('Остаток на начало год'!$B$5:$B$302,$D591,'Остаток на начало год'!$E$5:$E$302)+SUMIFS('Регистрация приход товаров'!$G$4:$G$2000,'Регистрация приход товаров'!$D$4:$D$2000,$D591,'Регистрация приход товаров'!$A$4:$A$2000,"&lt;"&amp;DATE(YEAR($A591),MONTH($A591),1)))-SUMIFS('Регистрация расход товаров'!$G$4:$G$2000,'Регистрация расход товаров'!$A$4:$A$2000,"&lt;"&amp;DATE(YEAR($A591),MONTH($A591),1),'Регистрация расход товаров'!$D$4:$D$2000,$D591),0))))*G591,0)</f>
        <v>0</v>
      </c>
      <c r="I591" s="154"/>
      <c r="J591" s="153">
        <f t="shared" si="18"/>
        <v>0</v>
      </c>
      <c r="K591" s="153">
        <f t="shared" si="19"/>
        <v>0</v>
      </c>
      <c r="L591" s="43" t="e">
        <f>IF(B591=#REF!,MAX($L$3:L590)+1,0)</f>
        <v>#REF!</v>
      </c>
    </row>
    <row r="592" spans="1:12">
      <c r="A592" s="158"/>
      <c r="B592" s="94"/>
      <c r="C592" s="159"/>
      <c r="D592" s="128"/>
      <c r="E592" s="151" t="str">
        <f>IFERROR(INDEX('Материал хисобот'!$C$9:$C$259,MATCH(D592,'Материал хисобот'!$B$9:$B$259,0),1),"")</f>
        <v/>
      </c>
      <c r="F592" s="152" t="str">
        <f>IFERROR(INDEX('Материал хисобот'!$D$9:$D$259,MATCH(D592,'Материал хисобот'!$B$9:$B$259,0),1),"")</f>
        <v/>
      </c>
      <c r="G592" s="155"/>
      <c r="H592" s="153">
        <f>IFERROR((((SUMIFS('Регистрация приход товаров'!$H$4:$H$2000,'Регистрация приход товаров'!$A$4:$A$2000,"&gt;="&amp;DATE(YEAR($A592),MONTH($A592),1),'Регистрация приход товаров'!$D$4:$D$2000,$D592)-SUMIFS('Регистрация приход товаров'!$H$4:$H$2000,'Регистрация приход товаров'!$A$4:$A$2000,"&gt;="&amp;DATE(YEAR($A592),MONTH($A592)+1,1),'Регистрация приход товаров'!$D$4:$D$2000,$D592))+(IFERROR((SUMIF('Остаток на начало год'!$B$5:$B$302,$D592,'Остаток на начало год'!$F$5:$F$302)+SUMIFS('Регистрация приход товаров'!$H$4:$H$2000,'Регистрация приход товаров'!$D$4:$D$2000,$D592,'Регистрация приход товаров'!$A$4:$A$2000,"&lt;"&amp;DATE(YEAR($A592),MONTH($A592),1)))-SUMIFS('Регистрация расход товаров'!$H$4:$H$2000,'Регистрация расход товаров'!$A$4:$A$2000,"&lt;"&amp;DATE(YEAR($A592),MONTH($A592),1),'Регистрация расход товаров'!$D$4:$D$2000,$D592),0)))/((SUMIFS('Регистрация приход товаров'!$G$4:$G$2000,'Регистрация приход товаров'!$A$4:$A$2000,"&gt;="&amp;DATE(YEAR($A592),MONTH($A592),1),'Регистрация приход товаров'!$D$4:$D$2000,$D592)-SUMIFS('Регистрация приход товаров'!$G$4:$G$2000,'Регистрация приход товаров'!$A$4:$A$2000,"&gt;="&amp;DATE(YEAR($A592),MONTH($A592)+1,1),'Регистрация приход товаров'!$D$4:$D$2000,$D592))+(IFERROR((SUMIF('Остаток на начало год'!$B$5:$B$302,$D592,'Остаток на начало год'!$E$5:$E$302)+SUMIFS('Регистрация приход товаров'!$G$4:$G$2000,'Регистрация приход товаров'!$D$4:$D$2000,$D592,'Регистрация приход товаров'!$A$4:$A$2000,"&lt;"&amp;DATE(YEAR($A592),MONTH($A592),1)))-SUMIFS('Регистрация расход товаров'!$G$4:$G$2000,'Регистрация расход товаров'!$A$4:$A$2000,"&lt;"&amp;DATE(YEAR($A592),MONTH($A592),1),'Регистрация расход товаров'!$D$4:$D$2000,$D592),0))))*G592,0)</f>
        <v>0</v>
      </c>
      <c r="I592" s="154"/>
      <c r="J592" s="153">
        <f t="shared" si="18"/>
        <v>0</v>
      </c>
      <c r="K592" s="153">
        <f t="shared" si="19"/>
        <v>0</v>
      </c>
      <c r="L592" s="43" t="e">
        <f>IF(B592=#REF!,MAX($L$3:L591)+1,0)</f>
        <v>#REF!</v>
      </c>
    </row>
    <row r="593" spans="1:12">
      <c r="A593" s="158"/>
      <c r="B593" s="94"/>
      <c r="C593" s="159"/>
      <c r="D593" s="128"/>
      <c r="E593" s="151" t="str">
        <f>IFERROR(INDEX('Материал хисобот'!$C$9:$C$259,MATCH(D593,'Материал хисобот'!$B$9:$B$259,0),1),"")</f>
        <v/>
      </c>
      <c r="F593" s="152" t="str">
        <f>IFERROR(INDEX('Материал хисобот'!$D$9:$D$259,MATCH(D593,'Материал хисобот'!$B$9:$B$259,0),1),"")</f>
        <v/>
      </c>
      <c r="G593" s="155"/>
      <c r="H593" s="153">
        <f>IFERROR((((SUMIFS('Регистрация приход товаров'!$H$4:$H$2000,'Регистрация приход товаров'!$A$4:$A$2000,"&gt;="&amp;DATE(YEAR($A593),MONTH($A593),1),'Регистрация приход товаров'!$D$4:$D$2000,$D593)-SUMIFS('Регистрация приход товаров'!$H$4:$H$2000,'Регистрация приход товаров'!$A$4:$A$2000,"&gt;="&amp;DATE(YEAR($A593),MONTH($A593)+1,1),'Регистрация приход товаров'!$D$4:$D$2000,$D593))+(IFERROR((SUMIF('Остаток на начало год'!$B$5:$B$302,$D593,'Остаток на начало год'!$F$5:$F$302)+SUMIFS('Регистрация приход товаров'!$H$4:$H$2000,'Регистрация приход товаров'!$D$4:$D$2000,$D593,'Регистрация приход товаров'!$A$4:$A$2000,"&lt;"&amp;DATE(YEAR($A593),MONTH($A593),1)))-SUMIFS('Регистрация расход товаров'!$H$4:$H$2000,'Регистрация расход товаров'!$A$4:$A$2000,"&lt;"&amp;DATE(YEAR($A593),MONTH($A593),1),'Регистрация расход товаров'!$D$4:$D$2000,$D593),0)))/((SUMIFS('Регистрация приход товаров'!$G$4:$G$2000,'Регистрация приход товаров'!$A$4:$A$2000,"&gt;="&amp;DATE(YEAR($A593),MONTH($A593),1),'Регистрация приход товаров'!$D$4:$D$2000,$D593)-SUMIFS('Регистрация приход товаров'!$G$4:$G$2000,'Регистрация приход товаров'!$A$4:$A$2000,"&gt;="&amp;DATE(YEAR($A593),MONTH($A593)+1,1),'Регистрация приход товаров'!$D$4:$D$2000,$D593))+(IFERROR((SUMIF('Остаток на начало год'!$B$5:$B$302,$D593,'Остаток на начало год'!$E$5:$E$302)+SUMIFS('Регистрация приход товаров'!$G$4:$G$2000,'Регистрация приход товаров'!$D$4:$D$2000,$D593,'Регистрация приход товаров'!$A$4:$A$2000,"&lt;"&amp;DATE(YEAR($A593),MONTH($A593),1)))-SUMIFS('Регистрация расход товаров'!$G$4:$G$2000,'Регистрация расход товаров'!$A$4:$A$2000,"&lt;"&amp;DATE(YEAR($A593),MONTH($A593),1),'Регистрация расход товаров'!$D$4:$D$2000,$D593),0))))*G593,0)</f>
        <v>0</v>
      </c>
      <c r="I593" s="154"/>
      <c r="J593" s="153">
        <f t="shared" si="18"/>
        <v>0</v>
      </c>
      <c r="K593" s="153">
        <f t="shared" si="19"/>
        <v>0</v>
      </c>
      <c r="L593" s="43" t="e">
        <f>IF(B593=#REF!,MAX($L$3:L592)+1,0)</f>
        <v>#REF!</v>
      </c>
    </row>
    <row r="594" spans="1:12">
      <c r="A594" s="158"/>
      <c r="B594" s="94"/>
      <c r="C594" s="159"/>
      <c r="D594" s="128"/>
      <c r="E594" s="151" t="str">
        <f>IFERROR(INDEX('Материал хисобот'!$C$9:$C$259,MATCH(D594,'Материал хисобот'!$B$9:$B$259,0),1),"")</f>
        <v/>
      </c>
      <c r="F594" s="152" t="str">
        <f>IFERROR(INDEX('Материал хисобот'!$D$9:$D$259,MATCH(D594,'Материал хисобот'!$B$9:$B$259,0),1),"")</f>
        <v/>
      </c>
      <c r="G594" s="155"/>
      <c r="H594" s="153">
        <f>IFERROR((((SUMIFS('Регистрация приход товаров'!$H$4:$H$2000,'Регистрация приход товаров'!$A$4:$A$2000,"&gt;="&amp;DATE(YEAR($A594),MONTH($A594),1),'Регистрация приход товаров'!$D$4:$D$2000,$D594)-SUMIFS('Регистрация приход товаров'!$H$4:$H$2000,'Регистрация приход товаров'!$A$4:$A$2000,"&gt;="&amp;DATE(YEAR($A594),MONTH($A594)+1,1),'Регистрация приход товаров'!$D$4:$D$2000,$D594))+(IFERROR((SUMIF('Остаток на начало год'!$B$5:$B$302,$D594,'Остаток на начало год'!$F$5:$F$302)+SUMIFS('Регистрация приход товаров'!$H$4:$H$2000,'Регистрация приход товаров'!$D$4:$D$2000,$D594,'Регистрация приход товаров'!$A$4:$A$2000,"&lt;"&amp;DATE(YEAR($A594),MONTH($A594),1)))-SUMIFS('Регистрация расход товаров'!$H$4:$H$2000,'Регистрация расход товаров'!$A$4:$A$2000,"&lt;"&amp;DATE(YEAR($A594),MONTH($A594),1),'Регистрация расход товаров'!$D$4:$D$2000,$D594),0)))/((SUMIFS('Регистрация приход товаров'!$G$4:$G$2000,'Регистрация приход товаров'!$A$4:$A$2000,"&gt;="&amp;DATE(YEAR($A594),MONTH($A594),1),'Регистрация приход товаров'!$D$4:$D$2000,$D594)-SUMIFS('Регистрация приход товаров'!$G$4:$G$2000,'Регистрация приход товаров'!$A$4:$A$2000,"&gt;="&amp;DATE(YEAR($A594),MONTH($A594)+1,1),'Регистрация приход товаров'!$D$4:$D$2000,$D594))+(IFERROR((SUMIF('Остаток на начало год'!$B$5:$B$302,$D594,'Остаток на начало год'!$E$5:$E$302)+SUMIFS('Регистрация приход товаров'!$G$4:$G$2000,'Регистрация приход товаров'!$D$4:$D$2000,$D594,'Регистрация приход товаров'!$A$4:$A$2000,"&lt;"&amp;DATE(YEAR($A594),MONTH($A594),1)))-SUMIFS('Регистрация расход товаров'!$G$4:$G$2000,'Регистрация расход товаров'!$A$4:$A$2000,"&lt;"&amp;DATE(YEAR($A594),MONTH($A594),1),'Регистрация расход товаров'!$D$4:$D$2000,$D594),0))))*G594,0)</f>
        <v>0</v>
      </c>
      <c r="I594" s="154"/>
      <c r="J594" s="153">
        <f t="shared" si="18"/>
        <v>0</v>
      </c>
      <c r="K594" s="153">
        <f t="shared" si="19"/>
        <v>0</v>
      </c>
      <c r="L594" s="43" t="e">
        <f>IF(B594=#REF!,MAX($L$3:L593)+1,0)</f>
        <v>#REF!</v>
      </c>
    </row>
    <row r="595" spans="1:12">
      <c r="A595" s="158"/>
      <c r="B595" s="94"/>
      <c r="C595" s="159"/>
      <c r="D595" s="128"/>
      <c r="E595" s="151" t="str">
        <f>IFERROR(INDEX('Материал хисобот'!$C$9:$C$259,MATCH(D595,'Материал хисобот'!$B$9:$B$259,0),1),"")</f>
        <v/>
      </c>
      <c r="F595" s="152" t="str">
        <f>IFERROR(INDEX('Материал хисобот'!$D$9:$D$259,MATCH(D595,'Материал хисобот'!$B$9:$B$259,0),1),"")</f>
        <v/>
      </c>
      <c r="G595" s="155"/>
      <c r="H595" s="153">
        <f>IFERROR((((SUMIFS('Регистрация приход товаров'!$H$4:$H$2000,'Регистрация приход товаров'!$A$4:$A$2000,"&gt;="&amp;DATE(YEAR($A595),MONTH($A595),1),'Регистрация приход товаров'!$D$4:$D$2000,$D595)-SUMIFS('Регистрация приход товаров'!$H$4:$H$2000,'Регистрация приход товаров'!$A$4:$A$2000,"&gt;="&amp;DATE(YEAR($A595),MONTH($A595)+1,1),'Регистрация приход товаров'!$D$4:$D$2000,$D595))+(IFERROR((SUMIF('Остаток на начало год'!$B$5:$B$302,$D595,'Остаток на начало год'!$F$5:$F$302)+SUMIFS('Регистрация приход товаров'!$H$4:$H$2000,'Регистрация приход товаров'!$D$4:$D$2000,$D595,'Регистрация приход товаров'!$A$4:$A$2000,"&lt;"&amp;DATE(YEAR($A595),MONTH($A595),1)))-SUMIFS('Регистрация расход товаров'!$H$4:$H$2000,'Регистрация расход товаров'!$A$4:$A$2000,"&lt;"&amp;DATE(YEAR($A595),MONTH($A595),1),'Регистрация расход товаров'!$D$4:$D$2000,$D595),0)))/((SUMIFS('Регистрация приход товаров'!$G$4:$G$2000,'Регистрация приход товаров'!$A$4:$A$2000,"&gt;="&amp;DATE(YEAR($A595),MONTH($A595),1),'Регистрация приход товаров'!$D$4:$D$2000,$D595)-SUMIFS('Регистрация приход товаров'!$G$4:$G$2000,'Регистрация приход товаров'!$A$4:$A$2000,"&gt;="&amp;DATE(YEAR($A595),MONTH($A595)+1,1),'Регистрация приход товаров'!$D$4:$D$2000,$D595))+(IFERROR((SUMIF('Остаток на начало год'!$B$5:$B$302,$D595,'Остаток на начало год'!$E$5:$E$302)+SUMIFS('Регистрация приход товаров'!$G$4:$G$2000,'Регистрация приход товаров'!$D$4:$D$2000,$D595,'Регистрация приход товаров'!$A$4:$A$2000,"&lt;"&amp;DATE(YEAR($A595),MONTH($A595),1)))-SUMIFS('Регистрация расход товаров'!$G$4:$G$2000,'Регистрация расход товаров'!$A$4:$A$2000,"&lt;"&amp;DATE(YEAR($A595),MONTH($A595),1),'Регистрация расход товаров'!$D$4:$D$2000,$D595),0))))*G595,0)</f>
        <v>0</v>
      </c>
      <c r="I595" s="154"/>
      <c r="J595" s="153">
        <f t="shared" si="18"/>
        <v>0</v>
      </c>
      <c r="K595" s="153">
        <f t="shared" si="19"/>
        <v>0</v>
      </c>
      <c r="L595" s="43" t="e">
        <f>IF(B595=#REF!,MAX($L$3:L594)+1,0)</f>
        <v>#REF!</v>
      </c>
    </row>
    <row r="596" spans="1:12">
      <c r="A596" s="158"/>
      <c r="B596" s="94"/>
      <c r="C596" s="159"/>
      <c r="D596" s="128"/>
      <c r="E596" s="151" t="str">
        <f>IFERROR(INDEX('Материал хисобот'!$C$9:$C$259,MATCH(D596,'Материал хисобот'!$B$9:$B$259,0),1),"")</f>
        <v/>
      </c>
      <c r="F596" s="152" t="str">
        <f>IFERROR(INDEX('Материал хисобот'!$D$9:$D$259,MATCH(D596,'Материал хисобот'!$B$9:$B$259,0),1),"")</f>
        <v/>
      </c>
      <c r="G596" s="155"/>
      <c r="H596" s="153">
        <f>IFERROR((((SUMIFS('Регистрация приход товаров'!$H$4:$H$2000,'Регистрация приход товаров'!$A$4:$A$2000,"&gt;="&amp;DATE(YEAR($A596),MONTH($A596),1),'Регистрация приход товаров'!$D$4:$D$2000,$D596)-SUMIFS('Регистрация приход товаров'!$H$4:$H$2000,'Регистрация приход товаров'!$A$4:$A$2000,"&gt;="&amp;DATE(YEAR($A596),MONTH($A596)+1,1),'Регистрация приход товаров'!$D$4:$D$2000,$D596))+(IFERROR((SUMIF('Остаток на начало год'!$B$5:$B$302,$D596,'Остаток на начало год'!$F$5:$F$302)+SUMIFS('Регистрация приход товаров'!$H$4:$H$2000,'Регистрация приход товаров'!$D$4:$D$2000,$D596,'Регистрация приход товаров'!$A$4:$A$2000,"&lt;"&amp;DATE(YEAR($A596),MONTH($A596),1)))-SUMIFS('Регистрация расход товаров'!$H$4:$H$2000,'Регистрация расход товаров'!$A$4:$A$2000,"&lt;"&amp;DATE(YEAR($A596),MONTH($A596),1),'Регистрация расход товаров'!$D$4:$D$2000,$D596),0)))/((SUMIFS('Регистрация приход товаров'!$G$4:$G$2000,'Регистрация приход товаров'!$A$4:$A$2000,"&gt;="&amp;DATE(YEAR($A596),MONTH($A596),1),'Регистрация приход товаров'!$D$4:$D$2000,$D596)-SUMIFS('Регистрация приход товаров'!$G$4:$G$2000,'Регистрация приход товаров'!$A$4:$A$2000,"&gt;="&amp;DATE(YEAR($A596),MONTH($A596)+1,1),'Регистрация приход товаров'!$D$4:$D$2000,$D596))+(IFERROR((SUMIF('Остаток на начало год'!$B$5:$B$302,$D596,'Остаток на начало год'!$E$5:$E$302)+SUMIFS('Регистрация приход товаров'!$G$4:$G$2000,'Регистрация приход товаров'!$D$4:$D$2000,$D596,'Регистрация приход товаров'!$A$4:$A$2000,"&lt;"&amp;DATE(YEAR($A596),MONTH($A596),1)))-SUMIFS('Регистрация расход товаров'!$G$4:$G$2000,'Регистрация расход товаров'!$A$4:$A$2000,"&lt;"&amp;DATE(YEAR($A596),MONTH($A596),1),'Регистрация расход товаров'!$D$4:$D$2000,$D596),0))))*G596,0)</f>
        <v>0</v>
      </c>
      <c r="I596" s="154"/>
      <c r="J596" s="153">
        <f t="shared" si="18"/>
        <v>0</v>
      </c>
      <c r="K596" s="153">
        <f t="shared" si="19"/>
        <v>0</v>
      </c>
      <c r="L596" s="43" t="e">
        <f>IF(B596=#REF!,MAX($L$3:L595)+1,0)</f>
        <v>#REF!</v>
      </c>
    </row>
    <row r="597" spans="1:12">
      <c r="A597" s="158"/>
      <c r="B597" s="94"/>
      <c r="C597" s="159"/>
      <c r="D597" s="128"/>
      <c r="E597" s="151" t="str">
        <f>IFERROR(INDEX('Материал хисобот'!$C$9:$C$259,MATCH(D597,'Материал хисобот'!$B$9:$B$259,0),1),"")</f>
        <v/>
      </c>
      <c r="F597" s="152" t="str">
        <f>IFERROR(INDEX('Материал хисобот'!$D$9:$D$259,MATCH(D597,'Материал хисобот'!$B$9:$B$259,0),1),"")</f>
        <v/>
      </c>
      <c r="G597" s="155"/>
      <c r="H597" s="153">
        <f>IFERROR((((SUMIFS('Регистрация приход товаров'!$H$4:$H$2000,'Регистрация приход товаров'!$A$4:$A$2000,"&gt;="&amp;DATE(YEAR($A597),MONTH($A597),1),'Регистрация приход товаров'!$D$4:$D$2000,$D597)-SUMIFS('Регистрация приход товаров'!$H$4:$H$2000,'Регистрация приход товаров'!$A$4:$A$2000,"&gt;="&amp;DATE(YEAR($A597),MONTH($A597)+1,1),'Регистрация приход товаров'!$D$4:$D$2000,$D597))+(IFERROR((SUMIF('Остаток на начало год'!$B$5:$B$302,$D597,'Остаток на начало год'!$F$5:$F$302)+SUMIFS('Регистрация приход товаров'!$H$4:$H$2000,'Регистрация приход товаров'!$D$4:$D$2000,$D597,'Регистрация приход товаров'!$A$4:$A$2000,"&lt;"&amp;DATE(YEAR($A597),MONTH($A597),1)))-SUMIFS('Регистрация расход товаров'!$H$4:$H$2000,'Регистрация расход товаров'!$A$4:$A$2000,"&lt;"&amp;DATE(YEAR($A597),MONTH($A597),1),'Регистрация расход товаров'!$D$4:$D$2000,$D597),0)))/((SUMIFS('Регистрация приход товаров'!$G$4:$G$2000,'Регистрация приход товаров'!$A$4:$A$2000,"&gt;="&amp;DATE(YEAR($A597),MONTH($A597),1),'Регистрация приход товаров'!$D$4:$D$2000,$D597)-SUMIFS('Регистрация приход товаров'!$G$4:$G$2000,'Регистрация приход товаров'!$A$4:$A$2000,"&gt;="&amp;DATE(YEAR($A597),MONTH($A597)+1,1),'Регистрация приход товаров'!$D$4:$D$2000,$D597))+(IFERROR((SUMIF('Остаток на начало год'!$B$5:$B$302,$D597,'Остаток на начало год'!$E$5:$E$302)+SUMIFS('Регистрация приход товаров'!$G$4:$G$2000,'Регистрация приход товаров'!$D$4:$D$2000,$D597,'Регистрация приход товаров'!$A$4:$A$2000,"&lt;"&amp;DATE(YEAR($A597),MONTH($A597),1)))-SUMIFS('Регистрация расход товаров'!$G$4:$G$2000,'Регистрация расход товаров'!$A$4:$A$2000,"&lt;"&amp;DATE(YEAR($A597),MONTH($A597),1),'Регистрация расход товаров'!$D$4:$D$2000,$D597),0))))*G597,0)</f>
        <v>0</v>
      </c>
      <c r="I597" s="154"/>
      <c r="J597" s="153">
        <f t="shared" si="18"/>
        <v>0</v>
      </c>
      <c r="K597" s="153">
        <f t="shared" si="19"/>
        <v>0</v>
      </c>
      <c r="L597" s="43" t="e">
        <f>IF(B597=#REF!,MAX($L$3:L596)+1,0)</f>
        <v>#REF!</v>
      </c>
    </row>
    <row r="598" spans="1:12">
      <c r="A598" s="158"/>
      <c r="B598" s="94"/>
      <c r="C598" s="159"/>
      <c r="D598" s="128"/>
      <c r="E598" s="151" t="str">
        <f>IFERROR(INDEX('Материал хисобот'!$C$9:$C$259,MATCH(D598,'Материал хисобот'!$B$9:$B$259,0),1),"")</f>
        <v/>
      </c>
      <c r="F598" s="152" t="str">
        <f>IFERROR(INDEX('Материал хисобот'!$D$9:$D$259,MATCH(D598,'Материал хисобот'!$B$9:$B$259,0),1),"")</f>
        <v/>
      </c>
      <c r="G598" s="155"/>
      <c r="H598" s="153">
        <f>IFERROR((((SUMIFS('Регистрация приход товаров'!$H$4:$H$2000,'Регистрация приход товаров'!$A$4:$A$2000,"&gt;="&amp;DATE(YEAR($A598),MONTH($A598),1),'Регистрация приход товаров'!$D$4:$D$2000,$D598)-SUMIFS('Регистрация приход товаров'!$H$4:$H$2000,'Регистрация приход товаров'!$A$4:$A$2000,"&gt;="&amp;DATE(YEAR($A598),MONTH($A598)+1,1),'Регистрация приход товаров'!$D$4:$D$2000,$D598))+(IFERROR((SUMIF('Остаток на начало год'!$B$5:$B$302,$D598,'Остаток на начало год'!$F$5:$F$302)+SUMIFS('Регистрация приход товаров'!$H$4:$H$2000,'Регистрация приход товаров'!$D$4:$D$2000,$D598,'Регистрация приход товаров'!$A$4:$A$2000,"&lt;"&amp;DATE(YEAR($A598),MONTH($A598),1)))-SUMIFS('Регистрация расход товаров'!$H$4:$H$2000,'Регистрация расход товаров'!$A$4:$A$2000,"&lt;"&amp;DATE(YEAR($A598),MONTH($A598),1),'Регистрация расход товаров'!$D$4:$D$2000,$D598),0)))/((SUMIFS('Регистрация приход товаров'!$G$4:$G$2000,'Регистрация приход товаров'!$A$4:$A$2000,"&gt;="&amp;DATE(YEAR($A598),MONTH($A598),1),'Регистрация приход товаров'!$D$4:$D$2000,$D598)-SUMIFS('Регистрация приход товаров'!$G$4:$G$2000,'Регистрация приход товаров'!$A$4:$A$2000,"&gt;="&amp;DATE(YEAR($A598),MONTH($A598)+1,1),'Регистрация приход товаров'!$D$4:$D$2000,$D598))+(IFERROR((SUMIF('Остаток на начало год'!$B$5:$B$302,$D598,'Остаток на начало год'!$E$5:$E$302)+SUMIFS('Регистрация приход товаров'!$G$4:$G$2000,'Регистрация приход товаров'!$D$4:$D$2000,$D598,'Регистрация приход товаров'!$A$4:$A$2000,"&lt;"&amp;DATE(YEAR($A598),MONTH($A598),1)))-SUMIFS('Регистрация расход товаров'!$G$4:$G$2000,'Регистрация расход товаров'!$A$4:$A$2000,"&lt;"&amp;DATE(YEAR($A598),MONTH($A598),1),'Регистрация расход товаров'!$D$4:$D$2000,$D598),0))))*G598,0)</f>
        <v>0</v>
      </c>
      <c r="I598" s="154"/>
      <c r="J598" s="153">
        <f t="shared" si="18"/>
        <v>0</v>
      </c>
      <c r="K598" s="153">
        <f t="shared" si="19"/>
        <v>0</v>
      </c>
      <c r="L598" s="43" t="e">
        <f>IF(B598=#REF!,MAX($L$3:L597)+1,0)</f>
        <v>#REF!</v>
      </c>
    </row>
    <row r="599" spans="1:12">
      <c r="A599" s="158"/>
      <c r="B599" s="94"/>
      <c r="C599" s="159"/>
      <c r="D599" s="128"/>
      <c r="E599" s="151" t="str">
        <f>IFERROR(INDEX('Материал хисобот'!$C$9:$C$259,MATCH(D599,'Материал хисобот'!$B$9:$B$259,0),1),"")</f>
        <v/>
      </c>
      <c r="F599" s="152" t="str">
        <f>IFERROR(INDEX('Материал хисобот'!$D$9:$D$259,MATCH(D599,'Материал хисобот'!$B$9:$B$259,0),1),"")</f>
        <v/>
      </c>
      <c r="G599" s="155"/>
      <c r="H599" s="153">
        <f>IFERROR((((SUMIFS('Регистрация приход товаров'!$H$4:$H$2000,'Регистрация приход товаров'!$A$4:$A$2000,"&gt;="&amp;DATE(YEAR($A599),MONTH($A599),1),'Регистрация приход товаров'!$D$4:$D$2000,$D599)-SUMIFS('Регистрация приход товаров'!$H$4:$H$2000,'Регистрация приход товаров'!$A$4:$A$2000,"&gt;="&amp;DATE(YEAR($A599),MONTH($A599)+1,1),'Регистрация приход товаров'!$D$4:$D$2000,$D599))+(IFERROR((SUMIF('Остаток на начало год'!$B$5:$B$302,$D599,'Остаток на начало год'!$F$5:$F$302)+SUMIFS('Регистрация приход товаров'!$H$4:$H$2000,'Регистрация приход товаров'!$D$4:$D$2000,$D599,'Регистрация приход товаров'!$A$4:$A$2000,"&lt;"&amp;DATE(YEAR($A599),MONTH($A599),1)))-SUMIFS('Регистрация расход товаров'!$H$4:$H$2000,'Регистрация расход товаров'!$A$4:$A$2000,"&lt;"&amp;DATE(YEAR($A599),MONTH($A599),1),'Регистрация расход товаров'!$D$4:$D$2000,$D599),0)))/((SUMIFS('Регистрация приход товаров'!$G$4:$G$2000,'Регистрация приход товаров'!$A$4:$A$2000,"&gt;="&amp;DATE(YEAR($A599),MONTH($A599),1),'Регистрация приход товаров'!$D$4:$D$2000,$D599)-SUMIFS('Регистрация приход товаров'!$G$4:$G$2000,'Регистрация приход товаров'!$A$4:$A$2000,"&gt;="&amp;DATE(YEAR($A599),MONTH($A599)+1,1),'Регистрация приход товаров'!$D$4:$D$2000,$D599))+(IFERROR((SUMIF('Остаток на начало год'!$B$5:$B$302,$D599,'Остаток на начало год'!$E$5:$E$302)+SUMIFS('Регистрация приход товаров'!$G$4:$G$2000,'Регистрация приход товаров'!$D$4:$D$2000,$D599,'Регистрация приход товаров'!$A$4:$A$2000,"&lt;"&amp;DATE(YEAR($A599),MONTH($A599),1)))-SUMIFS('Регистрация расход товаров'!$G$4:$G$2000,'Регистрация расход товаров'!$A$4:$A$2000,"&lt;"&amp;DATE(YEAR($A599),MONTH($A599),1),'Регистрация расход товаров'!$D$4:$D$2000,$D599),0))))*G599,0)</f>
        <v>0</v>
      </c>
      <c r="I599" s="154"/>
      <c r="J599" s="153">
        <f t="shared" si="18"/>
        <v>0</v>
      </c>
      <c r="K599" s="153">
        <f t="shared" si="19"/>
        <v>0</v>
      </c>
      <c r="L599" s="43" t="e">
        <f>IF(B599=#REF!,MAX($L$3:L598)+1,0)</f>
        <v>#REF!</v>
      </c>
    </row>
    <row r="600" spans="1:12">
      <c r="A600" s="158"/>
      <c r="B600" s="94"/>
      <c r="C600" s="159"/>
      <c r="D600" s="128"/>
      <c r="E600" s="151" t="str">
        <f>IFERROR(INDEX('Материал хисобот'!$C$9:$C$259,MATCH(D600,'Материал хисобот'!$B$9:$B$259,0),1),"")</f>
        <v/>
      </c>
      <c r="F600" s="152" t="str">
        <f>IFERROR(INDEX('Материал хисобот'!$D$9:$D$259,MATCH(D600,'Материал хисобот'!$B$9:$B$259,0),1),"")</f>
        <v/>
      </c>
      <c r="G600" s="155"/>
      <c r="H600" s="153">
        <f>IFERROR((((SUMIFS('Регистрация приход товаров'!$H$4:$H$2000,'Регистрация приход товаров'!$A$4:$A$2000,"&gt;="&amp;DATE(YEAR($A600),MONTH($A600),1),'Регистрация приход товаров'!$D$4:$D$2000,$D600)-SUMIFS('Регистрация приход товаров'!$H$4:$H$2000,'Регистрация приход товаров'!$A$4:$A$2000,"&gt;="&amp;DATE(YEAR($A600),MONTH($A600)+1,1),'Регистрация приход товаров'!$D$4:$D$2000,$D600))+(IFERROR((SUMIF('Остаток на начало год'!$B$5:$B$302,$D600,'Остаток на начало год'!$F$5:$F$302)+SUMIFS('Регистрация приход товаров'!$H$4:$H$2000,'Регистрация приход товаров'!$D$4:$D$2000,$D600,'Регистрация приход товаров'!$A$4:$A$2000,"&lt;"&amp;DATE(YEAR($A600),MONTH($A600),1)))-SUMIFS('Регистрация расход товаров'!$H$4:$H$2000,'Регистрация расход товаров'!$A$4:$A$2000,"&lt;"&amp;DATE(YEAR($A600),MONTH($A600),1),'Регистрация расход товаров'!$D$4:$D$2000,$D600),0)))/((SUMIFS('Регистрация приход товаров'!$G$4:$G$2000,'Регистрация приход товаров'!$A$4:$A$2000,"&gt;="&amp;DATE(YEAR($A600),MONTH($A600),1),'Регистрация приход товаров'!$D$4:$D$2000,$D600)-SUMIFS('Регистрация приход товаров'!$G$4:$G$2000,'Регистрация приход товаров'!$A$4:$A$2000,"&gt;="&amp;DATE(YEAR($A600),MONTH($A600)+1,1),'Регистрация приход товаров'!$D$4:$D$2000,$D600))+(IFERROR((SUMIF('Остаток на начало год'!$B$5:$B$302,$D600,'Остаток на начало год'!$E$5:$E$302)+SUMIFS('Регистрация приход товаров'!$G$4:$G$2000,'Регистрация приход товаров'!$D$4:$D$2000,$D600,'Регистрация приход товаров'!$A$4:$A$2000,"&lt;"&amp;DATE(YEAR($A600),MONTH($A600),1)))-SUMIFS('Регистрация расход товаров'!$G$4:$G$2000,'Регистрация расход товаров'!$A$4:$A$2000,"&lt;"&amp;DATE(YEAR($A600),MONTH($A600),1),'Регистрация расход товаров'!$D$4:$D$2000,$D600),0))))*G600,0)</f>
        <v>0</v>
      </c>
      <c r="I600" s="154"/>
      <c r="J600" s="153">
        <f t="shared" si="18"/>
        <v>0</v>
      </c>
      <c r="K600" s="153">
        <f t="shared" si="19"/>
        <v>0</v>
      </c>
      <c r="L600" s="43" t="e">
        <f>IF(B600=#REF!,MAX($L$3:L599)+1,0)</f>
        <v>#REF!</v>
      </c>
    </row>
    <row r="601" spans="1:12">
      <c r="A601" s="158"/>
      <c r="B601" s="94"/>
      <c r="C601" s="159"/>
      <c r="D601" s="128"/>
      <c r="E601" s="151" t="str">
        <f>IFERROR(INDEX('Материал хисобот'!$C$9:$C$259,MATCH(D601,'Материал хисобот'!$B$9:$B$259,0),1),"")</f>
        <v/>
      </c>
      <c r="F601" s="152" t="str">
        <f>IFERROR(INDEX('Материал хисобот'!$D$9:$D$259,MATCH(D601,'Материал хисобот'!$B$9:$B$259,0),1),"")</f>
        <v/>
      </c>
      <c r="G601" s="155"/>
      <c r="H601" s="153">
        <f>IFERROR((((SUMIFS('Регистрация приход товаров'!$H$4:$H$2000,'Регистрация приход товаров'!$A$4:$A$2000,"&gt;="&amp;DATE(YEAR($A601),MONTH($A601),1),'Регистрация приход товаров'!$D$4:$D$2000,$D601)-SUMIFS('Регистрация приход товаров'!$H$4:$H$2000,'Регистрация приход товаров'!$A$4:$A$2000,"&gt;="&amp;DATE(YEAR($A601),MONTH($A601)+1,1),'Регистрация приход товаров'!$D$4:$D$2000,$D601))+(IFERROR((SUMIF('Остаток на начало год'!$B$5:$B$302,$D601,'Остаток на начало год'!$F$5:$F$302)+SUMIFS('Регистрация приход товаров'!$H$4:$H$2000,'Регистрация приход товаров'!$D$4:$D$2000,$D601,'Регистрация приход товаров'!$A$4:$A$2000,"&lt;"&amp;DATE(YEAR($A601),MONTH($A601),1)))-SUMIFS('Регистрация расход товаров'!$H$4:$H$2000,'Регистрация расход товаров'!$A$4:$A$2000,"&lt;"&amp;DATE(YEAR($A601),MONTH($A601),1),'Регистрация расход товаров'!$D$4:$D$2000,$D601),0)))/((SUMIFS('Регистрация приход товаров'!$G$4:$G$2000,'Регистрация приход товаров'!$A$4:$A$2000,"&gt;="&amp;DATE(YEAR($A601),MONTH($A601),1),'Регистрация приход товаров'!$D$4:$D$2000,$D601)-SUMIFS('Регистрация приход товаров'!$G$4:$G$2000,'Регистрация приход товаров'!$A$4:$A$2000,"&gt;="&amp;DATE(YEAR($A601),MONTH($A601)+1,1),'Регистрация приход товаров'!$D$4:$D$2000,$D601))+(IFERROR((SUMIF('Остаток на начало год'!$B$5:$B$302,$D601,'Остаток на начало год'!$E$5:$E$302)+SUMIFS('Регистрация приход товаров'!$G$4:$G$2000,'Регистрация приход товаров'!$D$4:$D$2000,$D601,'Регистрация приход товаров'!$A$4:$A$2000,"&lt;"&amp;DATE(YEAR($A601),MONTH($A601),1)))-SUMIFS('Регистрация расход товаров'!$G$4:$G$2000,'Регистрация расход товаров'!$A$4:$A$2000,"&lt;"&amp;DATE(YEAR($A601),MONTH($A601),1),'Регистрация расход товаров'!$D$4:$D$2000,$D601),0))))*G601,0)</f>
        <v>0</v>
      </c>
      <c r="I601" s="154"/>
      <c r="J601" s="153">
        <f t="shared" si="18"/>
        <v>0</v>
      </c>
      <c r="K601" s="153">
        <f t="shared" si="19"/>
        <v>0</v>
      </c>
      <c r="L601" s="43" t="e">
        <f>IF(B601=#REF!,MAX($L$3:L600)+1,0)</f>
        <v>#REF!</v>
      </c>
    </row>
    <row r="602" spans="1:12">
      <c r="A602" s="158"/>
      <c r="B602" s="94"/>
      <c r="C602" s="159"/>
      <c r="D602" s="128"/>
      <c r="E602" s="151" t="str">
        <f>IFERROR(INDEX('Материал хисобот'!$C$9:$C$259,MATCH(D602,'Материал хисобот'!$B$9:$B$259,0),1),"")</f>
        <v/>
      </c>
      <c r="F602" s="152" t="str">
        <f>IFERROR(INDEX('Материал хисобот'!$D$9:$D$259,MATCH(D602,'Материал хисобот'!$B$9:$B$259,0),1),"")</f>
        <v/>
      </c>
      <c r="G602" s="155"/>
      <c r="H602" s="153">
        <f>IFERROR((((SUMIFS('Регистрация приход товаров'!$H$4:$H$2000,'Регистрация приход товаров'!$A$4:$A$2000,"&gt;="&amp;DATE(YEAR($A602),MONTH($A602),1),'Регистрация приход товаров'!$D$4:$D$2000,$D602)-SUMIFS('Регистрация приход товаров'!$H$4:$H$2000,'Регистрация приход товаров'!$A$4:$A$2000,"&gt;="&amp;DATE(YEAR($A602),MONTH($A602)+1,1),'Регистрация приход товаров'!$D$4:$D$2000,$D602))+(IFERROR((SUMIF('Остаток на начало год'!$B$5:$B$302,$D602,'Остаток на начало год'!$F$5:$F$302)+SUMIFS('Регистрация приход товаров'!$H$4:$H$2000,'Регистрация приход товаров'!$D$4:$D$2000,$D602,'Регистрация приход товаров'!$A$4:$A$2000,"&lt;"&amp;DATE(YEAR($A602),MONTH($A602),1)))-SUMIFS('Регистрация расход товаров'!$H$4:$H$2000,'Регистрация расход товаров'!$A$4:$A$2000,"&lt;"&amp;DATE(YEAR($A602),MONTH($A602),1),'Регистрация расход товаров'!$D$4:$D$2000,$D602),0)))/((SUMIFS('Регистрация приход товаров'!$G$4:$G$2000,'Регистрация приход товаров'!$A$4:$A$2000,"&gt;="&amp;DATE(YEAR($A602),MONTH($A602),1),'Регистрация приход товаров'!$D$4:$D$2000,$D602)-SUMIFS('Регистрация приход товаров'!$G$4:$G$2000,'Регистрация приход товаров'!$A$4:$A$2000,"&gt;="&amp;DATE(YEAR($A602),MONTH($A602)+1,1),'Регистрация приход товаров'!$D$4:$D$2000,$D602))+(IFERROR((SUMIF('Остаток на начало год'!$B$5:$B$302,$D602,'Остаток на начало год'!$E$5:$E$302)+SUMIFS('Регистрация приход товаров'!$G$4:$G$2000,'Регистрация приход товаров'!$D$4:$D$2000,$D602,'Регистрация приход товаров'!$A$4:$A$2000,"&lt;"&amp;DATE(YEAR($A602),MONTH($A602),1)))-SUMIFS('Регистрация расход товаров'!$G$4:$G$2000,'Регистрация расход товаров'!$A$4:$A$2000,"&lt;"&amp;DATE(YEAR($A602),MONTH($A602),1),'Регистрация расход товаров'!$D$4:$D$2000,$D602),0))))*G602,0)</f>
        <v>0</v>
      </c>
      <c r="I602" s="154"/>
      <c r="J602" s="153">
        <f t="shared" si="18"/>
        <v>0</v>
      </c>
      <c r="K602" s="153">
        <f t="shared" si="19"/>
        <v>0</v>
      </c>
      <c r="L602" s="43" t="e">
        <f>IF(B602=#REF!,MAX($L$3:L601)+1,0)</f>
        <v>#REF!</v>
      </c>
    </row>
    <row r="603" spans="1:12">
      <c r="A603" s="158"/>
      <c r="B603" s="94"/>
      <c r="C603" s="159"/>
      <c r="D603" s="128"/>
      <c r="E603" s="151" t="str">
        <f>IFERROR(INDEX('Материал хисобот'!$C$9:$C$259,MATCH(D603,'Материал хисобот'!$B$9:$B$259,0),1),"")</f>
        <v/>
      </c>
      <c r="F603" s="152" t="str">
        <f>IFERROR(INDEX('Материал хисобот'!$D$9:$D$259,MATCH(D603,'Материал хисобот'!$B$9:$B$259,0),1),"")</f>
        <v/>
      </c>
      <c r="G603" s="155"/>
      <c r="H603" s="153">
        <f>IFERROR((((SUMIFS('Регистрация приход товаров'!$H$4:$H$2000,'Регистрация приход товаров'!$A$4:$A$2000,"&gt;="&amp;DATE(YEAR($A603),MONTH($A603),1),'Регистрация приход товаров'!$D$4:$D$2000,$D603)-SUMIFS('Регистрация приход товаров'!$H$4:$H$2000,'Регистрация приход товаров'!$A$4:$A$2000,"&gt;="&amp;DATE(YEAR($A603),MONTH($A603)+1,1),'Регистрация приход товаров'!$D$4:$D$2000,$D603))+(IFERROR((SUMIF('Остаток на начало год'!$B$5:$B$302,$D603,'Остаток на начало год'!$F$5:$F$302)+SUMIFS('Регистрация приход товаров'!$H$4:$H$2000,'Регистрация приход товаров'!$D$4:$D$2000,$D603,'Регистрация приход товаров'!$A$4:$A$2000,"&lt;"&amp;DATE(YEAR($A603),MONTH($A603),1)))-SUMIFS('Регистрация расход товаров'!$H$4:$H$2000,'Регистрация расход товаров'!$A$4:$A$2000,"&lt;"&amp;DATE(YEAR($A603),MONTH($A603),1),'Регистрация расход товаров'!$D$4:$D$2000,$D603),0)))/((SUMIFS('Регистрация приход товаров'!$G$4:$G$2000,'Регистрация приход товаров'!$A$4:$A$2000,"&gt;="&amp;DATE(YEAR($A603),MONTH($A603),1),'Регистрация приход товаров'!$D$4:$D$2000,$D603)-SUMIFS('Регистрация приход товаров'!$G$4:$G$2000,'Регистрация приход товаров'!$A$4:$A$2000,"&gt;="&amp;DATE(YEAR($A603),MONTH($A603)+1,1),'Регистрация приход товаров'!$D$4:$D$2000,$D603))+(IFERROR((SUMIF('Остаток на начало год'!$B$5:$B$302,$D603,'Остаток на начало год'!$E$5:$E$302)+SUMIFS('Регистрация приход товаров'!$G$4:$G$2000,'Регистрация приход товаров'!$D$4:$D$2000,$D603,'Регистрация приход товаров'!$A$4:$A$2000,"&lt;"&amp;DATE(YEAR($A603),MONTH($A603),1)))-SUMIFS('Регистрация расход товаров'!$G$4:$G$2000,'Регистрация расход товаров'!$A$4:$A$2000,"&lt;"&amp;DATE(YEAR($A603),MONTH($A603),1),'Регистрация расход товаров'!$D$4:$D$2000,$D603),0))))*G603,0)</f>
        <v>0</v>
      </c>
      <c r="I603" s="154"/>
      <c r="J603" s="153">
        <f t="shared" si="18"/>
        <v>0</v>
      </c>
      <c r="K603" s="153">
        <f t="shared" si="19"/>
        <v>0</v>
      </c>
      <c r="L603" s="43" t="e">
        <f>IF(B603=#REF!,MAX($L$3:L602)+1,0)</f>
        <v>#REF!</v>
      </c>
    </row>
    <row r="604" spans="1:12">
      <c r="A604" s="158"/>
      <c r="B604" s="94"/>
      <c r="C604" s="159"/>
      <c r="D604" s="128"/>
      <c r="E604" s="151" t="str">
        <f>IFERROR(INDEX('Материал хисобот'!$C$9:$C$259,MATCH(D604,'Материал хисобот'!$B$9:$B$259,0),1),"")</f>
        <v/>
      </c>
      <c r="F604" s="152" t="str">
        <f>IFERROR(INDEX('Материал хисобот'!$D$9:$D$259,MATCH(D604,'Материал хисобот'!$B$9:$B$259,0),1),"")</f>
        <v/>
      </c>
      <c r="G604" s="155"/>
      <c r="H604" s="153">
        <f>IFERROR((((SUMIFS('Регистрация приход товаров'!$H$4:$H$2000,'Регистрация приход товаров'!$A$4:$A$2000,"&gt;="&amp;DATE(YEAR($A604),MONTH($A604),1),'Регистрация приход товаров'!$D$4:$D$2000,$D604)-SUMIFS('Регистрация приход товаров'!$H$4:$H$2000,'Регистрация приход товаров'!$A$4:$A$2000,"&gt;="&amp;DATE(YEAR($A604),MONTH($A604)+1,1),'Регистрация приход товаров'!$D$4:$D$2000,$D604))+(IFERROR((SUMIF('Остаток на начало год'!$B$5:$B$302,$D604,'Остаток на начало год'!$F$5:$F$302)+SUMIFS('Регистрация приход товаров'!$H$4:$H$2000,'Регистрация приход товаров'!$D$4:$D$2000,$D604,'Регистрация приход товаров'!$A$4:$A$2000,"&lt;"&amp;DATE(YEAR($A604),MONTH($A604),1)))-SUMIFS('Регистрация расход товаров'!$H$4:$H$2000,'Регистрация расход товаров'!$A$4:$A$2000,"&lt;"&amp;DATE(YEAR($A604),MONTH($A604),1),'Регистрация расход товаров'!$D$4:$D$2000,$D604),0)))/((SUMIFS('Регистрация приход товаров'!$G$4:$G$2000,'Регистрация приход товаров'!$A$4:$A$2000,"&gt;="&amp;DATE(YEAR($A604),MONTH($A604),1),'Регистрация приход товаров'!$D$4:$D$2000,$D604)-SUMIFS('Регистрация приход товаров'!$G$4:$G$2000,'Регистрация приход товаров'!$A$4:$A$2000,"&gt;="&amp;DATE(YEAR($A604),MONTH($A604)+1,1),'Регистрация приход товаров'!$D$4:$D$2000,$D604))+(IFERROR((SUMIF('Остаток на начало год'!$B$5:$B$302,$D604,'Остаток на начало год'!$E$5:$E$302)+SUMIFS('Регистрация приход товаров'!$G$4:$G$2000,'Регистрация приход товаров'!$D$4:$D$2000,$D604,'Регистрация приход товаров'!$A$4:$A$2000,"&lt;"&amp;DATE(YEAR($A604),MONTH($A604),1)))-SUMIFS('Регистрация расход товаров'!$G$4:$G$2000,'Регистрация расход товаров'!$A$4:$A$2000,"&lt;"&amp;DATE(YEAR($A604),MONTH($A604),1),'Регистрация расход товаров'!$D$4:$D$2000,$D604),0))))*G604,0)</f>
        <v>0</v>
      </c>
      <c r="I604" s="154"/>
      <c r="J604" s="153">
        <f t="shared" si="18"/>
        <v>0</v>
      </c>
      <c r="K604" s="153">
        <f t="shared" si="19"/>
        <v>0</v>
      </c>
      <c r="L604" s="43" t="e">
        <f>IF(B604=#REF!,MAX($L$3:L603)+1,0)</f>
        <v>#REF!</v>
      </c>
    </row>
    <row r="605" spans="1:12">
      <c r="A605" s="158"/>
      <c r="B605" s="94"/>
      <c r="C605" s="159"/>
      <c r="D605" s="128"/>
      <c r="E605" s="151" t="str">
        <f>IFERROR(INDEX('Материал хисобот'!$C$9:$C$259,MATCH(D605,'Материал хисобот'!$B$9:$B$259,0),1),"")</f>
        <v/>
      </c>
      <c r="F605" s="152" t="str">
        <f>IFERROR(INDEX('Материал хисобот'!$D$9:$D$259,MATCH(D605,'Материал хисобот'!$B$9:$B$259,0),1),"")</f>
        <v/>
      </c>
      <c r="G605" s="155"/>
      <c r="H605" s="153">
        <f>IFERROR((((SUMIFS('Регистрация приход товаров'!$H$4:$H$2000,'Регистрация приход товаров'!$A$4:$A$2000,"&gt;="&amp;DATE(YEAR($A605),MONTH($A605),1),'Регистрация приход товаров'!$D$4:$D$2000,$D605)-SUMIFS('Регистрация приход товаров'!$H$4:$H$2000,'Регистрация приход товаров'!$A$4:$A$2000,"&gt;="&amp;DATE(YEAR($A605),MONTH($A605)+1,1),'Регистрация приход товаров'!$D$4:$D$2000,$D605))+(IFERROR((SUMIF('Остаток на начало год'!$B$5:$B$302,$D605,'Остаток на начало год'!$F$5:$F$302)+SUMIFS('Регистрация приход товаров'!$H$4:$H$2000,'Регистрация приход товаров'!$D$4:$D$2000,$D605,'Регистрация приход товаров'!$A$4:$A$2000,"&lt;"&amp;DATE(YEAR($A605),MONTH($A605),1)))-SUMIFS('Регистрация расход товаров'!$H$4:$H$2000,'Регистрация расход товаров'!$A$4:$A$2000,"&lt;"&amp;DATE(YEAR($A605),MONTH($A605),1),'Регистрация расход товаров'!$D$4:$D$2000,$D605),0)))/((SUMIFS('Регистрация приход товаров'!$G$4:$G$2000,'Регистрация приход товаров'!$A$4:$A$2000,"&gt;="&amp;DATE(YEAR($A605),MONTH($A605),1),'Регистрация приход товаров'!$D$4:$D$2000,$D605)-SUMIFS('Регистрация приход товаров'!$G$4:$G$2000,'Регистрация приход товаров'!$A$4:$A$2000,"&gt;="&amp;DATE(YEAR($A605),MONTH($A605)+1,1),'Регистрация приход товаров'!$D$4:$D$2000,$D605))+(IFERROR((SUMIF('Остаток на начало год'!$B$5:$B$302,$D605,'Остаток на начало год'!$E$5:$E$302)+SUMIFS('Регистрация приход товаров'!$G$4:$G$2000,'Регистрация приход товаров'!$D$4:$D$2000,$D605,'Регистрация приход товаров'!$A$4:$A$2000,"&lt;"&amp;DATE(YEAR($A605),MONTH($A605),1)))-SUMIFS('Регистрация расход товаров'!$G$4:$G$2000,'Регистрация расход товаров'!$A$4:$A$2000,"&lt;"&amp;DATE(YEAR($A605),MONTH($A605),1),'Регистрация расход товаров'!$D$4:$D$2000,$D605),0))))*G605,0)</f>
        <v>0</v>
      </c>
      <c r="I605" s="154"/>
      <c r="J605" s="153">
        <f t="shared" si="18"/>
        <v>0</v>
      </c>
      <c r="K605" s="153">
        <f t="shared" si="19"/>
        <v>0</v>
      </c>
      <c r="L605" s="43" t="e">
        <f>IF(B605=#REF!,MAX($L$3:L604)+1,0)</f>
        <v>#REF!</v>
      </c>
    </row>
    <row r="606" spans="1:12">
      <c r="A606" s="158"/>
      <c r="B606" s="94"/>
      <c r="C606" s="159"/>
      <c r="D606" s="128"/>
      <c r="E606" s="151" t="str">
        <f>IFERROR(INDEX('Материал хисобот'!$C$9:$C$259,MATCH(D606,'Материал хисобот'!$B$9:$B$259,0),1),"")</f>
        <v/>
      </c>
      <c r="F606" s="152" t="str">
        <f>IFERROR(INDEX('Материал хисобот'!$D$9:$D$259,MATCH(D606,'Материал хисобот'!$B$9:$B$259,0),1),"")</f>
        <v/>
      </c>
      <c r="G606" s="155"/>
      <c r="H606" s="153">
        <f>IFERROR((((SUMIFS('Регистрация приход товаров'!$H$4:$H$2000,'Регистрация приход товаров'!$A$4:$A$2000,"&gt;="&amp;DATE(YEAR($A606),MONTH($A606),1),'Регистрация приход товаров'!$D$4:$D$2000,$D606)-SUMIFS('Регистрация приход товаров'!$H$4:$H$2000,'Регистрация приход товаров'!$A$4:$A$2000,"&gt;="&amp;DATE(YEAR($A606),MONTH($A606)+1,1),'Регистрация приход товаров'!$D$4:$D$2000,$D606))+(IFERROR((SUMIF('Остаток на начало год'!$B$5:$B$302,$D606,'Остаток на начало год'!$F$5:$F$302)+SUMIFS('Регистрация приход товаров'!$H$4:$H$2000,'Регистрация приход товаров'!$D$4:$D$2000,$D606,'Регистрация приход товаров'!$A$4:$A$2000,"&lt;"&amp;DATE(YEAR($A606),MONTH($A606),1)))-SUMIFS('Регистрация расход товаров'!$H$4:$H$2000,'Регистрация расход товаров'!$A$4:$A$2000,"&lt;"&amp;DATE(YEAR($A606),MONTH($A606),1),'Регистрация расход товаров'!$D$4:$D$2000,$D606),0)))/((SUMIFS('Регистрация приход товаров'!$G$4:$G$2000,'Регистрация приход товаров'!$A$4:$A$2000,"&gt;="&amp;DATE(YEAR($A606),MONTH($A606),1),'Регистрация приход товаров'!$D$4:$D$2000,$D606)-SUMIFS('Регистрация приход товаров'!$G$4:$G$2000,'Регистрация приход товаров'!$A$4:$A$2000,"&gt;="&amp;DATE(YEAR($A606),MONTH($A606)+1,1),'Регистрация приход товаров'!$D$4:$D$2000,$D606))+(IFERROR((SUMIF('Остаток на начало год'!$B$5:$B$302,$D606,'Остаток на начало год'!$E$5:$E$302)+SUMIFS('Регистрация приход товаров'!$G$4:$G$2000,'Регистрация приход товаров'!$D$4:$D$2000,$D606,'Регистрация приход товаров'!$A$4:$A$2000,"&lt;"&amp;DATE(YEAR($A606),MONTH($A606),1)))-SUMIFS('Регистрация расход товаров'!$G$4:$G$2000,'Регистрация расход товаров'!$A$4:$A$2000,"&lt;"&amp;DATE(YEAR($A606),MONTH($A606),1),'Регистрация расход товаров'!$D$4:$D$2000,$D606),0))))*G606,0)</f>
        <v>0</v>
      </c>
      <c r="I606" s="154"/>
      <c r="J606" s="153">
        <f t="shared" si="18"/>
        <v>0</v>
      </c>
      <c r="K606" s="153">
        <f t="shared" si="19"/>
        <v>0</v>
      </c>
      <c r="L606" s="43" t="e">
        <f>IF(B606=#REF!,MAX($L$3:L605)+1,0)</f>
        <v>#REF!</v>
      </c>
    </row>
    <row r="607" spans="1:12">
      <c r="A607" s="158"/>
      <c r="B607" s="94"/>
      <c r="C607" s="159"/>
      <c r="D607" s="128"/>
      <c r="E607" s="151" t="str">
        <f>IFERROR(INDEX('Материал хисобот'!$C$9:$C$259,MATCH(D607,'Материал хисобот'!$B$9:$B$259,0),1),"")</f>
        <v/>
      </c>
      <c r="F607" s="152" t="str">
        <f>IFERROR(INDEX('Материал хисобот'!$D$9:$D$259,MATCH(D607,'Материал хисобот'!$B$9:$B$259,0),1),"")</f>
        <v/>
      </c>
      <c r="G607" s="155"/>
      <c r="H607" s="153">
        <f>IFERROR((((SUMIFS('Регистрация приход товаров'!$H$4:$H$2000,'Регистрация приход товаров'!$A$4:$A$2000,"&gt;="&amp;DATE(YEAR($A607),MONTH($A607),1),'Регистрация приход товаров'!$D$4:$D$2000,$D607)-SUMIFS('Регистрация приход товаров'!$H$4:$H$2000,'Регистрация приход товаров'!$A$4:$A$2000,"&gt;="&amp;DATE(YEAR($A607),MONTH($A607)+1,1),'Регистрация приход товаров'!$D$4:$D$2000,$D607))+(IFERROR((SUMIF('Остаток на начало год'!$B$5:$B$302,$D607,'Остаток на начало год'!$F$5:$F$302)+SUMIFS('Регистрация приход товаров'!$H$4:$H$2000,'Регистрация приход товаров'!$D$4:$D$2000,$D607,'Регистрация приход товаров'!$A$4:$A$2000,"&lt;"&amp;DATE(YEAR($A607),MONTH($A607),1)))-SUMIFS('Регистрация расход товаров'!$H$4:$H$2000,'Регистрация расход товаров'!$A$4:$A$2000,"&lt;"&amp;DATE(YEAR($A607),MONTH($A607),1),'Регистрация расход товаров'!$D$4:$D$2000,$D607),0)))/((SUMIFS('Регистрация приход товаров'!$G$4:$G$2000,'Регистрация приход товаров'!$A$4:$A$2000,"&gt;="&amp;DATE(YEAR($A607),MONTH($A607),1),'Регистрация приход товаров'!$D$4:$D$2000,$D607)-SUMIFS('Регистрация приход товаров'!$G$4:$G$2000,'Регистрация приход товаров'!$A$4:$A$2000,"&gt;="&amp;DATE(YEAR($A607),MONTH($A607)+1,1),'Регистрация приход товаров'!$D$4:$D$2000,$D607))+(IFERROR((SUMIF('Остаток на начало год'!$B$5:$B$302,$D607,'Остаток на начало год'!$E$5:$E$302)+SUMIFS('Регистрация приход товаров'!$G$4:$G$2000,'Регистрация приход товаров'!$D$4:$D$2000,$D607,'Регистрация приход товаров'!$A$4:$A$2000,"&lt;"&amp;DATE(YEAR($A607),MONTH($A607),1)))-SUMIFS('Регистрация расход товаров'!$G$4:$G$2000,'Регистрация расход товаров'!$A$4:$A$2000,"&lt;"&amp;DATE(YEAR($A607),MONTH($A607),1),'Регистрация расход товаров'!$D$4:$D$2000,$D607),0))))*G607,0)</f>
        <v>0</v>
      </c>
      <c r="I607" s="154"/>
      <c r="J607" s="153">
        <f t="shared" si="18"/>
        <v>0</v>
      </c>
      <c r="K607" s="153">
        <f t="shared" si="19"/>
        <v>0</v>
      </c>
      <c r="L607" s="43" t="e">
        <f>IF(B607=#REF!,MAX($L$3:L606)+1,0)</f>
        <v>#REF!</v>
      </c>
    </row>
    <row r="608" spans="1:12">
      <c r="A608" s="158"/>
      <c r="B608" s="94"/>
      <c r="C608" s="159"/>
      <c r="D608" s="128"/>
      <c r="E608" s="151" t="str">
        <f>IFERROR(INDEX('Материал хисобот'!$C$9:$C$259,MATCH(D608,'Материал хисобот'!$B$9:$B$259,0),1),"")</f>
        <v/>
      </c>
      <c r="F608" s="152" t="str">
        <f>IFERROR(INDEX('Материал хисобот'!$D$9:$D$259,MATCH(D608,'Материал хисобот'!$B$9:$B$259,0),1),"")</f>
        <v/>
      </c>
      <c r="G608" s="155"/>
      <c r="H608" s="153">
        <f>IFERROR((((SUMIFS('Регистрация приход товаров'!$H$4:$H$2000,'Регистрация приход товаров'!$A$4:$A$2000,"&gt;="&amp;DATE(YEAR($A608),MONTH($A608),1),'Регистрация приход товаров'!$D$4:$D$2000,$D608)-SUMIFS('Регистрация приход товаров'!$H$4:$H$2000,'Регистрация приход товаров'!$A$4:$A$2000,"&gt;="&amp;DATE(YEAR($A608),MONTH($A608)+1,1),'Регистрация приход товаров'!$D$4:$D$2000,$D608))+(IFERROR((SUMIF('Остаток на начало год'!$B$5:$B$302,$D608,'Остаток на начало год'!$F$5:$F$302)+SUMIFS('Регистрация приход товаров'!$H$4:$H$2000,'Регистрация приход товаров'!$D$4:$D$2000,$D608,'Регистрация приход товаров'!$A$4:$A$2000,"&lt;"&amp;DATE(YEAR($A608),MONTH($A608),1)))-SUMIFS('Регистрация расход товаров'!$H$4:$H$2000,'Регистрация расход товаров'!$A$4:$A$2000,"&lt;"&amp;DATE(YEAR($A608),MONTH($A608),1),'Регистрация расход товаров'!$D$4:$D$2000,$D608),0)))/((SUMIFS('Регистрация приход товаров'!$G$4:$G$2000,'Регистрация приход товаров'!$A$4:$A$2000,"&gt;="&amp;DATE(YEAR($A608),MONTH($A608),1),'Регистрация приход товаров'!$D$4:$D$2000,$D608)-SUMIFS('Регистрация приход товаров'!$G$4:$G$2000,'Регистрация приход товаров'!$A$4:$A$2000,"&gt;="&amp;DATE(YEAR($A608),MONTH($A608)+1,1),'Регистрация приход товаров'!$D$4:$D$2000,$D608))+(IFERROR((SUMIF('Остаток на начало год'!$B$5:$B$302,$D608,'Остаток на начало год'!$E$5:$E$302)+SUMIFS('Регистрация приход товаров'!$G$4:$G$2000,'Регистрация приход товаров'!$D$4:$D$2000,$D608,'Регистрация приход товаров'!$A$4:$A$2000,"&lt;"&amp;DATE(YEAR($A608),MONTH($A608),1)))-SUMIFS('Регистрация расход товаров'!$G$4:$G$2000,'Регистрация расход товаров'!$A$4:$A$2000,"&lt;"&amp;DATE(YEAR($A608),MONTH($A608),1),'Регистрация расход товаров'!$D$4:$D$2000,$D608),0))))*G608,0)</f>
        <v>0</v>
      </c>
      <c r="I608" s="154"/>
      <c r="J608" s="153">
        <f t="shared" si="18"/>
        <v>0</v>
      </c>
      <c r="K608" s="153">
        <f t="shared" si="19"/>
        <v>0</v>
      </c>
      <c r="L608" s="43" t="e">
        <f>IF(B608=#REF!,MAX($L$3:L607)+1,0)</f>
        <v>#REF!</v>
      </c>
    </row>
    <row r="609" spans="1:12">
      <c r="A609" s="158"/>
      <c r="B609" s="94"/>
      <c r="C609" s="159"/>
      <c r="D609" s="128"/>
      <c r="E609" s="151" t="str">
        <f>IFERROR(INDEX('Материал хисобот'!$C$9:$C$259,MATCH(D609,'Материал хисобот'!$B$9:$B$259,0),1),"")</f>
        <v/>
      </c>
      <c r="F609" s="152" t="str">
        <f>IFERROR(INDEX('Материал хисобот'!$D$9:$D$259,MATCH(D609,'Материал хисобот'!$B$9:$B$259,0),1),"")</f>
        <v/>
      </c>
      <c r="G609" s="155"/>
      <c r="H609" s="153">
        <f>IFERROR((((SUMIFS('Регистрация приход товаров'!$H$4:$H$2000,'Регистрация приход товаров'!$A$4:$A$2000,"&gt;="&amp;DATE(YEAR($A609),MONTH($A609),1),'Регистрация приход товаров'!$D$4:$D$2000,$D609)-SUMIFS('Регистрация приход товаров'!$H$4:$H$2000,'Регистрация приход товаров'!$A$4:$A$2000,"&gt;="&amp;DATE(YEAR($A609),MONTH($A609)+1,1),'Регистрация приход товаров'!$D$4:$D$2000,$D609))+(IFERROR((SUMIF('Остаток на начало год'!$B$5:$B$302,$D609,'Остаток на начало год'!$F$5:$F$302)+SUMIFS('Регистрация приход товаров'!$H$4:$H$2000,'Регистрация приход товаров'!$D$4:$D$2000,$D609,'Регистрация приход товаров'!$A$4:$A$2000,"&lt;"&amp;DATE(YEAR($A609),MONTH($A609),1)))-SUMIFS('Регистрация расход товаров'!$H$4:$H$2000,'Регистрация расход товаров'!$A$4:$A$2000,"&lt;"&amp;DATE(YEAR($A609),MONTH($A609),1),'Регистрация расход товаров'!$D$4:$D$2000,$D609),0)))/((SUMIFS('Регистрация приход товаров'!$G$4:$G$2000,'Регистрация приход товаров'!$A$4:$A$2000,"&gt;="&amp;DATE(YEAR($A609),MONTH($A609),1),'Регистрация приход товаров'!$D$4:$D$2000,$D609)-SUMIFS('Регистрация приход товаров'!$G$4:$G$2000,'Регистрация приход товаров'!$A$4:$A$2000,"&gt;="&amp;DATE(YEAR($A609),MONTH($A609)+1,1),'Регистрация приход товаров'!$D$4:$D$2000,$D609))+(IFERROR((SUMIF('Остаток на начало год'!$B$5:$B$302,$D609,'Остаток на начало год'!$E$5:$E$302)+SUMIFS('Регистрация приход товаров'!$G$4:$G$2000,'Регистрация приход товаров'!$D$4:$D$2000,$D609,'Регистрация приход товаров'!$A$4:$A$2000,"&lt;"&amp;DATE(YEAR($A609),MONTH($A609),1)))-SUMIFS('Регистрация расход товаров'!$G$4:$G$2000,'Регистрация расход товаров'!$A$4:$A$2000,"&lt;"&amp;DATE(YEAR($A609),MONTH($A609),1),'Регистрация расход товаров'!$D$4:$D$2000,$D609),0))))*G609,0)</f>
        <v>0</v>
      </c>
      <c r="I609" s="154"/>
      <c r="J609" s="153">
        <f t="shared" si="18"/>
        <v>0</v>
      </c>
      <c r="K609" s="153">
        <f t="shared" si="19"/>
        <v>0</v>
      </c>
      <c r="L609" s="43" t="e">
        <f>IF(B609=#REF!,MAX($L$3:L608)+1,0)</f>
        <v>#REF!</v>
      </c>
    </row>
    <row r="610" spans="1:12">
      <c r="A610" s="158"/>
      <c r="B610" s="94"/>
      <c r="C610" s="159"/>
      <c r="D610" s="128"/>
      <c r="E610" s="151" t="str">
        <f>IFERROR(INDEX('Материал хисобот'!$C$9:$C$259,MATCH(D610,'Материал хисобот'!$B$9:$B$259,0),1),"")</f>
        <v/>
      </c>
      <c r="F610" s="152" t="str">
        <f>IFERROR(INDEX('Материал хисобот'!$D$9:$D$259,MATCH(D610,'Материал хисобот'!$B$9:$B$259,0),1),"")</f>
        <v/>
      </c>
      <c r="G610" s="155"/>
      <c r="H610" s="153">
        <f>IFERROR((((SUMIFS('Регистрация приход товаров'!$H$4:$H$2000,'Регистрация приход товаров'!$A$4:$A$2000,"&gt;="&amp;DATE(YEAR($A610),MONTH($A610),1),'Регистрация приход товаров'!$D$4:$D$2000,$D610)-SUMIFS('Регистрация приход товаров'!$H$4:$H$2000,'Регистрация приход товаров'!$A$4:$A$2000,"&gt;="&amp;DATE(YEAR($A610),MONTH($A610)+1,1),'Регистрация приход товаров'!$D$4:$D$2000,$D610))+(IFERROR((SUMIF('Остаток на начало год'!$B$5:$B$302,$D610,'Остаток на начало год'!$F$5:$F$302)+SUMIFS('Регистрация приход товаров'!$H$4:$H$2000,'Регистрация приход товаров'!$D$4:$D$2000,$D610,'Регистрация приход товаров'!$A$4:$A$2000,"&lt;"&amp;DATE(YEAR($A610),MONTH($A610),1)))-SUMIFS('Регистрация расход товаров'!$H$4:$H$2000,'Регистрация расход товаров'!$A$4:$A$2000,"&lt;"&amp;DATE(YEAR($A610),MONTH($A610),1),'Регистрация расход товаров'!$D$4:$D$2000,$D610),0)))/((SUMIFS('Регистрация приход товаров'!$G$4:$G$2000,'Регистрация приход товаров'!$A$4:$A$2000,"&gt;="&amp;DATE(YEAR($A610),MONTH($A610),1),'Регистрация приход товаров'!$D$4:$D$2000,$D610)-SUMIFS('Регистрация приход товаров'!$G$4:$G$2000,'Регистрация приход товаров'!$A$4:$A$2000,"&gt;="&amp;DATE(YEAR($A610),MONTH($A610)+1,1),'Регистрация приход товаров'!$D$4:$D$2000,$D610))+(IFERROR((SUMIF('Остаток на начало год'!$B$5:$B$302,$D610,'Остаток на начало год'!$E$5:$E$302)+SUMIFS('Регистрация приход товаров'!$G$4:$G$2000,'Регистрация приход товаров'!$D$4:$D$2000,$D610,'Регистрация приход товаров'!$A$4:$A$2000,"&lt;"&amp;DATE(YEAR($A610),MONTH($A610),1)))-SUMIFS('Регистрация расход товаров'!$G$4:$G$2000,'Регистрация расход товаров'!$A$4:$A$2000,"&lt;"&amp;DATE(YEAR($A610),MONTH($A610),1),'Регистрация расход товаров'!$D$4:$D$2000,$D610),0))))*G610,0)</f>
        <v>0</v>
      </c>
      <c r="I610" s="154"/>
      <c r="J610" s="153">
        <f t="shared" si="18"/>
        <v>0</v>
      </c>
      <c r="K610" s="153">
        <f t="shared" si="19"/>
        <v>0</v>
      </c>
      <c r="L610" s="43" t="e">
        <f>IF(B610=#REF!,MAX($L$3:L609)+1,0)</f>
        <v>#REF!</v>
      </c>
    </row>
    <row r="611" spans="1:12">
      <c r="A611" s="158"/>
      <c r="B611" s="94"/>
      <c r="C611" s="159"/>
      <c r="D611" s="128"/>
      <c r="E611" s="151" t="str">
        <f>IFERROR(INDEX('Материал хисобот'!$C$9:$C$259,MATCH(D611,'Материал хисобот'!$B$9:$B$259,0),1),"")</f>
        <v/>
      </c>
      <c r="F611" s="152" t="str">
        <f>IFERROR(INDEX('Материал хисобот'!$D$9:$D$259,MATCH(D611,'Материал хисобот'!$B$9:$B$259,0),1),"")</f>
        <v/>
      </c>
      <c r="G611" s="155"/>
      <c r="H611" s="153">
        <f>IFERROR((((SUMIFS('Регистрация приход товаров'!$H$4:$H$2000,'Регистрация приход товаров'!$A$4:$A$2000,"&gt;="&amp;DATE(YEAR($A611),MONTH($A611),1),'Регистрация приход товаров'!$D$4:$D$2000,$D611)-SUMIFS('Регистрация приход товаров'!$H$4:$H$2000,'Регистрация приход товаров'!$A$4:$A$2000,"&gt;="&amp;DATE(YEAR($A611),MONTH($A611)+1,1),'Регистрация приход товаров'!$D$4:$D$2000,$D611))+(IFERROR((SUMIF('Остаток на начало год'!$B$5:$B$302,$D611,'Остаток на начало год'!$F$5:$F$302)+SUMIFS('Регистрация приход товаров'!$H$4:$H$2000,'Регистрация приход товаров'!$D$4:$D$2000,$D611,'Регистрация приход товаров'!$A$4:$A$2000,"&lt;"&amp;DATE(YEAR($A611),MONTH($A611),1)))-SUMIFS('Регистрация расход товаров'!$H$4:$H$2000,'Регистрация расход товаров'!$A$4:$A$2000,"&lt;"&amp;DATE(YEAR($A611),MONTH($A611),1),'Регистрация расход товаров'!$D$4:$D$2000,$D611),0)))/((SUMIFS('Регистрация приход товаров'!$G$4:$G$2000,'Регистрация приход товаров'!$A$4:$A$2000,"&gt;="&amp;DATE(YEAR($A611),MONTH($A611),1),'Регистрация приход товаров'!$D$4:$D$2000,$D611)-SUMIFS('Регистрация приход товаров'!$G$4:$G$2000,'Регистрация приход товаров'!$A$4:$A$2000,"&gt;="&amp;DATE(YEAR($A611),MONTH($A611)+1,1),'Регистрация приход товаров'!$D$4:$D$2000,$D611))+(IFERROR((SUMIF('Остаток на начало год'!$B$5:$B$302,$D611,'Остаток на начало год'!$E$5:$E$302)+SUMIFS('Регистрация приход товаров'!$G$4:$G$2000,'Регистрация приход товаров'!$D$4:$D$2000,$D611,'Регистрация приход товаров'!$A$4:$A$2000,"&lt;"&amp;DATE(YEAR($A611),MONTH($A611),1)))-SUMIFS('Регистрация расход товаров'!$G$4:$G$2000,'Регистрация расход товаров'!$A$4:$A$2000,"&lt;"&amp;DATE(YEAR($A611),MONTH($A611),1),'Регистрация расход товаров'!$D$4:$D$2000,$D611),0))))*G611,0)</f>
        <v>0</v>
      </c>
      <c r="I611" s="154"/>
      <c r="J611" s="153">
        <f t="shared" si="18"/>
        <v>0</v>
      </c>
      <c r="K611" s="153">
        <f t="shared" si="19"/>
        <v>0</v>
      </c>
      <c r="L611" s="43" t="e">
        <f>IF(B611=#REF!,MAX($L$3:L610)+1,0)</f>
        <v>#REF!</v>
      </c>
    </row>
    <row r="612" spans="1:12">
      <c r="A612" s="158"/>
      <c r="B612" s="94"/>
      <c r="C612" s="159"/>
      <c r="D612" s="128"/>
      <c r="E612" s="151" t="str">
        <f>IFERROR(INDEX('Материал хисобот'!$C$9:$C$259,MATCH(D612,'Материал хисобот'!$B$9:$B$259,0),1),"")</f>
        <v/>
      </c>
      <c r="F612" s="152" t="str">
        <f>IFERROR(INDEX('Материал хисобот'!$D$9:$D$259,MATCH(D612,'Материал хисобот'!$B$9:$B$259,0),1),"")</f>
        <v/>
      </c>
      <c r="G612" s="155"/>
      <c r="H612" s="153">
        <f>IFERROR((((SUMIFS('Регистрация приход товаров'!$H$4:$H$2000,'Регистрация приход товаров'!$A$4:$A$2000,"&gt;="&amp;DATE(YEAR($A612),MONTH($A612),1),'Регистрация приход товаров'!$D$4:$D$2000,$D612)-SUMIFS('Регистрация приход товаров'!$H$4:$H$2000,'Регистрация приход товаров'!$A$4:$A$2000,"&gt;="&amp;DATE(YEAR($A612),MONTH($A612)+1,1),'Регистрация приход товаров'!$D$4:$D$2000,$D612))+(IFERROR((SUMIF('Остаток на начало год'!$B$5:$B$302,$D612,'Остаток на начало год'!$F$5:$F$302)+SUMIFS('Регистрация приход товаров'!$H$4:$H$2000,'Регистрация приход товаров'!$D$4:$D$2000,$D612,'Регистрация приход товаров'!$A$4:$A$2000,"&lt;"&amp;DATE(YEAR($A612),MONTH($A612),1)))-SUMIFS('Регистрация расход товаров'!$H$4:$H$2000,'Регистрация расход товаров'!$A$4:$A$2000,"&lt;"&amp;DATE(YEAR($A612),MONTH($A612),1),'Регистрация расход товаров'!$D$4:$D$2000,$D612),0)))/((SUMIFS('Регистрация приход товаров'!$G$4:$G$2000,'Регистрация приход товаров'!$A$4:$A$2000,"&gt;="&amp;DATE(YEAR($A612),MONTH($A612),1),'Регистрация приход товаров'!$D$4:$D$2000,$D612)-SUMIFS('Регистрация приход товаров'!$G$4:$G$2000,'Регистрация приход товаров'!$A$4:$A$2000,"&gt;="&amp;DATE(YEAR($A612),MONTH($A612)+1,1),'Регистрация приход товаров'!$D$4:$D$2000,$D612))+(IFERROR((SUMIF('Остаток на начало год'!$B$5:$B$302,$D612,'Остаток на начало год'!$E$5:$E$302)+SUMIFS('Регистрация приход товаров'!$G$4:$G$2000,'Регистрация приход товаров'!$D$4:$D$2000,$D612,'Регистрация приход товаров'!$A$4:$A$2000,"&lt;"&amp;DATE(YEAR($A612),MONTH($A612),1)))-SUMIFS('Регистрация расход товаров'!$G$4:$G$2000,'Регистрация расход товаров'!$A$4:$A$2000,"&lt;"&amp;DATE(YEAR($A612),MONTH($A612),1),'Регистрация расход товаров'!$D$4:$D$2000,$D612),0))))*G612,0)</f>
        <v>0</v>
      </c>
      <c r="I612" s="154"/>
      <c r="J612" s="153">
        <f t="shared" si="18"/>
        <v>0</v>
      </c>
      <c r="K612" s="153">
        <f t="shared" si="19"/>
        <v>0</v>
      </c>
      <c r="L612" s="43" t="e">
        <f>IF(B612=#REF!,MAX($L$3:L611)+1,0)</f>
        <v>#REF!</v>
      </c>
    </row>
    <row r="613" spans="1:12">
      <c r="A613" s="158"/>
      <c r="B613" s="94"/>
      <c r="C613" s="159"/>
      <c r="D613" s="128"/>
      <c r="E613" s="151" t="str">
        <f>IFERROR(INDEX('Материал хисобот'!$C$9:$C$259,MATCH(D613,'Материал хисобот'!$B$9:$B$259,0),1),"")</f>
        <v/>
      </c>
      <c r="F613" s="152" t="str">
        <f>IFERROR(INDEX('Материал хисобот'!$D$9:$D$259,MATCH(D613,'Материал хисобот'!$B$9:$B$259,0),1),"")</f>
        <v/>
      </c>
      <c r="G613" s="155"/>
      <c r="H613" s="153">
        <f>IFERROR((((SUMIFS('Регистрация приход товаров'!$H$4:$H$2000,'Регистрация приход товаров'!$A$4:$A$2000,"&gt;="&amp;DATE(YEAR($A613),MONTH($A613),1),'Регистрация приход товаров'!$D$4:$D$2000,$D613)-SUMIFS('Регистрация приход товаров'!$H$4:$H$2000,'Регистрация приход товаров'!$A$4:$A$2000,"&gt;="&amp;DATE(YEAR($A613),MONTH($A613)+1,1),'Регистрация приход товаров'!$D$4:$D$2000,$D613))+(IFERROR((SUMIF('Остаток на начало год'!$B$5:$B$302,$D613,'Остаток на начало год'!$F$5:$F$302)+SUMIFS('Регистрация приход товаров'!$H$4:$H$2000,'Регистрация приход товаров'!$D$4:$D$2000,$D613,'Регистрация приход товаров'!$A$4:$A$2000,"&lt;"&amp;DATE(YEAR($A613),MONTH($A613),1)))-SUMIFS('Регистрация расход товаров'!$H$4:$H$2000,'Регистрация расход товаров'!$A$4:$A$2000,"&lt;"&amp;DATE(YEAR($A613),MONTH($A613),1),'Регистрация расход товаров'!$D$4:$D$2000,$D613),0)))/((SUMIFS('Регистрация приход товаров'!$G$4:$G$2000,'Регистрация приход товаров'!$A$4:$A$2000,"&gt;="&amp;DATE(YEAR($A613),MONTH($A613),1),'Регистрация приход товаров'!$D$4:$D$2000,$D613)-SUMIFS('Регистрация приход товаров'!$G$4:$G$2000,'Регистрация приход товаров'!$A$4:$A$2000,"&gt;="&amp;DATE(YEAR($A613),MONTH($A613)+1,1),'Регистрация приход товаров'!$D$4:$D$2000,$D613))+(IFERROR((SUMIF('Остаток на начало год'!$B$5:$B$302,$D613,'Остаток на начало год'!$E$5:$E$302)+SUMIFS('Регистрация приход товаров'!$G$4:$G$2000,'Регистрация приход товаров'!$D$4:$D$2000,$D613,'Регистрация приход товаров'!$A$4:$A$2000,"&lt;"&amp;DATE(YEAR($A613),MONTH($A613),1)))-SUMIFS('Регистрация расход товаров'!$G$4:$G$2000,'Регистрация расход товаров'!$A$4:$A$2000,"&lt;"&amp;DATE(YEAR($A613),MONTH($A613),1),'Регистрация расход товаров'!$D$4:$D$2000,$D613),0))))*G613,0)</f>
        <v>0</v>
      </c>
      <c r="I613" s="154"/>
      <c r="J613" s="153">
        <f t="shared" si="18"/>
        <v>0</v>
      </c>
      <c r="K613" s="153">
        <f t="shared" si="19"/>
        <v>0</v>
      </c>
      <c r="L613" s="43" t="e">
        <f>IF(B613=#REF!,MAX($L$3:L612)+1,0)</f>
        <v>#REF!</v>
      </c>
    </row>
    <row r="614" spans="1:12">
      <c r="A614" s="158"/>
      <c r="B614" s="94"/>
      <c r="C614" s="159"/>
      <c r="D614" s="128"/>
      <c r="E614" s="151" t="str">
        <f>IFERROR(INDEX('Материал хисобот'!$C$9:$C$259,MATCH(D614,'Материал хисобот'!$B$9:$B$259,0),1),"")</f>
        <v/>
      </c>
      <c r="F614" s="152" t="str">
        <f>IFERROR(INDEX('Материал хисобот'!$D$9:$D$259,MATCH(D614,'Материал хисобот'!$B$9:$B$259,0),1),"")</f>
        <v/>
      </c>
      <c r="G614" s="155"/>
      <c r="H614" s="153">
        <f>IFERROR((((SUMIFS('Регистрация приход товаров'!$H$4:$H$2000,'Регистрация приход товаров'!$A$4:$A$2000,"&gt;="&amp;DATE(YEAR($A614),MONTH($A614),1),'Регистрация приход товаров'!$D$4:$D$2000,$D614)-SUMIFS('Регистрация приход товаров'!$H$4:$H$2000,'Регистрация приход товаров'!$A$4:$A$2000,"&gt;="&amp;DATE(YEAR($A614),MONTH($A614)+1,1),'Регистрация приход товаров'!$D$4:$D$2000,$D614))+(IFERROR((SUMIF('Остаток на начало год'!$B$5:$B$302,$D614,'Остаток на начало год'!$F$5:$F$302)+SUMIFS('Регистрация приход товаров'!$H$4:$H$2000,'Регистрация приход товаров'!$D$4:$D$2000,$D614,'Регистрация приход товаров'!$A$4:$A$2000,"&lt;"&amp;DATE(YEAR($A614),MONTH($A614),1)))-SUMIFS('Регистрация расход товаров'!$H$4:$H$2000,'Регистрация расход товаров'!$A$4:$A$2000,"&lt;"&amp;DATE(YEAR($A614),MONTH($A614),1),'Регистрация расход товаров'!$D$4:$D$2000,$D614),0)))/((SUMIFS('Регистрация приход товаров'!$G$4:$G$2000,'Регистрация приход товаров'!$A$4:$A$2000,"&gt;="&amp;DATE(YEAR($A614),MONTH($A614),1),'Регистрация приход товаров'!$D$4:$D$2000,$D614)-SUMIFS('Регистрация приход товаров'!$G$4:$G$2000,'Регистрация приход товаров'!$A$4:$A$2000,"&gt;="&amp;DATE(YEAR($A614),MONTH($A614)+1,1),'Регистрация приход товаров'!$D$4:$D$2000,$D614))+(IFERROR((SUMIF('Остаток на начало год'!$B$5:$B$302,$D614,'Остаток на начало год'!$E$5:$E$302)+SUMIFS('Регистрация приход товаров'!$G$4:$G$2000,'Регистрация приход товаров'!$D$4:$D$2000,$D614,'Регистрация приход товаров'!$A$4:$A$2000,"&lt;"&amp;DATE(YEAR($A614),MONTH($A614),1)))-SUMIFS('Регистрация расход товаров'!$G$4:$G$2000,'Регистрация расход товаров'!$A$4:$A$2000,"&lt;"&amp;DATE(YEAR($A614),MONTH($A614),1),'Регистрация расход товаров'!$D$4:$D$2000,$D614),0))))*G614,0)</f>
        <v>0</v>
      </c>
      <c r="I614" s="154"/>
      <c r="J614" s="153">
        <f t="shared" si="18"/>
        <v>0</v>
      </c>
      <c r="K614" s="153">
        <f t="shared" si="19"/>
        <v>0</v>
      </c>
      <c r="L614" s="43" t="e">
        <f>IF(B614=#REF!,MAX($L$3:L613)+1,0)</f>
        <v>#REF!</v>
      </c>
    </row>
    <row r="615" spans="1:12">
      <c r="A615" s="158"/>
      <c r="B615" s="94"/>
      <c r="C615" s="159"/>
      <c r="D615" s="128"/>
      <c r="E615" s="151" t="str">
        <f>IFERROR(INDEX('Материал хисобот'!$C$9:$C$259,MATCH(D615,'Материал хисобот'!$B$9:$B$259,0),1),"")</f>
        <v/>
      </c>
      <c r="F615" s="152" t="str">
        <f>IFERROR(INDEX('Материал хисобот'!$D$9:$D$259,MATCH(D615,'Материал хисобот'!$B$9:$B$259,0),1),"")</f>
        <v/>
      </c>
      <c r="G615" s="155"/>
      <c r="H615" s="153">
        <f>IFERROR((((SUMIFS('Регистрация приход товаров'!$H$4:$H$2000,'Регистрация приход товаров'!$A$4:$A$2000,"&gt;="&amp;DATE(YEAR($A615),MONTH($A615),1),'Регистрация приход товаров'!$D$4:$D$2000,$D615)-SUMIFS('Регистрация приход товаров'!$H$4:$H$2000,'Регистрация приход товаров'!$A$4:$A$2000,"&gt;="&amp;DATE(YEAR($A615),MONTH($A615)+1,1),'Регистрация приход товаров'!$D$4:$D$2000,$D615))+(IFERROR((SUMIF('Остаток на начало год'!$B$5:$B$302,$D615,'Остаток на начало год'!$F$5:$F$302)+SUMIFS('Регистрация приход товаров'!$H$4:$H$2000,'Регистрация приход товаров'!$D$4:$D$2000,$D615,'Регистрация приход товаров'!$A$4:$A$2000,"&lt;"&amp;DATE(YEAR($A615),MONTH($A615),1)))-SUMIFS('Регистрация расход товаров'!$H$4:$H$2000,'Регистрация расход товаров'!$A$4:$A$2000,"&lt;"&amp;DATE(YEAR($A615),MONTH($A615),1),'Регистрация расход товаров'!$D$4:$D$2000,$D615),0)))/((SUMIFS('Регистрация приход товаров'!$G$4:$G$2000,'Регистрация приход товаров'!$A$4:$A$2000,"&gt;="&amp;DATE(YEAR($A615),MONTH($A615),1),'Регистрация приход товаров'!$D$4:$D$2000,$D615)-SUMIFS('Регистрация приход товаров'!$G$4:$G$2000,'Регистрация приход товаров'!$A$4:$A$2000,"&gt;="&amp;DATE(YEAR($A615),MONTH($A615)+1,1),'Регистрация приход товаров'!$D$4:$D$2000,$D615))+(IFERROR((SUMIF('Остаток на начало год'!$B$5:$B$302,$D615,'Остаток на начало год'!$E$5:$E$302)+SUMIFS('Регистрация приход товаров'!$G$4:$G$2000,'Регистрация приход товаров'!$D$4:$D$2000,$D615,'Регистрация приход товаров'!$A$4:$A$2000,"&lt;"&amp;DATE(YEAR($A615),MONTH($A615),1)))-SUMIFS('Регистрация расход товаров'!$G$4:$G$2000,'Регистрация расход товаров'!$A$4:$A$2000,"&lt;"&amp;DATE(YEAR($A615),MONTH($A615),1),'Регистрация расход товаров'!$D$4:$D$2000,$D615),0))))*G615,0)</f>
        <v>0</v>
      </c>
      <c r="I615" s="154"/>
      <c r="J615" s="153">
        <f t="shared" si="18"/>
        <v>0</v>
      </c>
      <c r="K615" s="153">
        <f t="shared" si="19"/>
        <v>0</v>
      </c>
      <c r="L615" s="43" t="e">
        <f>IF(B615=#REF!,MAX($L$3:L614)+1,0)</f>
        <v>#REF!</v>
      </c>
    </row>
    <row r="616" spans="1:12">
      <c r="A616" s="158"/>
      <c r="B616" s="94"/>
      <c r="C616" s="159"/>
      <c r="D616" s="128"/>
      <c r="E616" s="151" t="str">
        <f>IFERROR(INDEX('Материал хисобот'!$C$9:$C$259,MATCH(D616,'Материал хисобот'!$B$9:$B$259,0),1),"")</f>
        <v/>
      </c>
      <c r="F616" s="152" t="str">
        <f>IFERROR(INDEX('Материал хисобот'!$D$9:$D$259,MATCH(D616,'Материал хисобот'!$B$9:$B$259,0),1),"")</f>
        <v/>
      </c>
      <c r="G616" s="155"/>
      <c r="H616" s="153">
        <f>IFERROR((((SUMIFS('Регистрация приход товаров'!$H$4:$H$2000,'Регистрация приход товаров'!$A$4:$A$2000,"&gt;="&amp;DATE(YEAR($A616),MONTH($A616),1),'Регистрация приход товаров'!$D$4:$D$2000,$D616)-SUMIFS('Регистрация приход товаров'!$H$4:$H$2000,'Регистрация приход товаров'!$A$4:$A$2000,"&gt;="&amp;DATE(YEAR($A616),MONTH($A616)+1,1),'Регистрация приход товаров'!$D$4:$D$2000,$D616))+(IFERROR((SUMIF('Остаток на начало год'!$B$5:$B$302,$D616,'Остаток на начало год'!$F$5:$F$302)+SUMIFS('Регистрация приход товаров'!$H$4:$H$2000,'Регистрация приход товаров'!$D$4:$D$2000,$D616,'Регистрация приход товаров'!$A$4:$A$2000,"&lt;"&amp;DATE(YEAR($A616),MONTH($A616),1)))-SUMIFS('Регистрация расход товаров'!$H$4:$H$2000,'Регистрация расход товаров'!$A$4:$A$2000,"&lt;"&amp;DATE(YEAR($A616),MONTH($A616),1),'Регистрация расход товаров'!$D$4:$D$2000,$D616),0)))/((SUMIFS('Регистрация приход товаров'!$G$4:$G$2000,'Регистрация приход товаров'!$A$4:$A$2000,"&gt;="&amp;DATE(YEAR($A616),MONTH($A616),1),'Регистрация приход товаров'!$D$4:$D$2000,$D616)-SUMIFS('Регистрация приход товаров'!$G$4:$G$2000,'Регистрация приход товаров'!$A$4:$A$2000,"&gt;="&amp;DATE(YEAR($A616),MONTH($A616)+1,1),'Регистрация приход товаров'!$D$4:$D$2000,$D616))+(IFERROR((SUMIF('Остаток на начало год'!$B$5:$B$302,$D616,'Остаток на начало год'!$E$5:$E$302)+SUMIFS('Регистрация приход товаров'!$G$4:$G$2000,'Регистрация приход товаров'!$D$4:$D$2000,$D616,'Регистрация приход товаров'!$A$4:$A$2000,"&lt;"&amp;DATE(YEAR($A616),MONTH($A616),1)))-SUMIFS('Регистрация расход товаров'!$G$4:$G$2000,'Регистрация расход товаров'!$A$4:$A$2000,"&lt;"&amp;DATE(YEAR($A616),MONTH($A616),1),'Регистрация расход товаров'!$D$4:$D$2000,$D616),0))))*G616,0)</f>
        <v>0</v>
      </c>
      <c r="I616" s="154"/>
      <c r="J616" s="153">
        <f t="shared" si="18"/>
        <v>0</v>
      </c>
      <c r="K616" s="153">
        <f t="shared" si="19"/>
        <v>0</v>
      </c>
      <c r="L616" s="43" t="e">
        <f>IF(B616=#REF!,MAX($L$3:L615)+1,0)</f>
        <v>#REF!</v>
      </c>
    </row>
    <row r="617" spans="1:12">
      <c r="A617" s="158"/>
      <c r="B617" s="94"/>
      <c r="C617" s="159"/>
      <c r="D617" s="128"/>
      <c r="E617" s="151" t="str">
        <f>IFERROR(INDEX('Материал хисобот'!$C$9:$C$259,MATCH(D617,'Материал хисобот'!$B$9:$B$259,0),1),"")</f>
        <v/>
      </c>
      <c r="F617" s="152" t="str">
        <f>IFERROR(INDEX('Материал хисобот'!$D$9:$D$259,MATCH(D617,'Материал хисобот'!$B$9:$B$259,0),1),"")</f>
        <v/>
      </c>
      <c r="G617" s="155"/>
      <c r="H617" s="153">
        <f>IFERROR((((SUMIFS('Регистрация приход товаров'!$H$4:$H$2000,'Регистрация приход товаров'!$A$4:$A$2000,"&gt;="&amp;DATE(YEAR($A617),MONTH($A617),1),'Регистрация приход товаров'!$D$4:$D$2000,$D617)-SUMIFS('Регистрация приход товаров'!$H$4:$H$2000,'Регистрация приход товаров'!$A$4:$A$2000,"&gt;="&amp;DATE(YEAR($A617),MONTH($A617)+1,1),'Регистрация приход товаров'!$D$4:$D$2000,$D617))+(IFERROR((SUMIF('Остаток на начало год'!$B$5:$B$302,$D617,'Остаток на начало год'!$F$5:$F$302)+SUMIFS('Регистрация приход товаров'!$H$4:$H$2000,'Регистрация приход товаров'!$D$4:$D$2000,$D617,'Регистрация приход товаров'!$A$4:$A$2000,"&lt;"&amp;DATE(YEAR($A617),MONTH($A617),1)))-SUMIFS('Регистрация расход товаров'!$H$4:$H$2000,'Регистрация расход товаров'!$A$4:$A$2000,"&lt;"&amp;DATE(YEAR($A617),MONTH($A617),1),'Регистрация расход товаров'!$D$4:$D$2000,$D617),0)))/((SUMIFS('Регистрация приход товаров'!$G$4:$G$2000,'Регистрация приход товаров'!$A$4:$A$2000,"&gt;="&amp;DATE(YEAR($A617),MONTH($A617),1),'Регистрация приход товаров'!$D$4:$D$2000,$D617)-SUMIFS('Регистрация приход товаров'!$G$4:$G$2000,'Регистрация приход товаров'!$A$4:$A$2000,"&gt;="&amp;DATE(YEAR($A617),MONTH($A617)+1,1),'Регистрация приход товаров'!$D$4:$D$2000,$D617))+(IFERROR((SUMIF('Остаток на начало год'!$B$5:$B$302,$D617,'Остаток на начало год'!$E$5:$E$302)+SUMIFS('Регистрация приход товаров'!$G$4:$G$2000,'Регистрация приход товаров'!$D$4:$D$2000,$D617,'Регистрация приход товаров'!$A$4:$A$2000,"&lt;"&amp;DATE(YEAR($A617),MONTH($A617),1)))-SUMIFS('Регистрация расход товаров'!$G$4:$G$2000,'Регистрация расход товаров'!$A$4:$A$2000,"&lt;"&amp;DATE(YEAR($A617),MONTH($A617),1),'Регистрация расход товаров'!$D$4:$D$2000,$D617),0))))*G617,0)</f>
        <v>0</v>
      </c>
      <c r="I617" s="154"/>
      <c r="J617" s="153">
        <f t="shared" si="18"/>
        <v>0</v>
      </c>
      <c r="K617" s="153">
        <f t="shared" si="19"/>
        <v>0</v>
      </c>
      <c r="L617" s="43" t="e">
        <f>IF(B617=#REF!,MAX($L$3:L616)+1,0)</f>
        <v>#REF!</v>
      </c>
    </row>
    <row r="618" spans="1:12">
      <c r="A618" s="158"/>
      <c r="B618" s="94"/>
      <c r="C618" s="159"/>
      <c r="D618" s="128"/>
      <c r="E618" s="151" t="str">
        <f>IFERROR(INDEX('Материал хисобот'!$C$9:$C$259,MATCH(D618,'Материал хисобот'!$B$9:$B$259,0),1),"")</f>
        <v/>
      </c>
      <c r="F618" s="152" t="str">
        <f>IFERROR(INDEX('Материал хисобот'!$D$9:$D$259,MATCH(D618,'Материал хисобот'!$B$9:$B$259,0),1),"")</f>
        <v/>
      </c>
      <c r="G618" s="155"/>
      <c r="H618" s="153">
        <f>IFERROR((((SUMIFS('Регистрация приход товаров'!$H$4:$H$2000,'Регистрация приход товаров'!$A$4:$A$2000,"&gt;="&amp;DATE(YEAR($A618),MONTH($A618),1),'Регистрация приход товаров'!$D$4:$D$2000,$D618)-SUMIFS('Регистрация приход товаров'!$H$4:$H$2000,'Регистрация приход товаров'!$A$4:$A$2000,"&gt;="&amp;DATE(YEAR($A618),MONTH($A618)+1,1),'Регистрация приход товаров'!$D$4:$D$2000,$D618))+(IFERROR((SUMIF('Остаток на начало год'!$B$5:$B$302,$D618,'Остаток на начало год'!$F$5:$F$302)+SUMIFS('Регистрация приход товаров'!$H$4:$H$2000,'Регистрация приход товаров'!$D$4:$D$2000,$D618,'Регистрация приход товаров'!$A$4:$A$2000,"&lt;"&amp;DATE(YEAR($A618),MONTH($A618),1)))-SUMIFS('Регистрация расход товаров'!$H$4:$H$2000,'Регистрация расход товаров'!$A$4:$A$2000,"&lt;"&amp;DATE(YEAR($A618),MONTH($A618),1),'Регистрация расход товаров'!$D$4:$D$2000,$D618),0)))/((SUMIFS('Регистрация приход товаров'!$G$4:$G$2000,'Регистрация приход товаров'!$A$4:$A$2000,"&gt;="&amp;DATE(YEAR($A618),MONTH($A618),1),'Регистрация приход товаров'!$D$4:$D$2000,$D618)-SUMIFS('Регистрация приход товаров'!$G$4:$G$2000,'Регистрация приход товаров'!$A$4:$A$2000,"&gt;="&amp;DATE(YEAR($A618),MONTH($A618)+1,1),'Регистрация приход товаров'!$D$4:$D$2000,$D618))+(IFERROR((SUMIF('Остаток на начало год'!$B$5:$B$302,$D618,'Остаток на начало год'!$E$5:$E$302)+SUMIFS('Регистрация приход товаров'!$G$4:$G$2000,'Регистрация приход товаров'!$D$4:$D$2000,$D618,'Регистрация приход товаров'!$A$4:$A$2000,"&lt;"&amp;DATE(YEAR($A618),MONTH($A618),1)))-SUMIFS('Регистрация расход товаров'!$G$4:$G$2000,'Регистрация расход товаров'!$A$4:$A$2000,"&lt;"&amp;DATE(YEAR($A618),MONTH($A618),1),'Регистрация расход товаров'!$D$4:$D$2000,$D618),0))))*G618,0)</f>
        <v>0</v>
      </c>
      <c r="I618" s="154"/>
      <c r="J618" s="153">
        <f t="shared" si="18"/>
        <v>0</v>
      </c>
      <c r="K618" s="153">
        <f t="shared" si="19"/>
        <v>0</v>
      </c>
      <c r="L618" s="43" t="e">
        <f>IF(B618=#REF!,MAX($L$3:L617)+1,0)</f>
        <v>#REF!</v>
      </c>
    </row>
    <row r="619" spans="1:12">
      <c r="A619" s="158"/>
      <c r="B619" s="94"/>
      <c r="C619" s="159"/>
      <c r="D619" s="128"/>
      <c r="E619" s="151" t="str">
        <f>IFERROR(INDEX('Материал хисобот'!$C$9:$C$259,MATCH(D619,'Материал хисобот'!$B$9:$B$259,0),1),"")</f>
        <v/>
      </c>
      <c r="F619" s="152" t="str">
        <f>IFERROR(INDEX('Материал хисобот'!$D$9:$D$259,MATCH(D619,'Материал хисобот'!$B$9:$B$259,0),1),"")</f>
        <v/>
      </c>
      <c r="G619" s="155"/>
      <c r="H619" s="153">
        <f>IFERROR((((SUMIFS('Регистрация приход товаров'!$H$4:$H$2000,'Регистрация приход товаров'!$A$4:$A$2000,"&gt;="&amp;DATE(YEAR($A619),MONTH($A619),1),'Регистрация приход товаров'!$D$4:$D$2000,$D619)-SUMIFS('Регистрация приход товаров'!$H$4:$H$2000,'Регистрация приход товаров'!$A$4:$A$2000,"&gt;="&amp;DATE(YEAR($A619),MONTH($A619)+1,1),'Регистрация приход товаров'!$D$4:$D$2000,$D619))+(IFERROR((SUMIF('Остаток на начало год'!$B$5:$B$302,$D619,'Остаток на начало год'!$F$5:$F$302)+SUMIFS('Регистрация приход товаров'!$H$4:$H$2000,'Регистрация приход товаров'!$D$4:$D$2000,$D619,'Регистрация приход товаров'!$A$4:$A$2000,"&lt;"&amp;DATE(YEAR($A619),MONTH($A619),1)))-SUMIFS('Регистрация расход товаров'!$H$4:$H$2000,'Регистрация расход товаров'!$A$4:$A$2000,"&lt;"&amp;DATE(YEAR($A619),MONTH($A619),1),'Регистрация расход товаров'!$D$4:$D$2000,$D619),0)))/((SUMIFS('Регистрация приход товаров'!$G$4:$G$2000,'Регистрация приход товаров'!$A$4:$A$2000,"&gt;="&amp;DATE(YEAR($A619),MONTH($A619),1),'Регистрация приход товаров'!$D$4:$D$2000,$D619)-SUMIFS('Регистрация приход товаров'!$G$4:$G$2000,'Регистрация приход товаров'!$A$4:$A$2000,"&gt;="&amp;DATE(YEAR($A619),MONTH($A619)+1,1),'Регистрация приход товаров'!$D$4:$D$2000,$D619))+(IFERROR((SUMIF('Остаток на начало год'!$B$5:$B$302,$D619,'Остаток на начало год'!$E$5:$E$302)+SUMIFS('Регистрация приход товаров'!$G$4:$G$2000,'Регистрация приход товаров'!$D$4:$D$2000,$D619,'Регистрация приход товаров'!$A$4:$A$2000,"&lt;"&amp;DATE(YEAR($A619),MONTH($A619),1)))-SUMIFS('Регистрация расход товаров'!$G$4:$G$2000,'Регистрация расход товаров'!$A$4:$A$2000,"&lt;"&amp;DATE(YEAR($A619),MONTH($A619),1),'Регистрация расход товаров'!$D$4:$D$2000,$D619),0))))*G619,0)</f>
        <v>0</v>
      </c>
      <c r="I619" s="154"/>
      <c r="J619" s="153">
        <f t="shared" si="18"/>
        <v>0</v>
      </c>
      <c r="K619" s="153">
        <f t="shared" si="19"/>
        <v>0</v>
      </c>
      <c r="L619" s="43" t="e">
        <f>IF(B619=#REF!,MAX($L$3:L618)+1,0)</f>
        <v>#REF!</v>
      </c>
    </row>
    <row r="620" spans="1:12">
      <c r="A620" s="158"/>
      <c r="B620" s="94"/>
      <c r="C620" s="159"/>
      <c r="D620" s="128"/>
      <c r="E620" s="151" t="str">
        <f>IFERROR(INDEX('Материал хисобот'!$C$9:$C$259,MATCH(D620,'Материал хисобот'!$B$9:$B$259,0),1),"")</f>
        <v/>
      </c>
      <c r="F620" s="152" t="str">
        <f>IFERROR(INDEX('Материал хисобот'!$D$9:$D$259,MATCH(D620,'Материал хисобот'!$B$9:$B$259,0),1),"")</f>
        <v/>
      </c>
      <c r="G620" s="155"/>
      <c r="H620" s="153">
        <f>IFERROR((((SUMIFS('Регистрация приход товаров'!$H$4:$H$2000,'Регистрация приход товаров'!$A$4:$A$2000,"&gt;="&amp;DATE(YEAR($A620),MONTH($A620),1),'Регистрация приход товаров'!$D$4:$D$2000,$D620)-SUMIFS('Регистрация приход товаров'!$H$4:$H$2000,'Регистрация приход товаров'!$A$4:$A$2000,"&gt;="&amp;DATE(YEAR($A620),MONTH($A620)+1,1),'Регистрация приход товаров'!$D$4:$D$2000,$D620))+(IFERROR((SUMIF('Остаток на начало год'!$B$5:$B$302,$D620,'Остаток на начало год'!$F$5:$F$302)+SUMIFS('Регистрация приход товаров'!$H$4:$H$2000,'Регистрация приход товаров'!$D$4:$D$2000,$D620,'Регистрация приход товаров'!$A$4:$A$2000,"&lt;"&amp;DATE(YEAR($A620),MONTH($A620),1)))-SUMIFS('Регистрация расход товаров'!$H$4:$H$2000,'Регистрация расход товаров'!$A$4:$A$2000,"&lt;"&amp;DATE(YEAR($A620),MONTH($A620),1),'Регистрация расход товаров'!$D$4:$D$2000,$D620),0)))/((SUMIFS('Регистрация приход товаров'!$G$4:$G$2000,'Регистрация приход товаров'!$A$4:$A$2000,"&gt;="&amp;DATE(YEAR($A620),MONTH($A620),1),'Регистрация приход товаров'!$D$4:$D$2000,$D620)-SUMIFS('Регистрация приход товаров'!$G$4:$G$2000,'Регистрация приход товаров'!$A$4:$A$2000,"&gt;="&amp;DATE(YEAR($A620),MONTH($A620)+1,1),'Регистрация приход товаров'!$D$4:$D$2000,$D620))+(IFERROR((SUMIF('Остаток на начало год'!$B$5:$B$302,$D620,'Остаток на начало год'!$E$5:$E$302)+SUMIFS('Регистрация приход товаров'!$G$4:$G$2000,'Регистрация приход товаров'!$D$4:$D$2000,$D620,'Регистрация приход товаров'!$A$4:$A$2000,"&lt;"&amp;DATE(YEAR($A620),MONTH($A620),1)))-SUMIFS('Регистрация расход товаров'!$G$4:$G$2000,'Регистрация расход товаров'!$A$4:$A$2000,"&lt;"&amp;DATE(YEAR($A620),MONTH($A620),1),'Регистрация расход товаров'!$D$4:$D$2000,$D620),0))))*G620,0)</f>
        <v>0</v>
      </c>
      <c r="I620" s="154"/>
      <c r="J620" s="153">
        <f t="shared" si="18"/>
        <v>0</v>
      </c>
      <c r="K620" s="153">
        <f t="shared" si="19"/>
        <v>0</v>
      </c>
      <c r="L620" s="43" t="e">
        <f>IF(B620=#REF!,MAX($L$3:L619)+1,0)</f>
        <v>#REF!</v>
      </c>
    </row>
    <row r="621" spans="1:12">
      <c r="A621" s="158"/>
      <c r="B621" s="94"/>
      <c r="C621" s="159"/>
      <c r="D621" s="128"/>
      <c r="E621" s="151" t="str">
        <f>IFERROR(INDEX('Материал хисобот'!$C$9:$C$259,MATCH(D621,'Материал хисобот'!$B$9:$B$259,0),1),"")</f>
        <v/>
      </c>
      <c r="F621" s="152" t="str">
        <f>IFERROR(INDEX('Материал хисобот'!$D$9:$D$259,MATCH(D621,'Материал хисобот'!$B$9:$B$259,0),1),"")</f>
        <v/>
      </c>
      <c r="G621" s="155"/>
      <c r="H621" s="153">
        <f>IFERROR((((SUMIFS('Регистрация приход товаров'!$H$4:$H$2000,'Регистрация приход товаров'!$A$4:$A$2000,"&gt;="&amp;DATE(YEAR($A621),MONTH($A621),1),'Регистрация приход товаров'!$D$4:$D$2000,$D621)-SUMIFS('Регистрация приход товаров'!$H$4:$H$2000,'Регистрация приход товаров'!$A$4:$A$2000,"&gt;="&amp;DATE(YEAR($A621),MONTH($A621)+1,1),'Регистрация приход товаров'!$D$4:$D$2000,$D621))+(IFERROR((SUMIF('Остаток на начало год'!$B$5:$B$302,$D621,'Остаток на начало год'!$F$5:$F$302)+SUMIFS('Регистрация приход товаров'!$H$4:$H$2000,'Регистрация приход товаров'!$D$4:$D$2000,$D621,'Регистрация приход товаров'!$A$4:$A$2000,"&lt;"&amp;DATE(YEAR($A621),MONTH($A621),1)))-SUMIFS('Регистрация расход товаров'!$H$4:$H$2000,'Регистрация расход товаров'!$A$4:$A$2000,"&lt;"&amp;DATE(YEAR($A621),MONTH($A621),1),'Регистрация расход товаров'!$D$4:$D$2000,$D621),0)))/((SUMIFS('Регистрация приход товаров'!$G$4:$G$2000,'Регистрация приход товаров'!$A$4:$A$2000,"&gt;="&amp;DATE(YEAR($A621),MONTH($A621),1),'Регистрация приход товаров'!$D$4:$D$2000,$D621)-SUMIFS('Регистрация приход товаров'!$G$4:$G$2000,'Регистрация приход товаров'!$A$4:$A$2000,"&gt;="&amp;DATE(YEAR($A621),MONTH($A621)+1,1),'Регистрация приход товаров'!$D$4:$D$2000,$D621))+(IFERROR((SUMIF('Остаток на начало год'!$B$5:$B$302,$D621,'Остаток на начало год'!$E$5:$E$302)+SUMIFS('Регистрация приход товаров'!$G$4:$G$2000,'Регистрация приход товаров'!$D$4:$D$2000,$D621,'Регистрация приход товаров'!$A$4:$A$2000,"&lt;"&amp;DATE(YEAR($A621),MONTH($A621),1)))-SUMIFS('Регистрация расход товаров'!$G$4:$G$2000,'Регистрация расход товаров'!$A$4:$A$2000,"&lt;"&amp;DATE(YEAR($A621),MONTH($A621),1),'Регистрация расход товаров'!$D$4:$D$2000,$D621),0))))*G621,0)</f>
        <v>0</v>
      </c>
      <c r="I621" s="154"/>
      <c r="J621" s="153">
        <f t="shared" si="18"/>
        <v>0</v>
      </c>
      <c r="K621" s="153">
        <f t="shared" si="19"/>
        <v>0</v>
      </c>
      <c r="L621" s="43" t="e">
        <f>IF(B621=#REF!,MAX($L$3:L620)+1,0)</f>
        <v>#REF!</v>
      </c>
    </row>
    <row r="622" spans="1:12">
      <c r="A622" s="158"/>
      <c r="B622" s="94"/>
      <c r="C622" s="159"/>
      <c r="D622" s="128"/>
      <c r="E622" s="151" t="str">
        <f>IFERROR(INDEX('Материал хисобот'!$C$9:$C$259,MATCH(D622,'Материал хисобот'!$B$9:$B$259,0),1),"")</f>
        <v/>
      </c>
      <c r="F622" s="152" t="str">
        <f>IFERROR(INDEX('Материал хисобот'!$D$9:$D$259,MATCH(D622,'Материал хисобот'!$B$9:$B$259,0),1),"")</f>
        <v/>
      </c>
      <c r="G622" s="155"/>
      <c r="H622" s="153">
        <f>IFERROR((((SUMIFS('Регистрация приход товаров'!$H$4:$H$2000,'Регистрация приход товаров'!$A$4:$A$2000,"&gt;="&amp;DATE(YEAR($A622),MONTH($A622),1),'Регистрация приход товаров'!$D$4:$D$2000,$D622)-SUMIFS('Регистрация приход товаров'!$H$4:$H$2000,'Регистрация приход товаров'!$A$4:$A$2000,"&gt;="&amp;DATE(YEAR($A622),MONTH($A622)+1,1),'Регистрация приход товаров'!$D$4:$D$2000,$D622))+(IFERROR((SUMIF('Остаток на начало год'!$B$5:$B$302,$D622,'Остаток на начало год'!$F$5:$F$302)+SUMIFS('Регистрация приход товаров'!$H$4:$H$2000,'Регистрация приход товаров'!$D$4:$D$2000,$D622,'Регистрация приход товаров'!$A$4:$A$2000,"&lt;"&amp;DATE(YEAR($A622),MONTH($A622),1)))-SUMIFS('Регистрация расход товаров'!$H$4:$H$2000,'Регистрация расход товаров'!$A$4:$A$2000,"&lt;"&amp;DATE(YEAR($A622),MONTH($A622),1),'Регистрация расход товаров'!$D$4:$D$2000,$D622),0)))/((SUMIFS('Регистрация приход товаров'!$G$4:$G$2000,'Регистрация приход товаров'!$A$4:$A$2000,"&gt;="&amp;DATE(YEAR($A622),MONTH($A622),1),'Регистрация приход товаров'!$D$4:$D$2000,$D622)-SUMIFS('Регистрация приход товаров'!$G$4:$G$2000,'Регистрация приход товаров'!$A$4:$A$2000,"&gt;="&amp;DATE(YEAR($A622),MONTH($A622)+1,1),'Регистрация приход товаров'!$D$4:$D$2000,$D622))+(IFERROR((SUMIF('Остаток на начало год'!$B$5:$B$302,$D622,'Остаток на начало год'!$E$5:$E$302)+SUMIFS('Регистрация приход товаров'!$G$4:$G$2000,'Регистрация приход товаров'!$D$4:$D$2000,$D622,'Регистрация приход товаров'!$A$4:$A$2000,"&lt;"&amp;DATE(YEAR($A622),MONTH($A622),1)))-SUMIFS('Регистрация расход товаров'!$G$4:$G$2000,'Регистрация расход товаров'!$A$4:$A$2000,"&lt;"&amp;DATE(YEAR($A622),MONTH($A622),1),'Регистрация расход товаров'!$D$4:$D$2000,$D622),0))))*G622,0)</f>
        <v>0</v>
      </c>
      <c r="I622" s="154"/>
      <c r="J622" s="153">
        <f t="shared" si="18"/>
        <v>0</v>
      </c>
      <c r="K622" s="153">
        <f t="shared" si="19"/>
        <v>0</v>
      </c>
      <c r="L622" s="43" t="e">
        <f>IF(B622=#REF!,MAX($L$3:L621)+1,0)</f>
        <v>#REF!</v>
      </c>
    </row>
    <row r="623" spans="1:12">
      <c r="A623" s="158"/>
      <c r="B623" s="94"/>
      <c r="C623" s="159"/>
      <c r="D623" s="128"/>
      <c r="E623" s="151" t="str">
        <f>IFERROR(INDEX('Материал хисобот'!$C$9:$C$259,MATCH(D623,'Материал хисобот'!$B$9:$B$259,0),1),"")</f>
        <v/>
      </c>
      <c r="F623" s="152" t="str">
        <f>IFERROR(INDEX('Материал хисобот'!$D$9:$D$259,MATCH(D623,'Материал хисобот'!$B$9:$B$259,0),1),"")</f>
        <v/>
      </c>
      <c r="G623" s="155"/>
      <c r="H623" s="153">
        <f>IFERROR((((SUMIFS('Регистрация приход товаров'!$H$4:$H$2000,'Регистрация приход товаров'!$A$4:$A$2000,"&gt;="&amp;DATE(YEAR($A623),MONTH($A623),1),'Регистрация приход товаров'!$D$4:$D$2000,$D623)-SUMIFS('Регистрация приход товаров'!$H$4:$H$2000,'Регистрация приход товаров'!$A$4:$A$2000,"&gt;="&amp;DATE(YEAR($A623),MONTH($A623)+1,1),'Регистрация приход товаров'!$D$4:$D$2000,$D623))+(IFERROR((SUMIF('Остаток на начало год'!$B$5:$B$302,$D623,'Остаток на начало год'!$F$5:$F$302)+SUMIFS('Регистрация приход товаров'!$H$4:$H$2000,'Регистрация приход товаров'!$D$4:$D$2000,$D623,'Регистрация приход товаров'!$A$4:$A$2000,"&lt;"&amp;DATE(YEAR($A623),MONTH($A623),1)))-SUMIFS('Регистрация расход товаров'!$H$4:$H$2000,'Регистрация расход товаров'!$A$4:$A$2000,"&lt;"&amp;DATE(YEAR($A623),MONTH($A623),1),'Регистрация расход товаров'!$D$4:$D$2000,$D623),0)))/((SUMIFS('Регистрация приход товаров'!$G$4:$G$2000,'Регистрация приход товаров'!$A$4:$A$2000,"&gt;="&amp;DATE(YEAR($A623),MONTH($A623),1),'Регистрация приход товаров'!$D$4:$D$2000,$D623)-SUMIFS('Регистрация приход товаров'!$G$4:$G$2000,'Регистрация приход товаров'!$A$4:$A$2000,"&gt;="&amp;DATE(YEAR($A623),MONTH($A623)+1,1),'Регистрация приход товаров'!$D$4:$D$2000,$D623))+(IFERROR((SUMIF('Остаток на начало год'!$B$5:$B$302,$D623,'Остаток на начало год'!$E$5:$E$302)+SUMIFS('Регистрация приход товаров'!$G$4:$G$2000,'Регистрация приход товаров'!$D$4:$D$2000,$D623,'Регистрация приход товаров'!$A$4:$A$2000,"&lt;"&amp;DATE(YEAR($A623),MONTH($A623),1)))-SUMIFS('Регистрация расход товаров'!$G$4:$G$2000,'Регистрация расход товаров'!$A$4:$A$2000,"&lt;"&amp;DATE(YEAR($A623),MONTH($A623),1),'Регистрация расход товаров'!$D$4:$D$2000,$D623),0))))*G623,0)</f>
        <v>0</v>
      </c>
      <c r="I623" s="154"/>
      <c r="J623" s="153">
        <f t="shared" si="18"/>
        <v>0</v>
      </c>
      <c r="K623" s="153">
        <f t="shared" si="19"/>
        <v>0</v>
      </c>
      <c r="L623" s="43" t="e">
        <f>IF(B623=#REF!,MAX($L$3:L622)+1,0)</f>
        <v>#REF!</v>
      </c>
    </row>
    <row r="624" spans="1:12">
      <c r="A624" s="158"/>
      <c r="B624" s="94"/>
      <c r="C624" s="159"/>
      <c r="D624" s="128"/>
      <c r="E624" s="151" t="str">
        <f>IFERROR(INDEX('Материал хисобот'!$C$9:$C$259,MATCH(D624,'Материал хисобот'!$B$9:$B$259,0),1),"")</f>
        <v/>
      </c>
      <c r="F624" s="152" t="str">
        <f>IFERROR(INDEX('Материал хисобот'!$D$9:$D$259,MATCH(D624,'Материал хисобот'!$B$9:$B$259,0),1),"")</f>
        <v/>
      </c>
      <c r="G624" s="155"/>
      <c r="H624" s="153">
        <f>IFERROR((((SUMIFS('Регистрация приход товаров'!$H$4:$H$2000,'Регистрация приход товаров'!$A$4:$A$2000,"&gt;="&amp;DATE(YEAR($A624),MONTH($A624),1),'Регистрация приход товаров'!$D$4:$D$2000,$D624)-SUMIFS('Регистрация приход товаров'!$H$4:$H$2000,'Регистрация приход товаров'!$A$4:$A$2000,"&gt;="&amp;DATE(YEAR($A624),MONTH($A624)+1,1),'Регистрация приход товаров'!$D$4:$D$2000,$D624))+(IFERROR((SUMIF('Остаток на начало год'!$B$5:$B$302,$D624,'Остаток на начало год'!$F$5:$F$302)+SUMIFS('Регистрация приход товаров'!$H$4:$H$2000,'Регистрация приход товаров'!$D$4:$D$2000,$D624,'Регистрация приход товаров'!$A$4:$A$2000,"&lt;"&amp;DATE(YEAR($A624),MONTH($A624),1)))-SUMIFS('Регистрация расход товаров'!$H$4:$H$2000,'Регистрация расход товаров'!$A$4:$A$2000,"&lt;"&amp;DATE(YEAR($A624),MONTH($A624),1),'Регистрация расход товаров'!$D$4:$D$2000,$D624),0)))/((SUMIFS('Регистрация приход товаров'!$G$4:$G$2000,'Регистрация приход товаров'!$A$4:$A$2000,"&gt;="&amp;DATE(YEAR($A624),MONTH($A624),1),'Регистрация приход товаров'!$D$4:$D$2000,$D624)-SUMIFS('Регистрация приход товаров'!$G$4:$G$2000,'Регистрация приход товаров'!$A$4:$A$2000,"&gt;="&amp;DATE(YEAR($A624),MONTH($A624)+1,1),'Регистрация приход товаров'!$D$4:$D$2000,$D624))+(IFERROR((SUMIF('Остаток на начало год'!$B$5:$B$302,$D624,'Остаток на начало год'!$E$5:$E$302)+SUMIFS('Регистрация приход товаров'!$G$4:$G$2000,'Регистрация приход товаров'!$D$4:$D$2000,$D624,'Регистрация приход товаров'!$A$4:$A$2000,"&lt;"&amp;DATE(YEAR($A624),MONTH($A624),1)))-SUMIFS('Регистрация расход товаров'!$G$4:$G$2000,'Регистрация расход товаров'!$A$4:$A$2000,"&lt;"&amp;DATE(YEAR($A624),MONTH($A624),1),'Регистрация расход товаров'!$D$4:$D$2000,$D624),0))))*G624,0)</f>
        <v>0</v>
      </c>
      <c r="I624" s="154"/>
      <c r="J624" s="153">
        <f t="shared" si="18"/>
        <v>0</v>
      </c>
      <c r="K624" s="153">
        <f t="shared" si="19"/>
        <v>0</v>
      </c>
      <c r="L624" s="43" t="e">
        <f>IF(B624=#REF!,MAX($L$3:L623)+1,0)</f>
        <v>#REF!</v>
      </c>
    </row>
    <row r="625" spans="1:12">
      <c r="A625" s="158"/>
      <c r="B625" s="94"/>
      <c r="C625" s="159"/>
      <c r="D625" s="128"/>
      <c r="E625" s="151" t="str">
        <f>IFERROR(INDEX('Материал хисобот'!$C$9:$C$259,MATCH(D625,'Материал хисобот'!$B$9:$B$259,0),1),"")</f>
        <v/>
      </c>
      <c r="F625" s="152" t="str">
        <f>IFERROR(INDEX('Материал хисобот'!$D$9:$D$259,MATCH(D625,'Материал хисобот'!$B$9:$B$259,0),1),"")</f>
        <v/>
      </c>
      <c r="G625" s="155"/>
      <c r="H625" s="153">
        <f>IFERROR((((SUMIFS('Регистрация приход товаров'!$H$4:$H$2000,'Регистрация приход товаров'!$A$4:$A$2000,"&gt;="&amp;DATE(YEAR($A625),MONTH($A625),1),'Регистрация приход товаров'!$D$4:$D$2000,$D625)-SUMIFS('Регистрация приход товаров'!$H$4:$H$2000,'Регистрация приход товаров'!$A$4:$A$2000,"&gt;="&amp;DATE(YEAR($A625),MONTH($A625)+1,1),'Регистрация приход товаров'!$D$4:$D$2000,$D625))+(IFERROR((SUMIF('Остаток на начало год'!$B$5:$B$302,$D625,'Остаток на начало год'!$F$5:$F$302)+SUMIFS('Регистрация приход товаров'!$H$4:$H$2000,'Регистрация приход товаров'!$D$4:$D$2000,$D625,'Регистрация приход товаров'!$A$4:$A$2000,"&lt;"&amp;DATE(YEAR($A625),MONTH($A625),1)))-SUMIFS('Регистрация расход товаров'!$H$4:$H$2000,'Регистрация расход товаров'!$A$4:$A$2000,"&lt;"&amp;DATE(YEAR($A625),MONTH($A625),1),'Регистрация расход товаров'!$D$4:$D$2000,$D625),0)))/((SUMIFS('Регистрация приход товаров'!$G$4:$G$2000,'Регистрация приход товаров'!$A$4:$A$2000,"&gt;="&amp;DATE(YEAR($A625),MONTH($A625),1),'Регистрация приход товаров'!$D$4:$D$2000,$D625)-SUMIFS('Регистрация приход товаров'!$G$4:$G$2000,'Регистрация приход товаров'!$A$4:$A$2000,"&gt;="&amp;DATE(YEAR($A625),MONTH($A625)+1,1),'Регистрация приход товаров'!$D$4:$D$2000,$D625))+(IFERROR((SUMIF('Остаток на начало год'!$B$5:$B$302,$D625,'Остаток на начало год'!$E$5:$E$302)+SUMIFS('Регистрация приход товаров'!$G$4:$G$2000,'Регистрация приход товаров'!$D$4:$D$2000,$D625,'Регистрация приход товаров'!$A$4:$A$2000,"&lt;"&amp;DATE(YEAR($A625),MONTH($A625),1)))-SUMIFS('Регистрация расход товаров'!$G$4:$G$2000,'Регистрация расход товаров'!$A$4:$A$2000,"&lt;"&amp;DATE(YEAR($A625),MONTH($A625),1),'Регистрация расход товаров'!$D$4:$D$2000,$D625),0))))*G625,0)</f>
        <v>0</v>
      </c>
      <c r="I625" s="154"/>
      <c r="J625" s="153">
        <f t="shared" si="18"/>
        <v>0</v>
      </c>
      <c r="K625" s="153">
        <f t="shared" si="19"/>
        <v>0</v>
      </c>
      <c r="L625" s="43" t="e">
        <f>IF(B625=#REF!,MAX($L$3:L624)+1,0)</f>
        <v>#REF!</v>
      </c>
    </row>
    <row r="626" spans="1:12">
      <c r="A626" s="158"/>
      <c r="B626" s="94"/>
      <c r="C626" s="159"/>
      <c r="D626" s="128"/>
      <c r="E626" s="151" t="str">
        <f>IFERROR(INDEX('Материал хисобот'!$C$9:$C$259,MATCH(D626,'Материал хисобот'!$B$9:$B$259,0),1),"")</f>
        <v/>
      </c>
      <c r="F626" s="152" t="str">
        <f>IFERROR(INDEX('Материал хисобот'!$D$9:$D$259,MATCH(D626,'Материал хисобот'!$B$9:$B$259,0),1),"")</f>
        <v/>
      </c>
      <c r="G626" s="155"/>
      <c r="H626" s="153">
        <f>IFERROR((((SUMIFS('Регистрация приход товаров'!$H$4:$H$2000,'Регистрация приход товаров'!$A$4:$A$2000,"&gt;="&amp;DATE(YEAR($A626),MONTH($A626),1),'Регистрация приход товаров'!$D$4:$D$2000,$D626)-SUMIFS('Регистрация приход товаров'!$H$4:$H$2000,'Регистрация приход товаров'!$A$4:$A$2000,"&gt;="&amp;DATE(YEAR($A626),MONTH($A626)+1,1),'Регистрация приход товаров'!$D$4:$D$2000,$D626))+(IFERROR((SUMIF('Остаток на начало год'!$B$5:$B$302,$D626,'Остаток на начало год'!$F$5:$F$302)+SUMIFS('Регистрация приход товаров'!$H$4:$H$2000,'Регистрация приход товаров'!$D$4:$D$2000,$D626,'Регистрация приход товаров'!$A$4:$A$2000,"&lt;"&amp;DATE(YEAR($A626),MONTH($A626),1)))-SUMIFS('Регистрация расход товаров'!$H$4:$H$2000,'Регистрация расход товаров'!$A$4:$A$2000,"&lt;"&amp;DATE(YEAR($A626),MONTH($A626),1),'Регистрация расход товаров'!$D$4:$D$2000,$D626),0)))/((SUMIFS('Регистрация приход товаров'!$G$4:$G$2000,'Регистрация приход товаров'!$A$4:$A$2000,"&gt;="&amp;DATE(YEAR($A626),MONTH($A626),1),'Регистрация приход товаров'!$D$4:$D$2000,$D626)-SUMIFS('Регистрация приход товаров'!$G$4:$G$2000,'Регистрация приход товаров'!$A$4:$A$2000,"&gt;="&amp;DATE(YEAR($A626),MONTH($A626)+1,1),'Регистрация приход товаров'!$D$4:$D$2000,$D626))+(IFERROR((SUMIF('Остаток на начало год'!$B$5:$B$302,$D626,'Остаток на начало год'!$E$5:$E$302)+SUMIFS('Регистрация приход товаров'!$G$4:$G$2000,'Регистрация приход товаров'!$D$4:$D$2000,$D626,'Регистрация приход товаров'!$A$4:$A$2000,"&lt;"&amp;DATE(YEAR($A626),MONTH($A626),1)))-SUMIFS('Регистрация расход товаров'!$G$4:$G$2000,'Регистрация расход товаров'!$A$4:$A$2000,"&lt;"&amp;DATE(YEAR($A626),MONTH($A626),1),'Регистрация расход товаров'!$D$4:$D$2000,$D626),0))))*G626,0)</f>
        <v>0</v>
      </c>
      <c r="I626" s="154"/>
      <c r="J626" s="153">
        <f t="shared" si="18"/>
        <v>0</v>
      </c>
      <c r="K626" s="153">
        <f t="shared" si="19"/>
        <v>0</v>
      </c>
      <c r="L626" s="43" t="e">
        <f>IF(B626=#REF!,MAX($L$3:L625)+1,0)</f>
        <v>#REF!</v>
      </c>
    </row>
    <row r="627" spans="1:12">
      <c r="A627" s="158"/>
      <c r="B627" s="94"/>
      <c r="C627" s="159"/>
      <c r="D627" s="128"/>
      <c r="E627" s="151" t="str">
        <f>IFERROR(INDEX('Материал хисобот'!$C$9:$C$259,MATCH(D627,'Материал хисобот'!$B$9:$B$259,0),1),"")</f>
        <v/>
      </c>
      <c r="F627" s="152" t="str">
        <f>IFERROR(INDEX('Материал хисобот'!$D$9:$D$259,MATCH(D627,'Материал хисобот'!$B$9:$B$259,0),1),"")</f>
        <v/>
      </c>
      <c r="G627" s="155"/>
      <c r="H627" s="153">
        <f>IFERROR((((SUMIFS('Регистрация приход товаров'!$H$4:$H$2000,'Регистрация приход товаров'!$A$4:$A$2000,"&gt;="&amp;DATE(YEAR($A627),MONTH($A627),1),'Регистрация приход товаров'!$D$4:$D$2000,$D627)-SUMIFS('Регистрация приход товаров'!$H$4:$H$2000,'Регистрация приход товаров'!$A$4:$A$2000,"&gt;="&amp;DATE(YEAR($A627),MONTH($A627)+1,1),'Регистрация приход товаров'!$D$4:$D$2000,$D627))+(IFERROR((SUMIF('Остаток на начало год'!$B$5:$B$302,$D627,'Остаток на начало год'!$F$5:$F$302)+SUMIFS('Регистрация приход товаров'!$H$4:$H$2000,'Регистрация приход товаров'!$D$4:$D$2000,$D627,'Регистрация приход товаров'!$A$4:$A$2000,"&lt;"&amp;DATE(YEAR($A627),MONTH($A627),1)))-SUMIFS('Регистрация расход товаров'!$H$4:$H$2000,'Регистрация расход товаров'!$A$4:$A$2000,"&lt;"&amp;DATE(YEAR($A627),MONTH($A627),1),'Регистрация расход товаров'!$D$4:$D$2000,$D627),0)))/((SUMIFS('Регистрация приход товаров'!$G$4:$G$2000,'Регистрация приход товаров'!$A$4:$A$2000,"&gt;="&amp;DATE(YEAR($A627),MONTH($A627),1),'Регистрация приход товаров'!$D$4:$D$2000,$D627)-SUMIFS('Регистрация приход товаров'!$G$4:$G$2000,'Регистрация приход товаров'!$A$4:$A$2000,"&gt;="&amp;DATE(YEAR($A627),MONTH($A627)+1,1),'Регистрация приход товаров'!$D$4:$D$2000,$D627))+(IFERROR((SUMIF('Остаток на начало год'!$B$5:$B$302,$D627,'Остаток на начало год'!$E$5:$E$302)+SUMIFS('Регистрация приход товаров'!$G$4:$G$2000,'Регистрация приход товаров'!$D$4:$D$2000,$D627,'Регистрация приход товаров'!$A$4:$A$2000,"&lt;"&amp;DATE(YEAR($A627),MONTH($A627),1)))-SUMIFS('Регистрация расход товаров'!$G$4:$G$2000,'Регистрация расход товаров'!$A$4:$A$2000,"&lt;"&amp;DATE(YEAR($A627),MONTH($A627),1),'Регистрация расход товаров'!$D$4:$D$2000,$D627),0))))*G627,0)</f>
        <v>0</v>
      </c>
      <c r="I627" s="154"/>
      <c r="J627" s="153">
        <f t="shared" si="18"/>
        <v>0</v>
      </c>
      <c r="K627" s="153">
        <f t="shared" si="19"/>
        <v>0</v>
      </c>
      <c r="L627" s="43" t="e">
        <f>IF(B627=#REF!,MAX($L$3:L626)+1,0)</f>
        <v>#REF!</v>
      </c>
    </row>
    <row r="628" spans="1:12">
      <c r="A628" s="158"/>
      <c r="B628" s="94"/>
      <c r="C628" s="159"/>
      <c r="D628" s="128"/>
      <c r="E628" s="151" t="str">
        <f>IFERROR(INDEX('Материал хисобот'!$C$9:$C$259,MATCH(D628,'Материал хисобот'!$B$9:$B$259,0),1),"")</f>
        <v/>
      </c>
      <c r="F628" s="152" t="str">
        <f>IFERROR(INDEX('Материал хисобот'!$D$9:$D$259,MATCH(D628,'Материал хисобот'!$B$9:$B$259,0),1),"")</f>
        <v/>
      </c>
      <c r="G628" s="155"/>
      <c r="H628" s="153">
        <f>IFERROR((((SUMIFS('Регистрация приход товаров'!$H$4:$H$2000,'Регистрация приход товаров'!$A$4:$A$2000,"&gt;="&amp;DATE(YEAR($A628),MONTH($A628),1),'Регистрация приход товаров'!$D$4:$D$2000,$D628)-SUMIFS('Регистрация приход товаров'!$H$4:$H$2000,'Регистрация приход товаров'!$A$4:$A$2000,"&gt;="&amp;DATE(YEAR($A628),MONTH($A628)+1,1),'Регистрация приход товаров'!$D$4:$D$2000,$D628))+(IFERROR((SUMIF('Остаток на начало год'!$B$5:$B$302,$D628,'Остаток на начало год'!$F$5:$F$302)+SUMIFS('Регистрация приход товаров'!$H$4:$H$2000,'Регистрация приход товаров'!$D$4:$D$2000,$D628,'Регистрация приход товаров'!$A$4:$A$2000,"&lt;"&amp;DATE(YEAR($A628),MONTH($A628),1)))-SUMIFS('Регистрация расход товаров'!$H$4:$H$2000,'Регистрация расход товаров'!$A$4:$A$2000,"&lt;"&amp;DATE(YEAR($A628),MONTH($A628),1),'Регистрация расход товаров'!$D$4:$D$2000,$D628),0)))/((SUMIFS('Регистрация приход товаров'!$G$4:$G$2000,'Регистрация приход товаров'!$A$4:$A$2000,"&gt;="&amp;DATE(YEAR($A628),MONTH($A628),1),'Регистрация приход товаров'!$D$4:$D$2000,$D628)-SUMIFS('Регистрация приход товаров'!$G$4:$G$2000,'Регистрация приход товаров'!$A$4:$A$2000,"&gt;="&amp;DATE(YEAR($A628),MONTH($A628)+1,1),'Регистрация приход товаров'!$D$4:$D$2000,$D628))+(IFERROR((SUMIF('Остаток на начало год'!$B$5:$B$302,$D628,'Остаток на начало год'!$E$5:$E$302)+SUMIFS('Регистрация приход товаров'!$G$4:$G$2000,'Регистрация приход товаров'!$D$4:$D$2000,$D628,'Регистрация приход товаров'!$A$4:$A$2000,"&lt;"&amp;DATE(YEAR($A628),MONTH($A628),1)))-SUMIFS('Регистрация расход товаров'!$G$4:$G$2000,'Регистрация расход товаров'!$A$4:$A$2000,"&lt;"&amp;DATE(YEAR($A628),MONTH($A628),1),'Регистрация расход товаров'!$D$4:$D$2000,$D628),0))))*G628,0)</f>
        <v>0</v>
      </c>
      <c r="I628" s="154"/>
      <c r="J628" s="153">
        <f t="shared" si="18"/>
        <v>0</v>
      </c>
      <c r="K628" s="153">
        <f t="shared" si="19"/>
        <v>0</v>
      </c>
      <c r="L628" s="43" t="e">
        <f>IF(B628=#REF!,MAX($L$3:L627)+1,0)</f>
        <v>#REF!</v>
      </c>
    </row>
    <row r="629" spans="1:12">
      <c r="A629" s="158"/>
      <c r="B629" s="94"/>
      <c r="C629" s="159"/>
      <c r="D629" s="128"/>
      <c r="E629" s="151" t="str">
        <f>IFERROR(INDEX('Материал хисобот'!$C$9:$C$259,MATCH(D629,'Материал хисобот'!$B$9:$B$259,0),1),"")</f>
        <v/>
      </c>
      <c r="F629" s="152" t="str">
        <f>IFERROR(INDEX('Материал хисобот'!$D$9:$D$259,MATCH(D629,'Материал хисобот'!$B$9:$B$259,0),1),"")</f>
        <v/>
      </c>
      <c r="G629" s="155"/>
      <c r="H629" s="153">
        <f>IFERROR((((SUMIFS('Регистрация приход товаров'!$H$4:$H$2000,'Регистрация приход товаров'!$A$4:$A$2000,"&gt;="&amp;DATE(YEAR($A629),MONTH($A629),1),'Регистрация приход товаров'!$D$4:$D$2000,$D629)-SUMIFS('Регистрация приход товаров'!$H$4:$H$2000,'Регистрация приход товаров'!$A$4:$A$2000,"&gt;="&amp;DATE(YEAR($A629),MONTH($A629)+1,1),'Регистрация приход товаров'!$D$4:$D$2000,$D629))+(IFERROR((SUMIF('Остаток на начало год'!$B$5:$B$302,$D629,'Остаток на начало год'!$F$5:$F$302)+SUMIFS('Регистрация приход товаров'!$H$4:$H$2000,'Регистрация приход товаров'!$D$4:$D$2000,$D629,'Регистрация приход товаров'!$A$4:$A$2000,"&lt;"&amp;DATE(YEAR($A629),MONTH($A629),1)))-SUMIFS('Регистрация расход товаров'!$H$4:$H$2000,'Регистрация расход товаров'!$A$4:$A$2000,"&lt;"&amp;DATE(YEAR($A629),MONTH($A629),1),'Регистрация расход товаров'!$D$4:$D$2000,$D629),0)))/((SUMIFS('Регистрация приход товаров'!$G$4:$G$2000,'Регистрация приход товаров'!$A$4:$A$2000,"&gt;="&amp;DATE(YEAR($A629),MONTH($A629),1),'Регистрация приход товаров'!$D$4:$D$2000,$D629)-SUMIFS('Регистрация приход товаров'!$G$4:$G$2000,'Регистрация приход товаров'!$A$4:$A$2000,"&gt;="&amp;DATE(YEAR($A629),MONTH($A629)+1,1),'Регистрация приход товаров'!$D$4:$D$2000,$D629))+(IFERROR((SUMIF('Остаток на начало год'!$B$5:$B$302,$D629,'Остаток на начало год'!$E$5:$E$302)+SUMIFS('Регистрация приход товаров'!$G$4:$G$2000,'Регистрация приход товаров'!$D$4:$D$2000,$D629,'Регистрация приход товаров'!$A$4:$A$2000,"&lt;"&amp;DATE(YEAR($A629),MONTH($A629),1)))-SUMIFS('Регистрация расход товаров'!$G$4:$G$2000,'Регистрация расход товаров'!$A$4:$A$2000,"&lt;"&amp;DATE(YEAR($A629),MONTH($A629),1),'Регистрация расход товаров'!$D$4:$D$2000,$D629),0))))*G629,0)</f>
        <v>0</v>
      </c>
      <c r="I629" s="154"/>
      <c r="J629" s="153">
        <f t="shared" si="18"/>
        <v>0</v>
      </c>
      <c r="K629" s="153">
        <f t="shared" si="19"/>
        <v>0</v>
      </c>
      <c r="L629" s="43" t="e">
        <f>IF(B629=#REF!,MAX($L$3:L628)+1,0)</f>
        <v>#REF!</v>
      </c>
    </row>
    <row r="630" spans="1:12">
      <c r="A630" s="158"/>
      <c r="B630" s="94"/>
      <c r="C630" s="159"/>
      <c r="D630" s="128"/>
      <c r="E630" s="151" t="str">
        <f>IFERROR(INDEX('Материал хисобот'!$C$9:$C$259,MATCH(D630,'Материал хисобот'!$B$9:$B$259,0),1),"")</f>
        <v/>
      </c>
      <c r="F630" s="152" t="str">
        <f>IFERROR(INDEX('Материал хисобот'!$D$9:$D$259,MATCH(D630,'Материал хисобот'!$B$9:$B$259,0),1),"")</f>
        <v/>
      </c>
      <c r="G630" s="155"/>
      <c r="H630" s="153">
        <f>IFERROR((((SUMIFS('Регистрация приход товаров'!$H$4:$H$2000,'Регистрация приход товаров'!$A$4:$A$2000,"&gt;="&amp;DATE(YEAR($A630),MONTH($A630),1),'Регистрация приход товаров'!$D$4:$D$2000,$D630)-SUMIFS('Регистрация приход товаров'!$H$4:$H$2000,'Регистрация приход товаров'!$A$4:$A$2000,"&gt;="&amp;DATE(YEAR($A630),MONTH($A630)+1,1),'Регистрация приход товаров'!$D$4:$D$2000,$D630))+(IFERROR((SUMIF('Остаток на начало год'!$B$5:$B$302,$D630,'Остаток на начало год'!$F$5:$F$302)+SUMIFS('Регистрация приход товаров'!$H$4:$H$2000,'Регистрация приход товаров'!$D$4:$D$2000,$D630,'Регистрация приход товаров'!$A$4:$A$2000,"&lt;"&amp;DATE(YEAR($A630),MONTH($A630),1)))-SUMIFS('Регистрация расход товаров'!$H$4:$H$2000,'Регистрация расход товаров'!$A$4:$A$2000,"&lt;"&amp;DATE(YEAR($A630),MONTH($A630),1),'Регистрация расход товаров'!$D$4:$D$2000,$D630),0)))/((SUMIFS('Регистрация приход товаров'!$G$4:$G$2000,'Регистрация приход товаров'!$A$4:$A$2000,"&gt;="&amp;DATE(YEAR($A630),MONTH($A630),1),'Регистрация приход товаров'!$D$4:$D$2000,$D630)-SUMIFS('Регистрация приход товаров'!$G$4:$G$2000,'Регистрация приход товаров'!$A$4:$A$2000,"&gt;="&amp;DATE(YEAR($A630),MONTH($A630)+1,1),'Регистрация приход товаров'!$D$4:$D$2000,$D630))+(IFERROR((SUMIF('Остаток на начало год'!$B$5:$B$302,$D630,'Остаток на начало год'!$E$5:$E$302)+SUMIFS('Регистрация приход товаров'!$G$4:$G$2000,'Регистрация приход товаров'!$D$4:$D$2000,$D630,'Регистрация приход товаров'!$A$4:$A$2000,"&lt;"&amp;DATE(YEAR($A630),MONTH($A630),1)))-SUMIFS('Регистрация расход товаров'!$G$4:$G$2000,'Регистрация расход товаров'!$A$4:$A$2000,"&lt;"&amp;DATE(YEAR($A630),MONTH($A630),1),'Регистрация расход товаров'!$D$4:$D$2000,$D630),0))))*G630,0)</f>
        <v>0</v>
      </c>
      <c r="I630" s="154"/>
      <c r="J630" s="153">
        <f t="shared" si="18"/>
        <v>0</v>
      </c>
      <c r="K630" s="153">
        <f t="shared" si="19"/>
        <v>0</v>
      </c>
      <c r="L630" s="43" t="e">
        <f>IF(B630=#REF!,MAX($L$3:L629)+1,0)</f>
        <v>#REF!</v>
      </c>
    </row>
    <row r="631" spans="1:12">
      <c r="A631" s="158"/>
      <c r="B631" s="94"/>
      <c r="C631" s="159"/>
      <c r="D631" s="128"/>
      <c r="E631" s="151" t="str">
        <f>IFERROR(INDEX('Материал хисобот'!$C$9:$C$259,MATCH(D631,'Материал хисобот'!$B$9:$B$259,0),1),"")</f>
        <v/>
      </c>
      <c r="F631" s="152" t="str">
        <f>IFERROR(INDEX('Материал хисобот'!$D$9:$D$259,MATCH(D631,'Материал хисобот'!$B$9:$B$259,0),1),"")</f>
        <v/>
      </c>
      <c r="G631" s="155"/>
      <c r="H631" s="153">
        <f>IFERROR((((SUMIFS('Регистрация приход товаров'!$H$4:$H$2000,'Регистрация приход товаров'!$A$4:$A$2000,"&gt;="&amp;DATE(YEAR($A631),MONTH($A631),1),'Регистрация приход товаров'!$D$4:$D$2000,$D631)-SUMIFS('Регистрация приход товаров'!$H$4:$H$2000,'Регистрация приход товаров'!$A$4:$A$2000,"&gt;="&amp;DATE(YEAR($A631),MONTH($A631)+1,1),'Регистрация приход товаров'!$D$4:$D$2000,$D631))+(IFERROR((SUMIF('Остаток на начало год'!$B$5:$B$302,$D631,'Остаток на начало год'!$F$5:$F$302)+SUMIFS('Регистрация приход товаров'!$H$4:$H$2000,'Регистрация приход товаров'!$D$4:$D$2000,$D631,'Регистрация приход товаров'!$A$4:$A$2000,"&lt;"&amp;DATE(YEAR($A631),MONTH($A631),1)))-SUMIFS('Регистрация расход товаров'!$H$4:$H$2000,'Регистрация расход товаров'!$A$4:$A$2000,"&lt;"&amp;DATE(YEAR($A631),MONTH($A631),1),'Регистрация расход товаров'!$D$4:$D$2000,$D631),0)))/((SUMIFS('Регистрация приход товаров'!$G$4:$G$2000,'Регистрация приход товаров'!$A$4:$A$2000,"&gt;="&amp;DATE(YEAR($A631),MONTH($A631),1),'Регистрация приход товаров'!$D$4:$D$2000,$D631)-SUMIFS('Регистрация приход товаров'!$G$4:$G$2000,'Регистрация приход товаров'!$A$4:$A$2000,"&gt;="&amp;DATE(YEAR($A631),MONTH($A631)+1,1),'Регистрация приход товаров'!$D$4:$D$2000,$D631))+(IFERROR((SUMIF('Остаток на начало год'!$B$5:$B$302,$D631,'Остаток на начало год'!$E$5:$E$302)+SUMIFS('Регистрация приход товаров'!$G$4:$G$2000,'Регистрация приход товаров'!$D$4:$D$2000,$D631,'Регистрация приход товаров'!$A$4:$A$2000,"&lt;"&amp;DATE(YEAR($A631),MONTH($A631),1)))-SUMIFS('Регистрация расход товаров'!$G$4:$G$2000,'Регистрация расход товаров'!$A$4:$A$2000,"&lt;"&amp;DATE(YEAR($A631),MONTH($A631),1),'Регистрация расход товаров'!$D$4:$D$2000,$D631),0))))*G631,0)</f>
        <v>0</v>
      </c>
      <c r="I631" s="154"/>
      <c r="J631" s="153">
        <f t="shared" si="18"/>
        <v>0</v>
      </c>
      <c r="K631" s="153">
        <f t="shared" si="19"/>
        <v>0</v>
      </c>
      <c r="L631" s="43" t="e">
        <f>IF(B631=#REF!,MAX($L$3:L630)+1,0)</f>
        <v>#REF!</v>
      </c>
    </row>
    <row r="632" spans="1:12">
      <c r="A632" s="158"/>
      <c r="B632" s="94"/>
      <c r="C632" s="159"/>
      <c r="D632" s="128"/>
      <c r="E632" s="151" t="str">
        <f>IFERROR(INDEX('Материал хисобот'!$C$9:$C$259,MATCH(D632,'Материал хисобот'!$B$9:$B$259,0),1),"")</f>
        <v/>
      </c>
      <c r="F632" s="152" t="str">
        <f>IFERROR(INDEX('Материал хисобот'!$D$9:$D$259,MATCH(D632,'Материал хисобот'!$B$9:$B$259,0),1),"")</f>
        <v/>
      </c>
      <c r="G632" s="155"/>
      <c r="H632" s="153">
        <f>IFERROR((((SUMIFS('Регистрация приход товаров'!$H$4:$H$2000,'Регистрация приход товаров'!$A$4:$A$2000,"&gt;="&amp;DATE(YEAR($A632),MONTH($A632),1),'Регистрация приход товаров'!$D$4:$D$2000,$D632)-SUMIFS('Регистрация приход товаров'!$H$4:$H$2000,'Регистрация приход товаров'!$A$4:$A$2000,"&gt;="&amp;DATE(YEAR($A632),MONTH($A632)+1,1),'Регистрация приход товаров'!$D$4:$D$2000,$D632))+(IFERROR((SUMIF('Остаток на начало год'!$B$5:$B$302,$D632,'Остаток на начало год'!$F$5:$F$302)+SUMIFS('Регистрация приход товаров'!$H$4:$H$2000,'Регистрация приход товаров'!$D$4:$D$2000,$D632,'Регистрация приход товаров'!$A$4:$A$2000,"&lt;"&amp;DATE(YEAR($A632),MONTH($A632),1)))-SUMIFS('Регистрация расход товаров'!$H$4:$H$2000,'Регистрация расход товаров'!$A$4:$A$2000,"&lt;"&amp;DATE(YEAR($A632),MONTH($A632),1),'Регистрация расход товаров'!$D$4:$D$2000,$D632),0)))/((SUMIFS('Регистрация приход товаров'!$G$4:$G$2000,'Регистрация приход товаров'!$A$4:$A$2000,"&gt;="&amp;DATE(YEAR($A632),MONTH($A632),1),'Регистрация приход товаров'!$D$4:$D$2000,$D632)-SUMIFS('Регистрация приход товаров'!$G$4:$G$2000,'Регистрация приход товаров'!$A$4:$A$2000,"&gt;="&amp;DATE(YEAR($A632),MONTH($A632)+1,1),'Регистрация приход товаров'!$D$4:$D$2000,$D632))+(IFERROR((SUMIF('Остаток на начало год'!$B$5:$B$302,$D632,'Остаток на начало год'!$E$5:$E$302)+SUMIFS('Регистрация приход товаров'!$G$4:$G$2000,'Регистрация приход товаров'!$D$4:$D$2000,$D632,'Регистрация приход товаров'!$A$4:$A$2000,"&lt;"&amp;DATE(YEAR($A632),MONTH($A632),1)))-SUMIFS('Регистрация расход товаров'!$G$4:$G$2000,'Регистрация расход товаров'!$A$4:$A$2000,"&lt;"&amp;DATE(YEAR($A632),MONTH($A632),1),'Регистрация расход товаров'!$D$4:$D$2000,$D632),0))))*G632,0)</f>
        <v>0</v>
      </c>
      <c r="I632" s="154"/>
      <c r="J632" s="153">
        <f t="shared" si="18"/>
        <v>0</v>
      </c>
      <c r="K632" s="153">
        <f t="shared" si="19"/>
        <v>0</v>
      </c>
      <c r="L632" s="43" t="e">
        <f>IF(B632=#REF!,MAX($L$3:L631)+1,0)</f>
        <v>#REF!</v>
      </c>
    </row>
    <row r="633" spans="1:12">
      <c r="A633" s="158"/>
      <c r="B633" s="94"/>
      <c r="C633" s="159"/>
      <c r="D633" s="128"/>
      <c r="E633" s="151" t="str">
        <f>IFERROR(INDEX('Материал хисобот'!$C$9:$C$259,MATCH(D633,'Материал хисобот'!$B$9:$B$259,0),1),"")</f>
        <v/>
      </c>
      <c r="F633" s="152" t="str">
        <f>IFERROR(INDEX('Материал хисобот'!$D$9:$D$259,MATCH(D633,'Материал хисобот'!$B$9:$B$259,0),1),"")</f>
        <v/>
      </c>
      <c r="G633" s="155"/>
      <c r="H633" s="153">
        <f>IFERROR((((SUMIFS('Регистрация приход товаров'!$H$4:$H$2000,'Регистрация приход товаров'!$A$4:$A$2000,"&gt;="&amp;DATE(YEAR($A633),MONTH($A633),1),'Регистрация приход товаров'!$D$4:$D$2000,$D633)-SUMIFS('Регистрация приход товаров'!$H$4:$H$2000,'Регистрация приход товаров'!$A$4:$A$2000,"&gt;="&amp;DATE(YEAR($A633),MONTH($A633)+1,1),'Регистрация приход товаров'!$D$4:$D$2000,$D633))+(IFERROR((SUMIF('Остаток на начало год'!$B$5:$B$302,$D633,'Остаток на начало год'!$F$5:$F$302)+SUMIFS('Регистрация приход товаров'!$H$4:$H$2000,'Регистрация приход товаров'!$D$4:$D$2000,$D633,'Регистрация приход товаров'!$A$4:$A$2000,"&lt;"&amp;DATE(YEAR($A633),MONTH($A633),1)))-SUMIFS('Регистрация расход товаров'!$H$4:$H$2000,'Регистрация расход товаров'!$A$4:$A$2000,"&lt;"&amp;DATE(YEAR($A633),MONTH($A633),1),'Регистрация расход товаров'!$D$4:$D$2000,$D633),0)))/((SUMIFS('Регистрация приход товаров'!$G$4:$G$2000,'Регистрация приход товаров'!$A$4:$A$2000,"&gt;="&amp;DATE(YEAR($A633),MONTH($A633),1),'Регистрация приход товаров'!$D$4:$D$2000,$D633)-SUMIFS('Регистрация приход товаров'!$G$4:$G$2000,'Регистрация приход товаров'!$A$4:$A$2000,"&gt;="&amp;DATE(YEAR($A633),MONTH($A633)+1,1),'Регистрация приход товаров'!$D$4:$D$2000,$D633))+(IFERROR((SUMIF('Остаток на начало год'!$B$5:$B$302,$D633,'Остаток на начало год'!$E$5:$E$302)+SUMIFS('Регистрация приход товаров'!$G$4:$G$2000,'Регистрация приход товаров'!$D$4:$D$2000,$D633,'Регистрация приход товаров'!$A$4:$A$2000,"&lt;"&amp;DATE(YEAR($A633),MONTH($A633),1)))-SUMIFS('Регистрация расход товаров'!$G$4:$G$2000,'Регистрация расход товаров'!$A$4:$A$2000,"&lt;"&amp;DATE(YEAR($A633),MONTH($A633),1),'Регистрация расход товаров'!$D$4:$D$2000,$D633),0))))*G633,0)</f>
        <v>0</v>
      </c>
      <c r="I633" s="154"/>
      <c r="J633" s="153">
        <f t="shared" si="18"/>
        <v>0</v>
      </c>
      <c r="K633" s="153">
        <f t="shared" si="19"/>
        <v>0</v>
      </c>
      <c r="L633" s="43" t="e">
        <f>IF(B633=#REF!,MAX($L$3:L632)+1,0)</f>
        <v>#REF!</v>
      </c>
    </row>
    <row r="634" spans="1:12">
      <c r="A634" s="158"/>
      <c r="B634" s="94"/>
      <c r="C634" s="159"/>
      <c r="D634" s="128"/>
      <c r="E634" s="151" t="str">
        <f>IFERROR(INDEX('Материал хисобот'!$C$9:$C$259,MATCH(D634,'Материал хисобот'!$B$9:$B$259,0),1),"")</f>
        <v/>
      </c>
      <c r="F634" s="152" t="str">
        <f>IFERROR(INDEX('Материал хисобот'!$D$9:$D$259,MATCH(D634,'Материал хисобот'!$B$9:$B$259,0),1),"")</f>
        <v/>
      </c>
      <c r="G634" s="155"/>
      <c r="H634" s="153">
        <f>IFERROR((((SUMIFS('Регистрация приход товаров'!$H$4:$H$2000,'Регистрация приход товаров'!$A$4:$A$2000,"&gt;="&amp;DATE(YEAR($A634),MONTH($A634),1),'Регистрация приход товаров'!$D$4:$D$2000,$D634)-SUMIFS('Регистрация приход товаров'!$H$4:$H$2000,'Регистрация приход товаров'!$A$4:$A$2000,"&gt;="&amp;DATE(YEAR($A634),MONTH($A634)+1,1),'Регистрация приход товаров'!$D$4:$D$2000,$D634))+(IFERROR((SUMIF('Остаток на начало год'!$B$5:$B$302,$D634,'Остаток на начало год'!$F$5:$F$302)+SUMIFS('Регистрация приход товаров'!$H$4:$H$2000,'Регистрация приход товаров'!$D$4:$D$2000,$D634,'Регистрация приход товаров'!$A$4:$A$2000,"&lt;"&amp;DATE(YEAR($A634),MONTH($A634),1)))-SUMIFS('Регистрация расход товаров'!$H$4:$H$2000,'Регистрация расход товаров'!$A$4:$A$2000,"&lt;"&amp;DATE(YEAR($A634),MONTH($A634),1),'Регистрация расход товаров'!$D$4:$D$2000,$D634),0)))/((SUMIFS('Регистрация приход товаров'!$G$4:$G$2000,'Регистрация приход товаров'!$A$4:$A$2000,"&gt;="&amp;DATE(YEAR($A634),MONTH($A634),1),'Регистрация приход товаров'!$D$4:$D$2000,$D634)-SUMIFS('Регистрация приход товаров'!$G$4:$G$2000,'Регистрация приход товаров'!$A$4:$A$2000,"&gt;="&amp;DATE(YEAR($A634),MONTH($A634)+1,1),'Регистрация приход товаров'!$D$4:$D$2000,$D634))+(IFERROR((SUMIF('Остаток на начало год'!$B$5:$B$302,$D634,'Остаток на начало год'!$E$5:$E$302)+SUMIFS('Регистрация приход товаров'!$G$4:$G$2000,'Регистрация приход товаров'!$D$4:$D$2000,$D634,'Регистрация приход товаров'!$A$4:$A$2000,"&lt;"&amp;DATE(YEAR($A634),MONTH($A634),1)))-SUMIFS('Регистрация расход товаров'!$G$4:$G$2000,'Регистрация расход товаров'!$A$4:$A$2000,"&lt;"&amp;DATE(YEAR($A634),MONTH($A634),1),'Регистрация расход товаров'!$D$4:$D$2000,$D634),0))))*G634,0)</f>
        <v>0</v>
      </c>
      <c r="I634" s="154"/>
      <c r="J634" s="153">
        <f t="shared" si="18"/>
        <v>0</v>
      </c>
      <c r="K634" s="153">
        <f t="shared" si="19"/>
        <v>0</v>
      </c>
      <c r="L634" s="43" t="e">
        <f>IF(B634=#REF!,MAX($L$3:L633)+1,0)</f>
        <v>#REF!</v>
      </c>
    </row>
    <row r="635" spans="1:12">
      <c r="A635" s="158"/>
      <c r="B635" s="94"/>
      <c r="C635" s="159"/>
      <c r="D635" s="128"/>
      <c r="E635" s="151" t="str">
        <f>IFERROR(INDEX('Материал хисобот'!$C$9:$C$259,MATCH(D635,'Материал хисобот'!$B$9:$B$259,0),1),"")</f>
        <v/>
      </c>
      <c r="F635" s="152" t="str">
        <f>IFERROR(INDEX('Материал хисобот'!$D$9:$D$259,MATCH(D635,'Материал хисобот'!$B$9:$B$259,0),1),"")</f>
        <v/>
      </c>
      <c r="G635" s="155"/>
      <c r="H635" s="153">
        <f>IFERROR((((SUMIFS('Регистрация приход товаров'!$H$4:$H$2000,'Регистрация приход товаров'!$A$4:$A$2000,"&gt;="&amp;DATE(YEAR($A635),MONTH($A635),1),'Регистрация приход товаров'!$D$4:$D$2000,$D635)-SUMIFS('Регистрация приход товаров'!$H$4:$H$2000,'Регистрация приход товаров'!$A$4:$A$2000,"&gt;="&amp;DATE(YEAR($A635),MONTH($A635)+1,1),'Регистрация приход товаров'!$D$4:$D$2000,$D635))+(IFERROR((SUMIF('Остаток на начало год'!$B$5:$B$302,$D635,'Остаток на начало год'!$F$5:$F$302)+SUMIFS('Регистрация приход товаров'!$H$4:$H$2000,'Регистрация приход товаров'!$D$4:$D$2000,$D635,'Регистрация приход товаров'!$A$4:$A$2000,"&lt;"&amp;DATE(YEAR($A635),MONTH($A635),1)))-SUMIFS('Регистрация расход товаров'!$H$4:$H$2000,'Регистрация расход товаров'!$A$4:$A$2000,"&lt;"&amp;DATE(YEAR($A635),MONTH($A635),1),'Регистрация расход товаров'!$D$4:$D$2000,$D635),0)))/((SUMIFS('Регистрация приход товаров'!$G$4:$G$2000,'Регистрация приход товаров'!$A$4:$A$2000,"&gt;="&amp;DATE(YEAR($A635),MONTH($A635),1),'Регистрация приход товаров'!$D$4:$D$2000,$D635)-SUMIFS('Регистрация приход товаров'!$G$4:$G$2000,'Регистрация приход товаров'!$A$4:$A$2000,"&gt;="&amp;DATE(YEAR($A635),MONTH($A635)+1,1),'Регистрация приход товаров'!$D$4:$D$2000,$D635))+(IFERROR((SUMIF('Остаток на начало год'!$B$5:$B$302,$D635,'Остаток на начало год'!$E$5:$E$302)+SUMIFS('Регистрация приход товаров'!$G$4:$G$2000,'Регистрация приход товаров'!$D$4:$D$2000,$D635,'Регистрация приход товаров'!$A$4:$A$2000,"&lt;"&amp;DATE(YEAR($A635),MONTH($A635),1)))-SUMIFS('Регистрация расход товаров'!$G$4:$G$2000,'Регистрация расход товаров'!$A$4:$A$2000,"&lt;"&amp;DATE(YEAR($A635),MONTH($A635),1),'Регистрация расход товаров'!$D$4:$D$2000,$D635),0))))*G635,0)</f>
        <v>0</v>
      </c>
      <c r="I635" s="154"/>
      <c r="J635" s="153">
        <f t="shared" si="18"/>
        <v>0</v>
      </c>
      <c r="K635" s="153">
        <f t="shared" si="19"/>
        <v>0</v>
      </c>
      <c r="L635" s="43" t="e">
        <f>IF(B635=#REF!,MAX($L$3:L634)+1,0)</f>
        <v>#REF!</v>
      </c>
    </row>
    <row r="636" spans="1:12">
      <c r="A636" s="158"/>
      <c r="B636" s="94"/>
      <c r="C636" s="159"/>
      <c r="D636" s="128"/>
      <c r="E636" s="151" t="str">
        <f>IFERROR(INDEX('Материал хисобот'!$C$9:$C$259,MATCH(D636,'Материал хисобот'!$B$9:$B$259,0),1),"")</f>
        <v/>
      </c>
      <c r="F636" s="152" t="str">
        <f>IFERROR(INDEX('Материал хисобот'!$D$9:$D$259,MATCH(D636,'Материал хисобот'!$B$9:$B$259,0),1),"")</f>
        <v/>
      </c>
      <c r="G636" s="155"/>
      <c r="H636" s="153">
        <f>IFERROR((((SUMIFS('Регистрация приход товаров'!$H$4:$H$2000,'Регистрация приход товаров'!$A$4:$A$2000,"&gt;="&amp;DATE(YEAR($A636),MONTH($A636),1),'Регистрация приход товаров'!$D$4:$D$2000,$D636)-SUMIFS('Регистрация приход товаров'!$H$4:$H$2000,'Регистрация приход товаров'!$A$4:$A$2000,"&gt;="&amp;DATE(YEAR($A636),MONTH($A636)+1,1),'Регистрация приход товаров'!$D$4:$D$2000,$D636))+(IFERROR((SUMIF('Остаток на начало год'!$B$5:$B$302,$D636,'Остаток на начало год'!$F$5:$F$302)+SUMIFS('Регистрация приход товаров'!$H$4:$H$2000,'Регистрация приход товаров'!$D$4:$D$2000,$D636,'Регистрация приход товаров'!$A$4:$A$2000,"&lt;"&amp;DATE(YEAR($A636),MONTH($A636),1)))-SUMIFS('Регистрация расход товаров'!$H$4:$H$2000,'Регистрация расход товаров'!$A$4:$A$2000,"&lt;"&amp;DATE(YEAR($A636),MONTH($A636),1),'Регистрация расход товаров'!$D$4:$D$2000,$D636),0)))/((SUMIFS('Регистрация приход товаров'!$G$4:$G$2000,'Регистрация приход товаров'!$A$4:$A$2000,"&gt;="&amp;DATE(YEAR($A636),MONTH($A636),1),'Регистрация приход товаров'!$D$4:$D$2000,$D636)-SUMIFS('Регистрация приход товаров'!$G$4:$G$2000,'Регистрация приход товаров'!$A$4:$A$2000,"&gt;="&amp;DATE(YEAR($A636),MONTH($A636)+1,1),'Регистрация приход товаров'!$D$4:$D$2000,$D636))+(IFERROR((SUMIF('Остаток на начало год'!$B$5:$B$302,$D636,'Остаток на начало год'!$E$5:$E$302)+SUMIFS('Регистрация приход товаров'!$G$4:$G$2000,'Регистрация приход товаров'!$D$4:$D$2000,$D636,'Регистрация приход товаров'!$A$4:$A$2000,"&lt;"&amp;DATE(YEAR($A636),MONTH($A636),1)))-SUMIFS('Регистрация расход товаров'!$G$4:$G$2000,'Регистрация расход товаров'!$A$4:$A$2000,"&lt;"&amp;DATE(YEAR($A636),MONTH($A636),1),'Регистрация расход товаров'!$D$4:$D$2000,$D636),0))))*G636,0)</f>
        <v>0</v>
      </c>
      <c r="I636" s="154"/>
      <c r="J636" s="153">
        <f t="shared" si="18"/>
        <v>0</v>
      </c>
      <c r="K636" s="153">
        <f t="shared" si="19"/>
        <v>0</v>
      </c>
      <c r="L636" s="43" t="e">
        <f>IF(B636=#REF!,MAX($L$3:L635)+1,0)</f>
        <v>#REF!</v>
      </c>
    </row>
    <row r="637" spans="1:12">
      <c r="A637" s="158"/>
      <c r="B637" s="94"/>
      <c r="C637" s="159"/>
      <c r="D637" s="128"/>
      <c r="E637" s="151" t="str">
        <f>IFERROR(INDEX('Материал хисобот'!$C$9:$C$259,MATCH(D637,'Материал хисобот'!$B$9:$B$259,0),1),"")</f>
        <v/>
      </c>
      <c r="F637" s="152" t="str">
        <f>IFERROR(INDEX('Материал хисобот'!$D$9:$D$259,MATCH(D637,'Материал хисобот'!$B$9:$B$259,0),1),"")</f>
        <v/>
      </c>
      <c r="G637" s="155"/>
      <c r="H637" s="153">
        <f>IFERROR((((SUMIFS('Регистрация приход товаров'!$H$4:$H$2000,'Регистрация приход товаров'!$A$4:$A$2000,"&gt;="&amp;DATE(YEAR($A637),MONTH($A637),1),'Регистрация приход товаров'!$D$4:$D$2000,$D637)-SUMIFS('Регистрация приход товаров'!$H$4:$H$2000,'Регистрация приход товаров'!$A$4:$A$2000,"&gt;="&amp;DATE(YEAR($A637),MONTH($A637)+1,1),'Регистрация приход товаров'!$D$4:$D$2000,$D637))+(IFERROR((SUMIF('Остаток на начало год'!$B$5:$B$302,$D637,'Остаток на начало год'!$F$5:$F$302)+SUMIFS('Регистрация приход товаров'!$H$4:$H$2000,'Регистрация приход товаров'!$D$4:$D$2000,$D637,'Регистрация приход товаров'!$A$4:$A$2000,"&lt;"&amp;DATE(YEAR($A637),MONTH($A637),1)))-SUMIFS('Регистрация расход товаров'!$H$4:$H$2000,'Регистрация расход товаров'!$A$4:$A$2000,"&lt;"&amp;DATE(YEAR($A637),MONTH($A637),1),'Регистрация расход товаров'!$D$4:$D$2000,$D637),0)))/((SUMIFS('Регистрация приход товаров'!$G$4:$G$2000,'Регистрация приход товаров'!$A$4:$A$2000,"&gt;="&amp;DATE(YEAR($A637),MONTH($A637),1),'Регистрация приход товаров'!$D$4:$D$2000,$D637)-SUMIFS('Регистрация приход товаров'!$G$4:$G$2000,'Регистрация приход товаров'!$A$4:$A$2000,"&gt;="&amp;DATE(YEAR($A637),MONTH($A637)+1,1),'Регистрация приход товаров'!$D$4:$D$2000,$D637))+(IFERROR((SUMIF('Остаток на начало год'!$B$5:$B$302,$D637,'Остаток на начало год'!$E$5:$E$302)+SUMIFS('Регистрация приход товаров'!$G$4:$G$2000,'Регистрация приход товаров'!$D$4:$D$2000,$D637,'Регистрация приход товаров'!$A$4:$A$2000,"&lt;"&amp;DATE(YEAR($A637),MONTH($A637),1)))-SUMIFS('Регистрация расход товаров'!$G$4:$G$2000,'Регистрация расход товаров'!$A$4:$A$2000,"&lt;"&amp;DATE(YEAR($A637),MONTH($A637),1),'Регистрация расход товаров'!$D$4:$D$2000,$D637),0))))*G637,0)</f>
        <v>0</v>
      </c>
      <c r="I637" s="154"/>
      <c r="J637" s="153">
        <f t="shared" si="18"/>
        <v>0</v>
      </c>
      <c r="K637" s="153">
        <f t="shared" si="19"/>
        <v>0</v>
      </c>
      <c r="L637" s="43" t="e">
        <f>IF(B637=#REF!,MAX($L$3:L636)+1,0)</f>
        <v>#REF!</v>
      </c>
    </row>
    <row r="638" spans="1:12">
      <c r="A638" s="158"/>
      <c r="B638" s="94"/>
      <c r="C638" s="159"/>
      <c r="D638" s="128"/>
      <c r="E638" s="151" t="str">
        <f>IFERROR(INDEX('Материал хисобот'!$C$9:$C$259,MATCH(D638,'Материал хисобот'!$B$9:$B$259,0),1),"")</f>
        <v/>
      </c>
      <c r="F638" s="152" t="str">
        <f>IFERROR(INDEX('Материал хисобот'!$D$9:$D$259,MATCH(D638,'Материал хисобот'!$B$9:$B$259,0),1),"")</f>
        <v/>
      </c>
      <c r="G638" s="155"/>
      <c r="H638" s="153">
        <f>IFERROR((((SUMIFS('Регистрация приход товаров'!$H$4:$H$2000,'Регистрация приход товаров'!$A$4:$A$2000,"&gt;="&amp;DATE(YEAR($A638),MONTH($A638),1),'Регистрация приход товаров'!$D$4:$D$2000,$D638)-SUMIFS('Регистрация приход товаров'!$H$4:$H$2000,'Регистрация приход товаров'!$A$4:$A$2000,"&gt;="&amp;DATE(YEAR($A638),MONTH($A638)+1,1),'Регистрация приход товаров'!$D$4:$D$2000,$D638))+(IFERROR((SUMIF('Остаток на начало год'!$B$5:$B$302,$D638,'Остаток на начало год'!$F$5:$F$302)+SUMIFS('Регистрация приход товаров'!$H$4:$H$2000,'Регистрация приход товаров'!$D$4:$D$2000,$D638,'Регистрация приход товаров'!$A$4:$A$2000,"&lt;"&amp;DATE(YEAR($A638),MONTH($A638),1)))-SUMIFS('Регистрация расход товаров'!$H$4:$H$2000,'Регистрация расход товаров'!$A$4:$A$2000,"&lt;"&amp;DATE(YEAR($A638),MONTH($A638),1),'Регистрация расход товаров'!$D$4:$D$2000,$D638),0)))/((SUMIFS('Регистрация приход товаров'!$G$4:$G$2000,'Регистрация приход товаров'!$A$4:$A$2000,"&gt;="&amp;DATE(YEAR($A638),MONTH($A638),1),'Регистрация приход товаров'!$D$4:$D$2000,$D638)-SUMIFS('Регистрация приход товаров'!$G$4:$G$2000,'Регистрация приход товаров'!$A$4:$A$2000,"&gt;="&amp;DATE(YEAR($A638),MONTH($A638)+1,1),'Регистрация приход товаров'!$D$4:$D$2000,$D638))+(IFERROR((SUMIF('Остаток на начало год'!$B$5:$B$302,$D638,'Остаток на начало год'!$E$5:$E$302)+SUMIFS('Регистрация приход товаров'!$G$4:$G$2000,'Регистрация приход товаров'!$D$4:$D$2000,$D638,'Регистрация приход товаров'!$A$4:$A$2000,"&lt;"&amp;DATE(YEAR($A638),MONTH($A638),1)))-SUMIFS('Регистрация расход товаров'!$G$4:$G$2000,'Регистрация расход товаров'!$A$4:$A$2000,"&lt;"&amp;DATE(YEAR($A638),MONTH($A638),1),'Регистрация расход товаров'!$D$4:$D$2000,$D638),0))))*G638,0)</f>
        <v>0</v>
      </c>
      <c r="I638" s="154"/>
      <c r="J638" s="153">
        <f t="shared" si="18"/>
        <v>0</v>
      </c>
      <c r="K638" s="153">
        <f t="shared" si="19"/>
        <v>0</v>
      </c>
      <c r="L638" s="43" t="e">
        <f>IF(B638=#REF!,MAX($L$3:L637)+1,0)</f>
        <v>#REF!</v>
      </c>
    </row>
    <row r="639" spans="1:12">
      <c r="A639" s="158"/>
      <c r="B639" s="94"/>
      <c r="C639" s="159"/>
      <c r="D639" s="128"/>
      <c r="E639" s="151" t="str">
        <f>IFERROR(INDEX('Материал хисобот'!$C$9:$C$259,MATCH(D639,'Материал хисобот'!$B$9:$B$259,0),1),"")</f>
        <v/>
      </c>
      <c r="F639" s="152" t="str">
        <f>IFERROR(INDEX('Материал хисобот'!$D$9:$D$259,MATCH(D639,'Материал хисобот'!$B$9:$B$259,0),1),"")</f>
        <v/>
      </c>
      <c r="G639" s="155"/>
      <c r="H639" s="153">
        <f>IFERROR((((SUMIFS('Регистрация приход товаров'!$H$4:$H$2000,'Регистрация приход товаров'!$A$4:$A$2000,"&gt;="&amp;DATE(YEAR($A639),MONTH($A639),1),'Регистрация приход товаров'!$D$4:$D$2000,$D639)-SUMIFS('Регистрация приход товаров'!$H$4:$H$2000,'Регистрация приход товаров'!$A$4:$A$2000,"&gt;="&amp;DATE(YEAR($A639),MONTH($A639)+1,1),'Регистрация приход товаров'!$D$4:$D$2000,$D639))+(IFERROR((SUMIF('Остаток на начало год'!$B$5:$B$302,$D639,'Остаток на начало год'!$F$5:$F$302)+SUMIFS('Регистрация приход товаров'!$H$4:$H$2000,'Регистрация приход товаров'!$D$4:$D$2000,$D639,'Регистрация приход товаров'!$A$4:$A$2000,"&lt;"&amp;DATE(YEAR($A639),MONTH($A639),1)))-SUMIFS('Регистрация расход товаров'!$H$4:$H$2000,'Регистрация расход товаров'!$A$4:$A$2000,"&lt;"&amp;DATE(YEAR($A639),MONTH($A639),1),'Регистрация расход товаров'!$D$4:$D$2000,$D639),0)))/((SUMIFS('Регистрация приход товаров'!$G$4:$G$2000,'Регистрация приход товаров'!$A$4:$A$2000,"&gt;="&amp;DATE(YEAR($A639),MONTH($A639),1),'Регистрация приход товаров'!$D$4:$D$2000,$D639)-SUMIFS('Регистрация приход товаров'!$G$4:$G$2000,'Регистрация приход товаров'!$A$4:$A$2000,"&gt;="&amp;DATE(YEAR($A639),MONTH($A639)+1,1),'Регистрация приход товаров'!$D$4:$D$2000,$D639))+(IFERROR((SUMIF('Остаток на начало год'!$B$5:$B$302,$D639,'Остаток на начало год'!$E$5:$E$302)+SUMIFS('Регистрация приход товаров'!$G$4:$G$2000,'Регистрация приход товаров'!$D$4:$D$2000,$D639,'Регистрация приход товаров'!$A$4:$A$2000,"&lt;"&amp;DATE(YEAR($A639),MONTH($A639),1)))-SUMIFS('Регистрация расход товаров'!$G$4:$G$2000,'Регистрация расход товаров'!$A$4:$A$2000,"&lt;"&amp;DATE(YEAR($A639),MONTH($A639),1),'Регистрация расход товаров'!$D$4:$D$2000,$D639),0))))*G639,0)</f>
        <v>0</v>
      </c>
      <c r="I639" s="154"/>
      <c r="J639" s="153">
        <f t="shared" si="18"/>
        <v>0</v>
      </c>
      <c r="K639" s="153">
        <f t="shared" si="19"/>
        <v>0</v>
      </c>
      <c r="L639" s="43" t="e">
        <f>IF(B639=#REF!,MAX($L$3:L638)+1,0)</f>
        <v>#REF!</v>
      </c>
    </row>
    <row r="640" spans="1:12">
      <c r="A640" s="158"/>
      <c r="B640" s="94"/>
      <c r="C640" s="159"/>
      <c r="D640" s="128"/>
      <c r="E640" s="151" t="str">
        <f>IFERROR(INDEX('Материал хисобот'!$C$9:$C$259,MATCH(D640,'Материал хисобот'!$B$9:$B$259,0),1),"")</f>
        <v/>
      </c>
      <c r="F640" s="152" t="str">
        <f>IFERROR(INDEX('Материал хисобот'!$D$9:$D$259,MATCH(D640,'Материал хисобот'!$B$9:$B$259,0),1),"")</f>
        <v/>
      </c>
      <c r="G640" s="155"/>
      <c r="H640" s="153">
        <f>IFERROR((((SUMIFS('Регистрация приход товаров'!$H$4:$H$2000,'Регистрация приход товаров'!$A$4:$A$2000,"&gt;="&amp;DATE(YEAR($A640),MONTH($A640),1),'Регистрация приход товаров'!$D$4:$D$2000,$D640)-SUMIFS('Регистрация приход товаров'!$H$4:$H$2000,'Регистрация приход товаров'!$A$4:$A$2000,"&gt;="&amp;DATE(YEAR($A640),MONTH($A640)+1,1),'Регистрация приход товаров'!$D$4:$D$2000,$D640))+(IFERROR((SUMIF('Остаток на начало год'!$B$5:$B$302,$D640,'Остаток на начало год'!$F$5:$F$302)+SUMIFS('Регистрация приход товаров'!$H$4:$H$2000,'Регистрация приход товаров'!$D$4:$D$2000,$D640,'Регистрация приход товаров'!$A$4:$A$2000,"&lt;"&amp;DATE(YEAR($A640),MONTH($A640),1)))-SUMIFS('Регистрация расход товаров'!$H$4:$H$2000,'Регистрация расход товаров'!$A$4:$A$2000,"&lt;"&amp;DATE(YEAR($A640),MONTH($A640),1),'Регистрация расход товаров'!$D$4:$D$2000,$D640),0)))/((SUMIFS('Регистрация приход товаров'!$G$4:$G$2000,'Регистрация приход товаров'!$A$4:$A$2000,"&gt;="&amp;DATE(YEAR($A640),MONTH($A640),1),'Регистрация приход товаров'!$D$4:$D$2000,$D640)-SUMIFS('Регистрация приход товаров'!$G$4:$G$2000,'Регистрация приход товаров'!$A$4:$A$2000,"&gt;="&amp;DATE(YEAR($A640),MONTH($A640)+1,1),'Регистрация приход товаров'!$D$4:$D$2000,$D640))+(IFERROR((SUMIF('Остаток на начало год'!$B$5:$B$302,$D640,'Остаток на начало год'!$E$5:$E$302)+SUMIFS('Регистрация приход товаров'!$G$4:$G$2000,'Регистрация приход товаров'!$D$4:$D$2000,$D640,'Регистрация приход товаров'!$A$4:$A$2000,"&lt;"&amp;DATE(YEAR($A640),MONTH($A640),1)))-SUMIFS('Регистрация расход товаров'!$G$4:$G$2000,'Регистрация расход товаров'!$A$4:$A$2000,"&lt;"&amp;DATE(YEAR($A640),MONTH($A640),1),'Регистрация расход товаров'!$D$4:$D$2000,$D640),0))))*G640,0)</f>
        <v>0</v>
      </c>
      <c r="I640" s="154"/>
      <c r="J640" s="153">
        <f t="shared" si="18"/>
        <v>0</v>
      </c>
      <c r="K640" s="153">
        <f t="shared" si="19"/>
        <v>0</v>
      </c>
      <c r="L640" s="43" t="e">
        <f>IF(B640=#REF!,MAX($L$3:L639)+1,0)</f>
        <v>#REF!</v>
      </c>
    </row>
    <row r="641" spans="1:12">
      <c r="A641" s="158"/>
      <c r="B641" s="94"/>
      <c r="C641" s="159"/>
      <c r="D641" s="128"/>
      <c r="E641" s="151" t="str">
        <f>IFERROR(INDEX('Материал хисобот'!$C$9:$C$259,MATCH(D641,'Материал хисобот'!$B$9:$B$259,0),1),"")</f>
        <v/>
      </c>
      <c r="F641" s="152" t="str">
        <f>IFERROR(INDEX('Материал хисобот'!$D$9:$D$259,MATCH(D641,'Материал хисобот'!$B$9:$B$259,0),1),"")</f>
        <v/>
      </c>
      <c r="G641" s="155"/>
      <c r="H641" s="153">
        <f>IFERROR((((SUMIFS('Регистрация приход товаров'!$H$4:$H$2000,'Регистрация приход товаров'!$A$4:$A$2000,"&gt;="&amp;DATE(YEAR($A641),MONTH($A641),1),'Регистрация приход товаров'!$D$4:$D$2000,$D641)-SUMIFS('Регистрация приход товаров'!$H$4:$H$2000,'Регистрация приход товаров'!$A$4:$A$2000,"&gt;="&amp;DATE(YEAR($A641),MONTH($A641)+1,1),'Регистрация приход товаров'!$D$4:$D$2000,$D641))+(IFERROR((SUMIF('Остаток на начало год'!$B$5:$B$302,$D641,'Остаток на начало год'!$F$5:$F$302)+SUMIFS('Регистрация приход товаров'!$H$4:$H$2000,'Регистрация приход товаров'!$D$4:$D$2000,$D641,'Регистрация приход товаров'!$A$4:$A$2000,"&lt;"&amp;DATE(YEAR($A641),MONTH($A641),1)))-SUMIFS('Регистрация расход товаров'!$H$4:$H$2000,'Регистрация расход товаров'!$A$4:$A$2000,"&lt;"&amp;DATE(YEAR($A641),MONTH($A641),1),'Регистрация расход товаров'!$D$4:$D$2000,$D641),0)))/((SUMIFS('Регистрация приход товаров'!$G$4:$G$2000,'Регистрация приход товаров'!$A$4:$A$2000,"&gt;="&amp;DATE(YEAR($A641),MONTH($A641),1),'Регистрация приход товаров'!$D$4:$D$2000,$D641)-SUMIFS('Регистрация приход товаров'!$G$4:$G$2000,'Регистрация приход товаров'!$A$4:$A$2000,"&gt;="&amp;DATE(YEAR($A641),MONTH($A641)+1,1),'Регистрация приход товаров'!$D$4:$D$2000,$D641))+(IFERROR((SUMIF('Остаток на начало год'!$B$5:$B$302,$D641,'Остаток на начало год'!$E$5:$E$302)+SUMIFS('Регистрация приход товаров'!$G$4:$G$2000,'Регистрация приход товаров'!$D$4:$D$2000,$D641,'Регистрация приход товаров'!$A$4:$A$2000,"&lt;"&amp;DATE(YEAR($A641),MONTH($A641),1)))-SUMIFS('Регистрация расход товаров'!$G$4:$G$2000,'Регистрация расход товаров'!$A$4:$A$2000,"&lt;"&amp;DATE(YEAR($A641),MONTH($A641),1),'Регистрация расход товаров'!$D$4:$D$2000,$D641),0))))*G641,0)</f>
        <v>0</v>
      </c>
      <c r="I641" s="154"/>
      <c r="J641" s="153">
        <f t="shared" si="18"/>
        <v>0</v>
      </c>
      <c r="K641" s="153">
        <f t="shared" si="19"/>
        <v>0</v>
      </c>
      <c r="L641" s="43" t="e">
        <f>IF(B641=#REF!,MAX($L$3:L640)+1,0)</f>
        <v>#REF!</v>
      </c>
    </row>
    <row r="642" spans="1:12">
      <c r="A642" s="158"/>
      <c r="B642" s="94"/>
      <c r="C642" s="159"/>
      <c r="D642" s="128"/>
      <c r="E642" s="151" t="str">
        <f>IFERROR(INDEX('Материал хисобот'!$C$9:$C$259,MATCH(D642,'Материал хисобот'!$B$9:$B$259,0),1),"")</f>
        <v/>
      </c>
      <c r="F642" s="152" t="str">
        <f>IFERROR(INDEX('Материал хисобот'!$D$9:$D$259,MATCH(D642,'Материал хисобот'!$B$9:$B$259,0),1),"")</f>
        <v/>
      </c>
      <c r="G642" s="155"/>
      <c r="H642" s="153">
        <f>IFERROR((((SUMIFS('Регистрация приход товаров'!$H$4:$H$2000,'Регистрация приход товаров'!$A$4:$A$2000,"&gt;="&amp;DATE(YEAR($A642),MONTH($A642),1),'Регистрация приход товаров'!$D$4:$D$2000,$D642)-SUMIFS('Регистрация приход товаров'!$H$4:$H$2000,'Регистрация приход товаров'!$A$4:$A$2000,"&gt;="&amp;DATE(YEAR($A642),MONTH($A642)+1,1),'Регистрация приход товаров'!$D$4:$D$2000,$D642))+(IFERROR((SUMIF('Остаток на начало год'!$B$5:$B$302,$D642,'Остаток на начало год'!$F$5:$F$302)+SUMIFS('Регистрация приход товаров'!$H$4:$H$2000,'Регистрация приход товаров'!$D$4:$D$2000,$D642,'Регистрация приход товаров'!$A$4:$A$2000,"&lt;"&amp;DATE(YEAR($A642),MONTH($A642),1)))-SUMIFS('Регистрация расход товаров'!$H$4:$H$2000,'Регистрация расход товаров'!$A$4:$A$2000,"&lt;"&amp;DATE(YEAR($A642),MONTH($A642),1),'Регистрация расход товаров'!$D$4:$D$2000,$D642),0)))/((SUMIFS('Регистрация приход товаров'!$G$4:$G$2000,'Регистрация приход товаров'!$A$4:$A$2000,"&gt;="&amp;DATE(YEAR($A642),MONTH($A642),1),'Регистрация приход товаров'!$D$4:$D$2000,$D642)-SUMIFS('Регистрация приход товаров'!$G$4:$G$2000,'Регистрация приход товаров'!$A$4:$A$2000,"&gt;="&amp;DATE(YEAR($A642),MONTH($A642)+1,1),'Регистрация приход товаров'!$D$4:$D$2000,$D642))+(IFERROR((SUMIF('Остаток на начало год'!$B$5:$B$302,$D642,'Остаток на начало год'!$E$5:$E$302)+SUMIFS('Регистрация приход товаров'!$G$4:$G$2000,'Регистрация приход товаров'!$D$4:$D$2000,$D642,'Регистрация приход товаров'!$A$4:$A$2000,"&lt;"&amp;DATE(YEAR($A642),MONTH($A642),1)))-SUMIFS('Регистрация расход товаров'!$G$4:$G$2000,'Регистрация расход товаров'!$A$4:$A$2000,"&lt;"&amp;DATE(YEAR($A642),MONTH($A642),1),'Регистрация расход товаров'!$D$4:$D$2000,$D642),0))))*G642,0)</f>
        <v>0</v>
      </c>
      <c r="I642" s="154"/>
      <c r="J642" s="153">
        <f t="shared" si="18"/>
        <v>0</v>
      </c>
      <c r="K642" s="153">
        <f t="shared" si="19"/>
        <v>0</v>
      </c>
      <c r="L642" s="43" t="e">
        <f>IF(B642=#REF!,MAX($L$3:L641)+1,0)</f>
        <v>#REF!</v>
      </c>
    </row>
    <row r="643" spans="1:12">
      <c r="A643" s="158"/>
      <c r="B643" s="94"/>
      <c r="C643" s="159"/>
      <c r="D643" s="128"/>
      <c r="E643" s="151" t="str">
        <f>IFERROR(INDEX('Материал хисобот'!$C$9:$C$259,MATCH(D643,'Материал хисобот'!$B$9:$B$259,0),1),"")</f>
        <v/>
      </c>
      <c r="F643" s="152" t="str">
        <f>IFERROR(INDEX('Материал хисобот'!$D$9:$D$259,MATCH(D643,'Материал хисобот'!$B$9:$B$259,0),1),"")</f>
        <v/>
      </c>
      <c r="G643" s="155"/>
      <c r="H643" s="153">
        <f>IFERROR((((SUMIFS('Регистрация приход товаров'!$H$4:$H$2000,'Регистрация приход товаров'!$A$4:$A$2000,"&gt;="&amp;DATE(YEAR($A643),MONTH($A643),1),'Регистрация приход товаров'!$D$4:$D$2000,$D643)-SUMIFS('Регистрация приход товаров'!$H$4:$H$2000,'Регистрация приход товаров'!$A$4:$A$2000,"&gt;="&amp;DATE(YEAR($A643),MONTH($A643)+1,1),'Регистрация приход товаров'!$D$4:$D$2000,$D643))+(IFERROR((SUMIF('Остаток на начало год'!$B$5:$B$302,$D643,'Остаток на начало год'!$F$5:$F$302)+SUMIFS('Регистрация приход товаров'!$H$4:$H$2000,'Регистрация приход товаров'!$D$4:$D$2000,$D643,'Регистрация приход товаров'!$A$4:$A$2000,"&lt;"&amp;DATE(YEAR($A643),MONTH($A643),1)))-SUMIFS('Регистрация расход товаров'!$H$4:$H$2000,'Регистрация расход товаров'!$A$4:$A$2000,"&lt;"&amp;DATE(YEAR($A643),MONTH($A643),1),'Регистрация расход товаров'!$D$4:$D$2000,$D643),0)))/((SUMIFS('Регистрация приход товаров'!$G$4:$G$2000,'Регистрация приход товаров'!$A$4:$A$2000,"&gt;="&amp;DATE(YEAR($A643),MONTH($A643),1),'Регистрация приход товаров'!$D$4:$D$2000,$D643)-SUMIFS('Регистрация приход товаров'!$G$4:$G$2000,'Регистрация приход товаров'!$A$4:$A$2000,"&gt;="&amp;DATE(YEAR($A643),MONTH($A643)+1,1),'Регистрация приход товаров'!$D$4:$D$2000,$D643))+(IFERROR((SUMIF('Остаток на начало год'!$B$5:$B$302,$D643,'Остаток на начало год'!$E$5:$E$302)+SUMIFS('Регистрация приход товаров'!$G$4:$G$2000,'Регистрация приход товаров'!$D$4:$D$2000,$D643,'Регистрация приход товаров'!$A$4:$A$2000,"&lt;"&amp;DATE(YEAR($A643),MONTH($A643),1)))-SUMIFS('Регистрация расход товаров'!$G$4:$G$2000,'Регистрация расход товаров'!$A$4:$A$2000,"&lt;"&amp;DATE(YEAR($A643),MONTH($A643),1),'Регистрация расход товаров'!$D$4:$D$2000,$D643),0))))*G643,0)</f>
        <v>0</v>
      </c>
      <c r="I643" s="154"/>
      <c r="J643" s="153">
        <f t="shared" si="18"/>
        <v>0</v>
      </c>
      <c r="K643" s="153">
        <f t="shared" si="19"/>
        <v>0</v>
      </c>
      <c r="L643" s="43" t="e">
        <f>IF(B643=#REF!,MAX($L$3:L642)+1,0)</f>
        <v>#REF!</v>
      </c>
    </row>
    <row r="644" spans="1:12">
      <c r="A644" s="158"/>
      <c r="B644" s="94"/>
      <c r="C644" s="159"/>
      <c r="D644" s="128"/>
      <c r="E644" s="151" t="str">
        <f>IFERROR(INDEX('Материал хисобот'!$C$9:$C$259,MATCH(D644,'Материал хисобот'!$B$9:$B$259,0),1),"")</f>
        <v/>
      </c>
      <c r="F644" s="152" t="str">
        <f>IFERROR(INDEX('Материал хисобот'!$D$9:$D$259,MATCH(D644,'Материал хисобот'!$B$9:$B$259,0),1),"")</f>
        <v/>
      </c>
      <c r="G644" s="155"/>
      <c r="H644" s="153">
        <f>IFERROR((((SUMIFS('Регистрация приход товаров'!$H$4:$H$2000,'Регистрация приход товаров'!$A$4:$A$2000,"&gt;="&amp;DATE(YEAR($A644),MONTH($A644),1),'Регистрация приход товаров'!$D$4:$D$2000,$D644)-SUMIFS('Регистрация приход товаров'!$H$4:$H$2000,'Регистрация приход товаров'!$A$4:$A$2000,"&gt;="&amp;DATE(YEAR($A644),MONTH($A644)+1,1),'Регистрация приход товаров'!$D$4:$D$2000,$D644))+(IFERROR((SUMIF('Остаток на начало год'!$B$5:$B$302,$D644,'Остаток на начало год'!$F$5:$F$302)+SUMIFS('Регистрация приход товаров'!$H$4:$H$2000,'Регистрация приход товаров'!$D$4:$D$2000,$D644,'Регистрация приход товаров'!$A$4:$A$2000,"&lt;"&amp;DATE(YEAR($A644),MONTH($A644),1)))-SUMIFS('Регистрация расход товаров'!$H$4:$H$2000,'Регистрация расход товаров'!$A$4:$A$2000,"&lt;"&amp;DATE(YEAR($A644),MONTH($A644),1),'Регистрация расход товаров'!$D$4:$D$2000,$D644),0)))/((SUMIFS('Регистрация приход товаров'!$G$4:$G$2000,'Регистрация приход товаров'!$A$4:$A$2000,"&gt;="&amp;DATE(YEAR($A644),MONTH($A644),1),'Регистрация приход товаров'!$D$4:$D$2000,$D644)-SUMIFS('Регистрация приход товаров'!$G$4:$G$2000,'Регистрация приход товаров'!$A$4:$A$2000,"&gt;="&amp;DATE(YEAR($A644),MONTH($A644)+1,1),'Регистрация приход товаров'!$D$4:$D$2000,$D644))+(IFERROR((SUMIF('Остаток на начало год'!$B$5:$B$302,$D644,'Остаток на начало год'!$E$5:$E$302)+SUMIFS('Регистрация приход товаров'!$G$4:$G$2000,'Регистрация приход товаров'!$D$4:$D$2000,$D644,'Регистрация приход товаров'!$A$4:$A$2000,"&lt;"&amp;DATE(YEAR($A644),MONTH($A644),1)))-SUMIFS('Регистрация расход товаров'!$G$4:$G$2000,'Регистрация расход товаров'!$A$4:$A$2000,"&lt;"&amp;DATE(YEAR($A644),MONTH($A644),1),'Регистрация расход товаров'!$D$4:$D$2000,$D644),0))))*G644,0)</f>
        <v>0</v>
      </c>
      <c r="I644" s="154"/>
      <c r="J644" s="153">
        <f t="shared" si="18"/>
        <v>0</v>
      </c>
      <c r="K644" s="153">
        <f t="shared" si="19"/>
        <v>0</v>
      </c>
      <c r="L644" s="43" t="e">
        <f>IF(B644=#REF!,MAX($L$3:L643)+1,0)</f>
        <v>#REF!</v>
      </c>
    </row>
    <row r="645" spans="1:12">
      <c r="A645" s="158"/>
      <c r="B645" s="94"/>
      <c r="C645" s="159"/>
      <c r="D645" s="128"/>
      <c r="E645" s="151" t="str">
        <f>IFERROR(INDEX('Материал хисобот'!$C$9:$C$259,MATCH(D645,'Материал хисобот'!$B$9:$B$259,0),1),"")</f>
        <v/>
      </c>
      <c r="F645" s="152" t="str">
        <f>IFERROR(INDEX('Материал хисобот'!$D$9:$D$259,MATCH(D645,'Материал хисобот'!$B$9:$B$259,0),1),"")</f>
        <v/>
      </c>
      <c r="G645" s="155"/>
      <c r="H645" s="153">
        <f>IFERROR((((SUMIFS('Регистрация приход товаров'!$H$4:$H$2000,'Регистрация приход товаров'!$A$4:$A$2000,"&gt;="&amp;DATE(YEAR($A645),MONTH($A645),1),'Регистрация приход товаров'!$D$4:$D$2000,$D645)-SUMIFS('Регистрация приход товаров'!$H$4:$H$2000,'Регистрация приход товаров'!$A$4:$A$2000,"&gt;="&amp;DATE(YEAR($A645),MONTH($A645)+1,1),'Регистрация приход товаров'!$D$4:$D$2000,$D645))+(IFERROR((SUMIF('Остаток на начало год'!$B$5:$B$302,$D645,'Остаток на начало год'!$F$5:$F$302)+SUMIFS('Регистрация приход товаров'!$H$4:$H$2000,'Регистрация приход товаров'!$D$4:$D$2000,$D645,'Регистрация приход товаров'!$A$4:$A$2000,"&lt;"&amp;DATE(YEAR($A645),MONTH($A645),1)))-SUMIFS('Регистрация расход товаров'!$H$4:$H$2000,'Регистрация расход товаров'!$A$4:$A$2000,"&lt;"&amp;DATE(YEAR($A645),MONTH($A645),1),'Регистрация расход товаров'!$D$4:$D$2000,$D645),0)))/((SUMIFS('Регистрация приход товаров'!$G$4:$G$2000,'Регистрация приход товаров'!$A$4:$A$2000,"&gt;="&amp;DATE(YEAR($A645),MONTH($A645),1),'Регистрация приход товаров'!$D$4:$D$2000,$D645)-SUMIFS('Регистрация приход товаров'!$G$4:$G$2000,'Регистрация приход товаров'!$A$4:$A$2000,"&gt;="&amp;DATE(YEAR($A645),MONTH($A645)+1,1),'Регистрация приход товаров'!$D$4:$D$2000,$D645))+(IFERROR((SUMIF('Остаток на начало год'!$B$5:$B$302,$D645,'Остаток на начало год'!$E$5:$E$302)+SUMIFS('Регистрация приход товаров'!$G$4:$G$2000,'Регистрация приход товаров'!$D$4:$D$2000,$D645,'Регистрация приход товаров'!$A$4:$A$2000,"&lt;"&amp;DATE(YEAR($A645),MONTH($A645),1)))-SUMIFS('Регистрация расход товаров'!$G$4:$G$2000,'Регистрация расход товаров'!$A$4:$A$2000,"&lt;"&amp;DATE(YEAR($A645),MONTH($A645),1),'Регистрация расход товаров'!$D$4:$D$2000,$D645),0))))*G645,0)</f>
        <v>0</v>
      </c>
      <c r="I645" s="154"/>
      <c r="J645" s="153">
        <f t="shared" ref="J645:J708" si="20">+G645*I645</f>
        <v>0</v>
      </c>
      <c r="K645" s="153">
        <f t="shared" ref="K645:K708" si="21">+J645-H645</f>
        <v>0</v>
      </c>
      <c r="L645" s="43" t="e">
        <f>IF(B645=#REF!,MAX($L$3:L644)+1,0)</f>
        <v>#REF!</v>
      </c>
    </row>
    <row r="646" spans="1:12">
      <c r="A646" s="158"/>
      <c r="B646" s="94"/>
      <c r="C646" s="159"/>
      <c r="D646" s="128"/>
      <c r="E646" s="151" t="str">
        <f>IFERROR(INDEX('Материал хисобот'!$C$9:$C$259,MATCH(D646,'Материал хисобот'!$B$9:$B$259,0),1),"")</f>
        <v/>
      </c>
      <c r="F646" s="152" t="str">
        <f>IFERROR(INDEX('Материал хисобот'!$D$9:$D$259,MATCH(D646,'Материал хисобот'!$B$9:$B$259,0),1),"")</f>
        <v/>
      </c>
      <c r="G646" s="155"/>
      <c r="H646" s="153">
        <f>IFERROR((((SUMIFS('Регистрация приход товаров'!$H$4:$H$2000,'Регистрация приход товаров'!$A$4:$A$2000,"&gt;="&amp;DATE(YEAR($A646),MONTH($A646),1),'Регистрация приход товаров'!$D$4:$D$2000,$D646)-SUMIFS('Регистрация приход товаров'!$H$4:$H$2000,'Регистрация приход товаров'!$A$4:$A$2000,"&gt;="&amp;DATE(YEAR($A646),MONTH($A646)+1,1),'Регистрация приход товаров'!$D$4:$D$2000,$D646))+(IFERROR((SUMIF('Остаток на начало год'!$B$5:$B$302,$D646,'Остаток на начало год'!$F$5:$F$302)+SUMIFS('Регистрация приход товаров'!$H$4:$H$2000,'Регистрация приход товаров'!$D$4:$D$2000,$D646,'Регистрация приход товаров'!$A$4:$A$2000,"&lt;"&amp;DATE(YEAR($A646),MONTH($A646),1)))-SUMIFS('Регистрация расход товаров'!$H$4:$H$2000,'Регистрация расход товаров'!$A$4:$A$2000,"&lt;"&amp;DATE(YEAR($A646),MONTH($A646),1),'Регистрация расход товаров'!$D$4:$D$2000,$D646),0)))/((SUMIFS('Регистрация приход товаров'!$G$4:$G$2000,'Регистрация приход товаров'!$A$4:$A$2000,"&gt;="&amp;DATE(YEAR($A646),MONTH($A646),1),'Регистрация приход товаров'!$D$4:$D$2000,$D646)-SUMIFS('Регистрация приход товаров'!$G$4:$G$2000,'Регистрация приход товаров'!$A$4:$A$2000,"&gt;="&amp;DATE(YEAR($A646),MONTH($A646)+1,1),'Регистрация приход товаров'!$D$4:$D$2000,$D646))+(IFERROR((SUMIF('Остаток на начало год'!$B$5:$B$302,$D646,'Остаток на начало год'!$E$5:$E$302)+SUMIFS('Регистрация приход товаров'!$G$4:$G$2000,'Регистрация приход товаров'!$D$4:$D$2000,$D646,'Регистрация приход товаров'!$A$4:$A$2000,"&lt;"&amp;DATE(YEAR($A646),MONTH($A646),1)))-SUMIFS('Регистрация расход товаров'!$G$4:$G$2000,'Регистрация расход товаров'!$A$4:$A$2000,"&lt;"&amp;DATE(YEAR($A646),MONTH($A646),1),'Регистрация расход товаров'!$D$4:$D$2000,$D646),0))))*G646,0)</f>
        <v>0</v>
      </c>
      <c r="I646" s="154"/>
      <c r="J646" s="153">
        <f t="shared" si="20"/>
        <v>0</v>
      </c>
      <c r="K646" s="153">
        <f t="shared" si="21"/>
        <v>0</v>
      </c>
      <c r="L646" s="43" t="e">
        <f>IF(B646=#REF!,MAX($L$3:L645)+1,0)</f>
        <v>#REF!</v>
      </c>
    </row>
    <row r="647" spans="1:12">
      <c r="A647" s="158"/>
      <c r="B647" s="94"/>
      <c r="C647" s="159"/>
      <c r="D647" s="128"/>
      <c r="E647" s="151" t="str">
        <f>IFERROR(INDEX('Материал хисобот'!$C$9:$C$259,MATCH(D647,'Материал хисобот'!$B$9:$B$259,0),1),"")</f>
        <v/>
      </c>
      <c r="F647" s="152" t="str">
        <f>IFERROR(INDEX('Материал хисобот'!$D$9:$D$259,MATCH(D647,'Материал хисобот'!$B$9:$B$259,0),1),"")</f>
        <v/>
      </c>
      <c r="G647" s="155"/>
      <c r="H647" s="153">
        <f>IFERROR((((SUMIFS('Регистрация приход товаров'!$H$4:$H$2000,'Регистрация приход товаров'!$A$4:$A$2000,"&gt;="&amp;DATE(YEAR($A647),MONTH($A647),1),'Регистрация приход товаров'!$D$4:$D$2000,$D647)-SUMIFS('Регистрация приход товаров'!$H$4:$H$2000,'Регистрация приход товаров'!$A$4:$A$2000,"&gt;="&amp;DATE(YEAR($A647),MONTH($A647)+1,1),'Регистрация приход товаров'!$D$4:$D$2000,$D647))+(IFERROR((SUMIF('Остаток на начало год'!$B$5:$B$302,$D647,'Остаток на начало год'!$F$5:$F$302)+SUMIFS('Регистрация приход товаров'!$H$4:$H$2000,'Регистрация приход товаров'!$D$4:$D$2000,$D647,'Регистрация приход товаров'!$A$4:$A$2000,"&lt;"&amp;DATE(YEAR($A647),MONTH($A647),1)))-SUMIFS('Регистрация расход товаров'!$H$4:$H$2000,'Регистрация расход товаров'!$A$4:$A$2000,"&lt;"&amp;DATE(YEAR($A647),MONTH($A647),1),'Регистрация расход товаров'!$D$4:$D$2000,$D647),0)))/((SUMIFS('Регистрация приход товаров'!$G$4:$G$2000,'Регистрация приход товаров'!$A$4:$A$2000,"&gt;="&amp;DATE(YEAR($A647),MONTH($A647),1),'Регистрация приход товаров'!$D$4:$D$2000,$D647)-SUMIFS('Регистрация приход товаров'!$G$4:$G$2000,'Регистрация приход товаров'!$A$4:$A$2000,"&gt;="&amp;DATE(YEAR($A647),MONTH($A647)+1,1),'Регистрация приход товаров'!$D$4:$D$2000,$D647))+(IFERROR((SUMIF('Остаток на начало год'!$B$5:$B$302,$D647,'Остаток на начало год'!$E$5:$E$302)+SUMIFS('Регистрация приход товаров'!$G$4:$G$2000,'Регистрация приход товаров'!$D$4:$D$2000,$D647,'Регистрация приход товаров'!$A$4:$A$2000,"&lt;"&amp;DATE(YEAR($A647),MONTH($A647),1)))-SUMIFS('Регистрация расход товаров'!$G$4:$G$2000,'Регистрация расход товаров'!$A$4:$A$2000,"&lt;"&amp;DATE(YEAR($A647),MONTH($A647),1),'Регистрация расход товаров'!$D$4:$D$2000,$D647),0))))*G647,0)</f>
        <v>0</v>
      </c>
      <c r="I647" s="154"/>
      <c r="J647" s="153">
        <f t="shared" si="20"/>
        <v>0</v>
      </c>
      <c r="K647" s="153">
        <f t="shared" si="21"/>
        <v>0</v>
      </c>
      <c r="L647" s="43" t="e">
        <f>IF(B647=#REF!,MAX($L$3:L646)+1,0)</f>
        <v>#REF!</v>
      </c>
    </row>
    <row r="648" spans="1:12">
      <c r="A648" s="158"/>
      <c r="B648" s="94"/>
      <c r="C648" s="159"/>
      <c r="D648" s="128"/>
      <c r="E648" s="151" t="str">
        <f>IFERROR(INDEX('Материал хисобот'!$C$9:$C$259,MATCH(D648,'Материал хисобот'!$B$9:$B$259,0),1),"")</f>
        <v/>
      </c>
      <c r="F648" s="152" t="str">
        <f>IFERROR(INDEX('Материал хисобот'!$D$9:$D$259,MATCH(D648,'Материал хисобот'!$B$9:$B$259,0),1),"")</f>
        <v/>
      </c>
      <c r="G648" s="155"/>
      <c r="H648" s="153">
        <f>IFERROR((((SUMIFS('Регистрация приход товаров'!$H$4:$H$2000,'Регистрация приход товаров'!$A$4:$A$2000,"&gt;="&amp;DATE(YEAR($A648),MONTH($A648),1),'Регистрация приход товаров'!$D$4:$D$2000,$D648)-SUMIFS('Регистрация приход товаров'!$H$4:$H$2000,'Регистрация приход товаров'!$A$4:$A$2000,"&gt;="&amp;DATE(YEAR($A648),MONTH($A648)+1,1),'Регистрация приход товаров'!$D$4:$D$2000,$D648))+(IFERROR((SUMIF('Остаток на начало год'!$B$5:$B$302,$D648,'Остаток на начало год'!$F$5:$F$302)+SUMIFS('Регистрация приход товаров'!$H$4:$H$2000,'Регистрация приход товаров'!$D$4:$D$2000,$D648,'Регистрация приход товаров'!$A$4:$A$2000,"&lt;"&amp;DATE(YEAR($A648),MONTH($A648),1)))-SUMIFS('Регистрация расход товаров'!$H$4:$H$2000,'Регистрация расход товаров'!$A$4:$A$2000,"&lt;"&amp;DATE(YEAR($A648),MONTH($A648),1),'Регистрация расход товаров'!$D$4:$D$2000,$D648),0)))/((SUMIFS('Регистрация приход товаров'!$G$4:$G$2000,'Регистрация приход товаров'!$A$4:$A$2000,"&gt;="&amp;DATE(YEAR($A648),MONTH($A648),1),'Регистрация приход товаров'!$D$4:$D$2000,$D648)-SUMIFS('Регистрация приход товаров'!$G$4:$G$2000,'Регистрация приход товаров'!$A$4:$A$2000,"&gt;="&amp;DATE(YEAR($A648),MONTH($A648)+1,1),'Регистрация приход товаров'!$D$4:$D$2000,$D648))+(IFERROR((SUMIF('Остаток на начало год'!$B$5:$B$302,$D648,'Остаток на начало год'!$E$5:$E$302)+SUMIFS('Регистрация приход товаров'!$G$4:$G$2000,'Регистрация приход товаров'!$D$4:$D$2000,$D648,'Регистрация приход товаров'!$A$4:$A$2000,"&lt;"&amp;DATE(YEAR($A648),MONTH($A648),1)))-SUMIFS('Регистрация расход товаров'!$G$4:$G$2000,'Регистрация расход товаров'!$A$4:$A$2000,"&lt;"&amp;DATE(YEAR($A648),MONTH($A648),1),'Регистрация расход товаров'!$D$4:$D$2000,$D648),0))))*G648,0)</f>
        <v>0</v>
      </c>
      <c r="I648" s="154"/>
      <c r="J648" s="153">
        <f t="shared" si="20"/>
        <v>0</v>
      </c>
      <c r="K648" s="153">
        <f t="shared" si="21"/>
        <v>0</v>
      </c>
      <c r="L648" s="43" t="e">
        <f>IF(B648=#REF!,MAX($L$3:L647)+1,0)</f>
        <v>#REF!</v>
      </c>
    </row>
    <row r="649" spans="1:12">
      <c r="A649" s="158"/>
      <c r="B649" s="94"/>
      <c r="C649" s="159"/>
      <c r="D649" s="128"/>
      <c r="E649" s="151" t="str">
        <f>IFERROR(INDEX('Материал хисобот'!$C$9:$C$259,MATCH(D649,'Материал хисобот'!$B$9:$B$259,0),1),"")</f>
        <v/>
      </c>
      <c r="F649" s="152" t="str">
        <f>IFERROR(INDEX('Материал хисобот'!$D$9:$D$259,MATCH(D649,'Материал хисобот'!$B$9:$B$259,0),1),"")</f>
        <v/>
      </c>
      <c r="G649" s="155"/>
      <c r="H649" s="153">
        <f>IFERROR((((SUMIFS('Регистрация приход товаров'!$H$4:$H$2000,'Регистрация приход товаров'!$A$4:$A$2000,"&gt;="&amp;DATE(YEAR($A649),MONTH($A649),1),'Регистрация приход товаров'!$D$4:$D$2000,$D649)-SUMIFS('Регистрация приход товаров'!$H$4:$H$2000,'Регистрация приход товаров'!$A$4:$A$2000,"&gt;="&amp;DATE(YEAR($A649),MONTH($A649)+1,1),'Регистрация приход товаров'!$D$4:$D$2000,$D649))+(IFERROR((SUMIF('Остаток на начало год'!$B$5:$B$302,$D649,'Остаток на начало год'!$F$5:$F$302)+SUMIFS('Регистрация приход товаров'!$H$4:$H$2000,'Регистрация приход товаров'!$D$4:$D$2000,$D649,'Регистрация приход товаров'!$A$4:$A$2000,"&lt;"&amp;DATE(YEAR($A649),MONTH($A649),1)))-SUMIFS('Регистрация расход товаров'!$H$4:$H$2000,'Регистрация расход товаров'!$A$4:$A$2000,"&lt;"&amp;DATE(YEAR($A649),MONTH($A649),1),'Регистрация расход товаров'!$D$4:$D$2000,$D649),0)))/((SUMIFS('Регистрация приход товаров'!$G$4:$G$2000,'Регистрация приход товаров'!$A$4:$A$2000,"&gt;="&amp;DATE(YEAR($A649),MONTH($A649),1),'Регистрация приход товаров'!$D$4:$D$2000,$D649)-SUMIFS('Регистрация приход товаров'!$G$4:$G$2000,'Регистрация приход товаров'!$A$4:$A$2000,"&gt;="&amp;DATE(YEAR($A649),MONTH($A649)+1,1),'Регистрация приход товаров'!$D$4:$D$2000,$D649))+(IFERROR((SUMIF('Остаток на начало год'!$B$5:$B$302,$D649,'Остаток на начало год'!$E$5:$E$302)+SUMIFS('Регистрация приход товаров'!$G$4:$G$2000,'Регистрация приход товаров'!$D$4:$D$2000,$D649,'Регистрация приход товаров'!$A$4:$A$2000,"&lt;"&amp;DATE(YEAR($A649),MONTH($A649),1)))-SUMIFS('Регистрация расход товаров'!$G$4:$G$2000,'Регистрация расход товаров'!$A$4:$A$2000,"&lt;"&amp;DATE(YEAR($A649),MONTH($A649),1),'Регистрация расход товаров'!$D$4:$D$2000,$D649),0))))*G649,0)</f>
        <v>0</v>
      </c>
      <c r="I649" s="154"/>
      <c r="J649" s="153">
        <f t="shared" si="20"/>
        <v>0</v>
      </c>
      <c r="K649" s="153">
        <f t="shared" si="21"/>
        <v>0</v>
      </c>
      <c r="L649" s="43" t="e">
        <f>IF(B649=#REF!,MAX($L$3:L648)+1,0)</f>
        <v>#REF!</v>
      </c>
    </row>
    <row r="650" spans="1:12">
      <c r="A650" s="158"/>
      <c r="B650" s="94"/>
      <c r="C650" s="159"/>
      <c r="D650" s="128"/>
      <c r="E650" s="151" t="str">
        <f>IFERROR(INDEX('Материал хисобот'!$C$9:$C$259,MATCH(D650,'Материал хисобот'!$B$9:$B$259,0),1),"")</f>
        <v/>
      </c>
      <c r="F650" s="152" t="str">
        <f>IFERROR(INDEX('Материал хисобот'!$D$9:$D$259,MATCH(D650,'Материал хисобот'!$B$9:$B$259,0),1),"")</f>
        <v/>
      </c>
      <c r="G650" s="155"/>
      <c r="H650" s="153">
        <f>IFERROR((((SUMIFS('Регистрация приход товаров'!$H$4:$H$2000,'Регистрация приход товаров'!$A$4:$A$2000,"&gt;="&amp;DATE(YEAR($A650),MONTH($A650),1),'Регистрация приход товаров'!$D$4:$D$2000,$D650)-SUMIFS('Регистрация приход товаров'!$H$4:$H$2000,'Регистрация приход товаров'!$A$4:$A$2000,"&gt;="&amp;DATE(YEAR($A650),MONTH($A650)+1,1),'Регистрация приход товаров'!$D$4:$D$2000,$D650))+(IFERROR((SUMIF('Остаток на начало год'!$B$5:$B$302,$D650,'Остаток на начало год'!$F$5:$F$302)+SUMIFS('Регистрация приход товаров'!$H$4:$H$2000,'Регистрация приход товаров'!$D$4:$D$2000,$D650,'Регистрация приход товаров'!$A$4:$A$2000,"&lt;"&amp;DATE(YEAR($A650),MONTH($A650),1)))-SUMIFS('Регистрация расход товаров'!$H$4:$H$2000,'Регистрация расход товаров'!$A$4:$A$2000,"&lt;"&amp;DATE(YEAR($A650),MONTH($A650),1),'Регистрация расход товаров'!$D$4:$D$2000,$D650),0)))/((SUMIFS('Регистрация приход товаров'!$G$4:$G$2000,'Регистрация приход товаров'!$A$4:$A$2000,"&gt;="&amp;DATE(YEAR($A650),MONTH($A650),1),'Регистрация приход товаров'!$D$4:$D$2000,$D650)-SUMIFS('Регистрация приход товаров'!$G$4:$G$2000,'Регистрация приход товаров'!$A$4:$A$2000,"&gt;="&amp;DATE(YEAR($A650),MONTH($A650)+1,1),'Регистрация приход товаров'!$D$4:$D$2000,$D650))+(IFERROR((SUMIF('Остаток на начало год'!$B$5:$B$302,$D650,'Остаток на начало год'!$E$5:$E$302)+SUMIFS('Регистрация приход товаров'!$G$4:$G$2000,'Регистрация приход товаров'!$D$4:$D$2000,$D650,'Регистрация приход товаров'!$A$4:$A$2000,"&lt;"&amp;DATE(YEAR($A650),MONTH($A650),1)))-SUMIFS('Регистрация расход товаров'!$G$4:$G$2000,'Регистрация расход товаров'!$A$4:$A$2000,"&lt;"&amp;DATE(YEAR($A650),MONTH($A650),1),'Регистрация расход товаров'!$D$4:$D$2000,$D650),0))))*G650,0)</f>
        <v>0</v>
      </c>
      <c r="I650" s="154"/>
      <c r="J650" s="153">
        <f t="shared" si="20"/>
        <v>0</v>
      </c>
      <c r="K650" s="153">
        <f t="shared" si="21"/>
        <v>0</v>
      </c>
      <c r="L650" s="43" t="e">
        <f>IF(B650=#REF!,MAX($L$3:L649)+1,0)</f>
        <v>#REF!</v>
      </c>
    </row>
    <row r="651" spans="1:12">
      <c r="A651" s="158"/>
      <c r="B651" s="94"/>
      <c r="C651" s="159"/>
      <c r="D651" s="128"/>
      <c r="E651" s="151" t="str">
        <f>IFERROR(INDEX('Материал хисобот'!$C$9:$C$259,MATCH(D651,'Материал хисобот'!$B$9:$B$259,0),1),"")</f>
        <v/>
      </c>
      <c r="F651" s="152" t="str">
        <f>IFERROR(INDEX('Материал хисобот'!$D$9:$D$259,MATCH(D651,'Материал хисобот'!$B$9:$B$259,0),1),"")</f>
        <v/>
      </c>
      <c r="G651" s="155"/>
      <c r="H651" s="153">
        <f>IFERROR((((SUMIFS('Регистрация приход товаров'!$H$4:$H$2000,'Регистрация приход товаров'!$A$4:$A$2000,"&gt;="&amp;DATE(YEAR($A651),MONTH($A651),1),'Регистрация приход товаров'!$D$4:$D$2000,$D651)-SUMIFS('Регистрация приход товаров'!$H$4:$H$2000,'Регистрация приход товаров'!$A$4:$A$2000,"&gt;="&amp;DATE(YEAR($A651),MONTH($A651)+1,1),'Регистрация приход товаров'!$D$4:$D$2000,$D651))+(IFERROR((SUMIF('Остаток на начало год'!$B$5:$B$302,$D651,'Остаток на начало год'!$F$5:$F$302)+SUMIFS('Регистрация приход товаров'!$H$4:$H$2000,'Регистрация приход товаров'!$D$4:$D$2000,$D651,'Регистрация приход товаров'!$A$4:$A$2000,"&lt;"&amp;DATE(YEAR($A651),MONTH($A651),1)))-SUMIFS('Регистрация расход товаров'!$H$4:$H$2000,'Регистрация расход товаров'!$A$4:$A$2000,"&lt;"&amp;DATE(YEAR($A651),MONTH($A651),1),'Регистрация расход товаров'!$D$4:$D$2000,$D651),0)))/((SUMIFS('Регистрация приход товаров'!$G$4:$G$2000,'Регистрация приход товаров'!$A$4:$A$2000,"&gt;="&amp;DATE(YEAR($A651),MONTH($A651),1),'Регистрация приход товаров'!$D$4:$D$2000,$D651)-SUMIFS('Регистрация приход товаров'!$G$4:$G$2000,'Регистрация приход товаров'!$A$4:$A$2000,"&gt;="&amp;DATE(YEAR($A651),MONTH($A651)+1,1),'Регистрация приход товаров'!$D$4:$D$2000,$D651))+(IFERROR((SUMIF('Остаток на начало год'!$B$5:$B$302,$D651,'Остаток на начало год'!$E$5:$E$302)+SUMIFS('Регистрация приход товаров'!$G$4:$G$2000,'Регистрация приход товаров'!$D$4:$D$2000,$D651,'Регистрация приход товаров'!$A$4:$A$2000,"&lt;"&amp;DATE(YEAR($A651),MONTH($A651),1)))-SUMIFS('Регистрация расход товаров'!$G$4:$G$2000,'Регистрация расход товаров'!$A$4:$A$2000,"&lt;"&amp;DATE(YEAR($A651),MONTH($A651),1),'Регистрация расход товаров'!$D$4:$D$2000,$D651),0))))*G651,0)</f>
        <v>0</v>
      </c>
      <c r="I651" s="154"/>
      <c r="J651" s="153">
        <f t="shared" si="20"/>
        <v>0</v>
      </c>
      <c r="K651" s="153">
        <f t="shared" si="21"/>
        <v>0</v>
      </c>
      <c r="L651" s="43" t="e">
        <f>IF(B651=#REF!,MAX($L$3:L650)+1,0)</f>
        <v>#REF!</v>
      </c>
    </row>
    <row r="652" spans="1:12">
      <c r="A652" s="158"/>
      <c r="B652" s="94"/>
      <c r="C652" s="159"/>
      <c r="D652" s="128"/>
      <c r="E652" s="151" t="str">
        <f>IFERROR(INDEX('Материал хисобот'!$C$9:$C$259,MATCH(D652,'Материал хисобот'!$B$9:$B$259,0),1),"")</f>
        <v/>
      </c>
      <c r="F652" s="152" t="str">
        <f>IFERROR(INDEX('Материал хисобот'!$D$9:$D$259,MATCH(D652,'Материал хисобот'!$B$9:$B$259,0),1),"")</f>
        <v/>
      </c>
      <c r="G652" s="155"/>
      <c r="H652" s="153">
        <f>IFERROR((((SUMIFS('Регистрация приход товаров'!$H$4:$H$2000,'Регистрация приход товаров'!$A$4:$A$2000,"&gt;="&amp;DATE(YEAR($A652),MONTH($A652),1),'Регистрация приход товаров'!$D$4:$D$2000,$D652)-SUMIFS('Регистрация приход товаров'!$H$4:$H$2000,'Регистрация приход товаров'!$A$4:$A$2000,"&gt;="&amp;DATE(YEAR($A652),MONTH($A652)+1,1),'Регистрация приход товаров'!$D$4:$D$2000,$D652))+(IFERROR((SUMIF('Остаток на начало год'!$B$5:$B$302,$D652,'Остаток на начало год'!$F$5:$F$302)+SUMIFS('Регистрация приход товаров'!$H$4:$H$2000,'Регистрация приход товаров'!$D$4:$D$2000,$D652,'Регистрация приход товаров'!$A$4:$A$2000,"&lt;"&amp;DATE(YEAR($A652),MONTH($A652),1)))-SUMIFS('Регистрация расход товаров'!$H$4:$H$2000,'Регистрация расход товаров'!$A$4:$A$2000,"&lt;"&amp;DATE(YEAR($A652),MONTH($A652),1),'Регистрация расход товаров'!$D$4:$D$2000,$D652),0)))/((SUMIFS('Регистрация приход товаров'!$G$4:$G$2000,'Регистрация приход товаров'!$A$4:$A$2000,"&gt;="&amp;DATE(YEAR($A652),MONTH($A652),1),'Регистрация приход товаров'!$D$4:$D$2000,$D652)-SUMIFS('Регистрация приход товаров'!$G$4:$G$2000,'Регистрация приход товаров'!$A$4:$A$2000,"&gt;="&amp;DATE(YEAR($A652),MONTH($A652)+1,1),'Регистрация приход товаров'!$D$4:$D$2000,$D652))+(IFERROR((SUMIF('Остаток на начало год'!$B$5:$B$302,$D652,'Остаток на начало год'!$E$5:$E$302)+SUMIFS('Регистрация приход товаров'!$G$4:$G$2000,'Регистрация приход товаров'!$D$4:$D$2000,$D652,'Регистрация приход товаров'!$A$4:$A$2000,"&lt;"&amp;DATE(YEAR($A652),MONTH($A652),1)))-SUMIFS('Регистрация расход товаров'!$G$4:$G$2000,'Регистрация расход товаров'!$A$4:$A$2000,"&lt;"&amp;DATE(YEAR($A652),MONTH($A652),1),'Регистрация расход товаров'!$D$4:$D$2000,$D652),0))))*G652,0)</f>
        <v>0</v>
      </c>
      <c r="I652" s="154"/>
      <c r="J652" s="153">
        <f t="shared" si="20"/>
        <v>0</v>
      </c>
      <c r="K652" s="153">
        <f t="shared" si="21"/>
        <v>0</v>
      </c>
      <c r="L652" s="43" t="e">
        <f>IF(B652=#REF!,MAX($L$3:L651)+1,0)</f>
        <v>#REF!</v>
      </c>
    </row>
    <row r="653" spans="1:12">
      <c r="A653" s="158"/>
      <c r="B653" s="94"/>
      <c r="C653" s="159"/>
      <c r="D653" s="128"/>
      <c r="E653" s="151" t="str">
        <f>IFERROR(INDEX('Материал хисобот'!$C$9:$C$259,MATCH(D653,'Материал хисобот'!$B$9:$B$259,0),1),"")</f>
        <v/>
      </c>
      <c r="F653" s="152" t="str">
        <f>IFERROR(INDEX('Материал хисобот'!$D$9:$D$259,MATCH(D653,'Материал хисобот'!$B$9:$B$259,0),1),"")</f>
        <v/>
      </c>
      <c r="G653" s="155"/>
      <c r="H653" s="153">
        <f>IFERROR((((SUMIFS('Регистрация приход товаров'!$H$4:$H$2000,'Регистрация приход товаров'!$A$4:$A$2000,"&gt;="&amp;DATE(YEAR($A653),MONTH($A653),1),'Регистрация приход товаров'!$D$4:$D$2000,$D653)-SUMIFS('Регистрация приход товаров'!$H$4:$H$2000,'Регистрация приход товаров'!$A$4:$A$2000,"&gt;="&amp;DATE(YEAR($A653),MONTH($A653)+1,1),'Регистрация приход товаров'!$D$4:$D$2000,$D653))+(IFERROR((SUMIF('Остаток на начало год'!$B$5:$B$302,$D653,'Остаток на начало год'!$F$5:$F$302)+SUMIFS('Регистрация приход товаров'!$H$4:$H$2000,'Регистрация приход товаров'!$D$4:$D$2000,$D653,'Регистрация приход товаров'!$A$4:$A$2000,"&lt;"&amp;DATE(YEAR($A653),MONTH($A653),1)))-SUMIFS('Регистрация расход товаров'!$H$4:$H$2000,'Регистрация расход товаров'!$A$4:$A$2000,"&lt;"&amp;DATE(YEAR($A653),MONTH($A653),1),'Регистрация расход товаров'!$D$4:$D$2000,$D653),0)))/((SUMIFS('Регистрация приход товаров'!$G$4:$G$2000,'Регистрация приход товаров'!$A$4:$A$2000,"&gt;="&amp;DATE(YEAR($A653),MONTH($A653),1),'Регистрация приход товаров'!$D$4:$D$2000,$D653)-SUMIFS('Регистрация приход товаров'!$G$4:$G$2000,'Регистрация приход товаров'!$A$4:$A$2000,"&gt;="&amp;DATE(YEAR($A653),MONTH($A653)+1,1),'Регистрация приход товаров'!$D$4:$D$2000,$D653))+(IFERROR((SUMIF('Остаток на начало год'!$B$5:$B$302,$D653,'Остаток на начало год'!$E$5:$E$302)+SUMIFS('Регистрация приход товаров'!$G$4:$G$2000,'Регистрация приход товаров'!$D$4:$D$2000,$D653,'Регистрация приход товаров'!$A$4:$A$2000,"&lt;"&amp;DATE(YEAR($A653),MONTH($A653),1)))-SUMIFS('Регистрация расход товаров'!$G$4:$G$2000,'Регистрация расход товаров'!$A$4:$A$2000,"&lt;"&amp;DATE(YEAR($A653),MONTH($A653),1),'Регистрация расход товаров'!$D$4:$D$2000,$D653),0))))*G653,0)</f>
        <v>0</v>
      </c>
      <c r="I653" s="154"/>
      <c r="J653" s="153">
        <f t="shared" si="20"/>
        <v>0</v>
      </c>
      <c r="K653" s="153">
        <f t="shared" si="21"/>
        <v>0</v>
      </c>
      <c r="L653" s="43" t="e">
        <f>IF(B653=#REF!,MAX($L$3:L652)+1,0)</f>
        <v>#REF!</v>
      </c>
    </row>
    <row r="654" spans="1:12">
      <c r="A654" s="158"/>
      <c r="B654" s="94"/>
      <c r="C654" s="159"/>
      <c r="D654" s="128"/>
      <c r="E654" s="151" t="str">
        <f>IFERROR(INDEX('Материал хисобот'!$C$9:$C$259,MATCH(D654,'Материал хисобот'!$B$9:$B$259,0),1),"")</f>
        <v/>
      </c>
      <c r="F654" s="152" t="str">
        <f>IFERROR(INDEX('Материал хисобот'!$D$9:$D$259,MATCH(D654,'Материал хисобот'!$B$9:$B$259,0),1),"")</f>
        <v/>
      </c>
      <c r="G654" s="155"/>
      <c r="H654" s="153">
        <f>IFERROR((((SUMIFS('Регистрация приход товаров'!$H$4:$H$2000,'Регистрация приход товаров'!$A$4:$A$2000,"&gt;="&amp;DATE(YEAR($A654),MONTH($A654),1),'Регистрация приход товаров'!$D$4:$D$2000,$D654)-SUMIFS('Регистрация приход товаров'!$H$4:$H$2000,'Регистрация приход товаров'!$A$4:$A$2000,"&gt;="&amp;DATE(YEAR($A654),MONTH($A654)+1,1),'Регистрация приход товаров'!$D$4:$D$2000,$D654))+(IFERROR((SUMIF('Остаток на начало год'!$B$5:$B$302,$D654,'Остаток на начало год'!$F$5:$F$302)+SUMIFS('Регистрация приход товаров'!$H$4:$H$2000,'Регистрация приход товаров'!$D$4:$D$2000,$D654,'Регистрация приход товаров'!$A$4:$A$2000,"&lt;"&amp;DATE(YEAR($A654),MONTH($A654),1)))-SUMIFS('Регистрация расход товаров'!$H$4:$H$2000,'Регистрация расход товаров'!$A$4:$A$2000,"&lt;"&amp;DATE(YEAR($A654),MONTH($A654),1),'Регистрация расход товаров'!$D$4:$D$2000,$D654),0)))/((SUMIFS('Регистрация приход товаров'!$G$4:$G$2000,'Регистрация приход товаров'!$A$4:$A$2000,"&gt;="&amp;DATE(YEAR($A654),MONTH($A654),1),'Регистрация приход товаров'!$D$4:$D$2000,$D654)-SUMIFS('Регистрация приход товаров'!$G$4:$G$2000,'Регистрация приход товаров'!$A$4:$A$2000,"&gt;="&amp;DATE(YEAR($A654),MONTH($A654)+1,1),'Регистрация приход товаров'!$D$4:$D$2000,$D654))+(IFERROR((SUMIF('Остаток на начало год'!$B$5:$B$302,$D654,'Остаток на начало год'!$E$5:$E$302)+SUMIFS('Регистрация приход товаров'!$G$4:$G$2000,'Регистрация приход товаров'!$D$4:$D$2000,$D654,'Регистрация приход товаров'!$A$4:$A$2000,"&lt;"&amp;DATE(YEAR($A654),MONTH($A654),1)))-SUMIFS('Регистрация расход товаров'!$G$4:$G$2000,'Регистрация расход товаров'!$A$4:$A$2000,"&lt;"&amp;DATE(YEAR($A654),MONTH($A654),1),'Регистрация расход товаров'!$D$4:$D$2000,$D654),0))))*G654,0)</f>
        <v>0</v>
      </c>
      <c r="I654" s="154"/>
      <c r="J654" s="153">
        <f t="shared" si="20"/>
        <v>0</v>
      </c>
      <c r="K654" s="153">
        <f t="shared" si="21"/>
        <v>0</v>
      </c>
      <c r="L654" s="43" t="e">
        <f>IF(B654=#REF!,MAX($L$3:L653)+1,0)</f>
        <v>#REF!</v>
      </c>
    </row>
    <row r="655" spans="1:12">
      <c r="A655" s="158"/>
      <c r="B655" s="94"/>
      <c r="C655" s="159"/>
      <c r="D655" s="128"/>
      <c r="E655" s="151" t="str">
        <f>IFERROR(INDEX('Материал хисобот'!$C$9:$C$259,MATCH(D655,'Материал хисобот'!$B$9:$B$259,0),1),"")</f>
        <v/>
      </c>
      <c r="F655" s="152" t="str">
        <f>IFERROR(INDEX('Материал хисобот'!$D$9:$D$259,MATCH(D655,'Материал хисобот'!$B$9:$B$259,0),1),"")</f>
        <v/>
      </c>
      <c r="G655" s="155"/>
      <c r="H655" s="153">
        <f>IFERROR((((SUMIFS('Регистрация приход товаров'!$H$4:$H$2000,'Регистрация приход товаров'!$A$4:$A$2000,"&gt;="&amp;DATE(YEAR($A655),MONTH($A655),1),'Регистрация приход товаров'!$D$4:$D$2000,$D655)-SUMIFS('Регистрация приход товаров'!$H$4:$H$2000,'Регистрация приход товаров'!$A$4:$A$2000,"&gt;="&amp;DATE(YEAR($A655),MONTH($A655)+1,1),'Регистрация приход товаров'!$D$4:$D$2000,$D655))+(IFERROR((SUMIF('Остаток на начало год'!$B$5:$B$302,$D655,'Остаток на начало год'!$F$5:$F$302)+SUMIFS('Регистрация приход товаров'!$H$4:$H$2000,'Регистрация приход товаров'!$D$4:$D$2000,$D655,'Регистрация приход товаров'!$A$4:$A$2000,"&lt;"&amp;DATE(YEAR($A655),MONTH($A655),1)))-SUMIFS('Регистрация расход товаров'!$H$4:$H$2000,'Регистрация расход товаров'!$A$4:$A$2000,"&lt;"&amp;DATE(YEAR($A655),MONTH($A655),1),'Регистрация расход товаров'!$D$4:$D$2000,$D655),0)))/((SUMIFS('Регистрация приход товаров'!$G$4:$G$2000,'Регистрация приход товаров'!$A$4:$A$2000,"&gt;="&amp;DATE(YEAR($A655),MONTH($A655),1),'Регистрация приход товаров'!$D$4:$D$2000,$D655)-SUMIFS('Регистрация приход товаров'!$G$4:$G$2000,'Регистрация приход товаров'!$A$4:$A$2000,"&gt;="&amp;DATE(YEAR($A655),MONTH($A655)+1,1),'Регистрация приход товаров'!$D$4:$D$2000,$D655))+(IFERROR((SUMIF('Остаток на начало год'!$B$5:$B$302,$D655,'Остаток на начало год'!$E$5:$E$302)+SUMIFS('Регистрация приход товаров'!$G$4:$G$2000,'Регистрация приход товаров'!$D$4:$D$2000,$D655,'Регистрация приход товаров'!$A$4:$A$2000,"&lt;"&amp;DATE(YEAR($A655),MONTH($A655),1)))-SUMIFS('Регистрация расход товаров'!$G$4:$G$2000,'Регистрация расход товаров'!$A$4:$A$2000,"&lt;"&amp;DATE(YEAR($A655),MONTH($A655),1),'Регистрация расход товаров'!$D$4:$D$2000,$D655),0))))*G655,0)</f>
        <v>0</v>
      </c>
      <c r="I655" s="154"/>
      <c r="J655" s="153">
        <f t="shared" si="20"/>
        <v>0</v>
      </c>
      <c r="K655" s="153">
        <f t="shared" si="21"/>
        <v>0</v>
      </c>
      <c r="L655" s="43" t="e">
        <f>IF(B655=#REF!,MAX($L$3:L654)+1,0)</f>
        <v>#REF!</v>
      </c>
    </row>
    <row r="656" spans="1:12">
      <c r="A656" s="158"/>
      <c r="B656" s="94"/>
      <c r="C656" s="159"/>
      <c r="D656" s="128"/>
      <c r="E656" s="151" t="str">
        <f>IFERROR(INDEX('Материал хисобот'!$C$9:$C$259,MATCH(D656,'Материал хисобот'!$B$9:$B$259,0),1),"")</f>
        <v/>
      </c>
      <c r="F656" s="152" t="str">
        <f>IFERROR(INDEX('Материал хисобот'!$D$9:$D$259,MATCH(D656,'Материал хисобот'!$B$9:$B$259,0),1),"")</f>
        <v/>
      </c>
      <c r="G656" s="155"/>
      <c r="H656" s="153">
        <f>IFERROR((((SUMIFS('Регистрация приход товаров'!$H$4:$H$2000,'Регистрация приход товаров'!$A$4:$A$2000,"&gt;="&amp;DATE(YEAR($A656),MONTH($A656),1),'Регистрация приход товаров'!$D$4:$D$2000,$D656)-SUMIFS('Регистрация приход товаров'!$H$4:$H$2000,'Регистрация приход товаров'!$A$4:$A$2000,"&gt;="&amp;DATE(YEAR($A656),MONTH($A656)+1,1),'Регистрация приход товаров'!$D$4:$D$2000,$D656))+(IFERROR((SUMIF('Остаток на начало год'!$B$5:$B$302,$D656,'Остаток на начало год'!$F$5:$F$302)+SUMIFS('Регистрация приход товаров'!$H$4:$H$2000,'Регистрация приход товаров'!$D$4:$D$2000,$D656,'Регистрация приход товаров'!$A$4:$A$2000,"&lt;"&amp;DATE(YEAR($A656),MONTH($A656),1)))-SUMIFS('Регистрация расход товаров'!$H$4:$H$2000,'Регистрация расход товаров'!$A$4:$A$2000,"&lt;"&amp;DATE(YEAR($A656),MONTH($A656),1),'Регистрация расход товаров'!$D$4:$D$2000,$D656),0)))/((SUMIFS('Регистрация приход товаров'!$G$4:$G$2000,'Регистрация приход товаров'!$A$4:$A$2000,"&gt;="&amp;DATE(YEAR($A656),MONTH($A656),1),'Регистрация приход товаров'!$D$4:$D$2000,$D656)-SUMIFS('Регистрация приход товаров'!$G$4:$G$2000,'Регистрация приход товаров'!$A$4:$A$2000,"&gt;="&amp;DATE(YEAR($A656),MONTH($A656)+1,1),'Регистрация приход товаров'!$D$4:$D$2000,$D656))+(IFERROR((SUMIF('Остаток на начало год'!$B$5:$B$302,$D656,'Остаток на начало год'!$E$5:$E$302)+SUMIFS('Регистрация приход товаров'!$G$4:$G$2000,'Регистрация приход товаров'!$D$4:$D$2000,$D656,'Регистрация приход товаров'!$A$4:$A$2000,"&lt;"&amp;DATE(YEAR($A656),MONTH($A656),1)))-SUMIFS('Регистрация расход товаров'!$G$4:$G$2000,'Регистрация расход товаров'!$A$4:$A$2000,"&lt;"&amp;DATE(YEAR($A656),MONTH($A656),1),'Регистрация расход товаров'!$D$4:$D$2000,$D656),0))))*G656,0)</f>
        <v>0</v>
      </c>
      <c r="I656" s="154"/>
      <c r="J656" s="153">
        <f t="shared" si="20"/>
        <v>0</v>
      </c>
      <c r="K656" s="153">
        <f t="shared" si="21"/>
        <v>0</v>
      </c>
      <c r="L656" s="43" t="e">
        <f>IF(B656=#REF!,MAX($L$3:L655)+1,0)</f>
        <v>#REF!</v>
      </c>
    </row>
    <row r="657" spans="1:12">
      <c r="A657" s="158"/>
      <c r="B657" s="94"/>
      <c r="C657" s="159"/>
      <c r="D657" s="128"/>
      <c r="E657" s="151" t="str">
        <f>IFERROR(INDEX('Материал хисобот'!$C$9:$C$259,MATCH(D657,'Материал хисобот'!$B$9:$B$259,0),1),"")</f>
        <v/>
      </c>
      <c r="F657" s="152" t="str">
        <f>IFERROR(INDEX('Материал хисобот'!$D$9:$D$259,MATCH(D657,'Материал хисобот'!$B$9:$B$259,0),1),"")</f>
        <v/>
      </c>
      <c r="G657" s="155"/>
      <c r="H657" s="153">
        <f>IFERROR((((SUMIFS('Регистрация приход товаров'!$H$4:$H$2000,'Регистрация приход товаров'!$A$4:$A$2000,"&gt;="&amp;DATE(YEAR($A657),MONTH($A657),1),'Регистрация приход товаров'!$D$4:$D$2000,$D657)-SUMIFS('Регистрация приход товаров'!$H$4:$H$2000,'Регистрация приход товаров'!$A$4:$A$2000,"&gt;="&amp;DATE(YEAR($A657),MONTH($A657)+1,1),'Регистрация приход товаров'!$D$4:$D$2000,$D657))+(IFERROR((SUMIF('Остаток на начало год'!$B$5:$B$302,$D657,'Остаток на начало год'!$F$5:$F$302)+SUMIFS('Регистрация приход товаров'!$H$4:$H$2000,'Регистрация приход товаров'!$D$4:$D$2000,$D657,'Регистрация приход товаров'!$A$4:$A$2000,"&lt;"&amp;DATE(YEAR($A657),MONTH($A657),1)))-SUMIFS('Регистрация расход товаров'!$H$4:$H$2000,'Регистрация расход товаров'!$A$4:$A$2000,"&lt;"&amp;DATE(YEAR($A657),MONTH($A657),1),'Регистрация расход товаров'!$D$4:$D$2000,$D657),0)))/((SUMIFS('Регистрация приход товаров'!$G$4:$G$2000,'Регистрация приход товаров'!$A$4:$A$2000,"&gt;="&amp;DATE(YEAR($A657),MONTH($A657),1),'Регистрация приход товаров'!$D$4:$D$2000,$D657)-SUMIFS('Регистрация приход товаров'!$G$4:$G$2000,'Регистрация приход товаров'!$A$4:$A$2000,"&gt;="&amp;DATE(YEAR($A657),MONTH($A657)+1,1),'Регистрация приход товаров'!$D$4:$D$2000,$D657))+(IFERROR((SUMIF('Остаток на начало год'!$B$5:$B$302,$D657,'Остаток на начало год'!$E$5:$E$302)+SUMIFS('Регистрация приход товаров'!$G$4:$G$2000,'Регистрация приход товаров'!$D$4:$D$2000,$D657,'Регистрация приход товаров'!$A$4:$A$2000,"&lt;"&amp;DATE(YEAR($A657),MONTH($A657),1)))-SUMIFS('Регистрация расход товаров'!$G$4:$G$2000,'Регистрация расход товаров'!$A$4:$A$2000,"&lt;"&amp;DATE(YEAR($A657),MONTH($A657),1),'Регистрация расход товаров'!$D$4:$D$2000,$D657),0))))*G657,0)</f>
        <v>0</v>
      </c>
      <c r="I657" s="154"/>
      <c r="J657" s="153">
        <f t="shared" si="20"/>
        <v>0</v>
      </c>
      <c r="K657" s="153">
        <f t="shared" si="21"/>
        <v>0</v>
      </c>
      <c r="L657" s="43" t="e">
        <f>IF(B657=#REF!,MAX($L$3:L656)+1,0)</f>
        <v>#REF!</v>
      </c>
    </row>
    <row r="658" spans="1:12">
      <c r="A658" s="158"/>
      <c r="B658" s="94"/>
      <c r="C658" s="159"/>
      <c r="D658" s="128"/>
      <c r="E658" s="151" t="str">
        <f>IFERROR(INDEX('Материал хисобот'!$C$9:$C$259,MATCH(D658,'Материал хисобот'!$B$9:$B$259,0),1),"")</f>
        <v/>
      </c>
      <c r="F658" s="152" t="str">
        <f>IFERROR(INDEX('Материал хисобот'!$D$9:$D$259,MATCH(D658,'Материал хисобот'!$B$9:$B$259,0),1),"")</f>
        <v/>
      </c>
      <c r="G658" s="155"/>
      <c r="H658" s="153">
        <f>IFERROR((((SUMIFS('Регистрация приход товаров'!$H$4:$H$2000,'Регистрация приход товаров'!$A$4:$A$2000,"&gt;="&amp;DATE(YEAR($A658),MONTH($A658),1),'Регистрация приход товаров'!$D$4:$D$2000,$D658)-SUMIFS('Регистрация приход товаров'!$H$4:$H$2000,'Регистрация приход товаров'!$A$4:$A$2000,"&gt;="&amp;DATE(YEAR($A658),MONTH($A658)+1,1),'Регистрация приход товаров'!$D$4:$D$2000,$D658))+(IFERROR((SUMIF('Остаток на начало год'!$B$5:$B$302,$D658,'Остаток на начало год'!$F$5:$F$302)+SUMIFS('Регистрация приход товаров'!$H$4:$H$2000,'Регистрация приход товаров'!$D$4:$D$2000,$D658,'Регистрация приход товаров'!$A$4:$A$2000,"&lt;"&amp;DATE(YEAR($A658),MONTH($A658),1)))-SUMIFS('Регистрация расход товаров'!$H$4:$H$2000,'Регистрация расход товаров'!$A$4:$A$2000,"&lt;"&amp;DATE(YEAR($A658),MONTH($A658),1),'Регистрация расход товаров'!$D$4:$D$2000,$D658),0)))/((SUMIFS('Регистрация приход товаров'!$G$4:$G$2000,'Регистрация приход товаров'!$A$4:$A$2000,"&gt;="&amp;DATE(YEAR($A658),MONTH($A658),1),'Регистрация приход товаров'!$D$4:$D$2000,$D658)-SUMIFS('Регистрация приход товаров'!$G$4:$G$2000,'Регистрация приход товаров'!$A$4:$A$2000,"&gt;="&amp;DATE(YEAR($A658),MONTH($A658)+1,1),'Регистрация приход товаров'!$D$4:$D$2000,$D658))+(IFERROR((SUMIF('Остаток на начало год'!$B$5:$B$302,$D658,'Остаток на начало год'!$E$5:$E$302)+SUMIFS('Регистрация приход товаров'!$G$4:$G$2000,'Регистрация приход товаров'!$D$4:$D$2000,$D658,'Регистрация приход товаров'!$A$4:$A$2000,"&lt;"&amp;DATE(YEAR($A658),MONTH($A658),1)))-SUMIFS('Регистрация расход товаров'!$G$4:$G$2000,'Регистрация расход товаров'!$A$4:$A$2000,"&lt;"&amp;DATE(YEAR($A658),MONTH($A658),1),'Регистрация расход товаров'!$D$4:$D$2000,$D658),0))))*G658,0)</f>
        <v>0</v>
      </c>
      <c r="I658" s="154"/>
      <c r="J658" s="153">
        <f t="shared" si="20"/>
        <v>0</v>
      </c>
      <c r="K658" s="153">
        <f t="shared" si="21"/>
        <v>0</v>
      </c>
      <c r="L658" s="43" t="e">
        <f>IF(B658=#REF!,MAX($L$3:L657)+1,0)</f>
        <v>#REF!</v>
      </c>
    </row>
    <row r="659" spans="1:12">
      <c r="A659" s="158"/>
      <c r="B659" s="94"/>
      <c r="C659" s="159"/>
      <c r="D659" s="128"/>
      <c r="E659" s="151" t="str">
        <f>IFERROR(INDEX('Материал хисобот'!$C$9:$C$259,MATCH(D659,'Материал хисобот'!$B$9:$B$259,0),1),"")</f>
        <v/>
      </c>
      <c r="F659" s="152" t="str">
        <f>IFERROR(INDEX('Материал хисобот'!$D$9:$D$259,MATCH(D659,'Материал хисобот'!$B$9:$B$259,0),1),"")</f>
        <v/>
      </c>
      <c r="G659" s="155"/>
      <c r="H659" s="153">
        <f>IFERROR((((SUMIFS('Регистрация приход товаров'!$H$4:$H$2000,'Регистрация приход товаров'!$A$4:$A$2000,"&gt;="&amp;DATE(YEAR($A659),MONTH($A659),1),'Регистрация приход товаров'!$D$4:$D$2000,$D659)-SUMIFS('Регистрация приход товаров'!$H$4:$H$2000,'Регистрация приход товаров'!$A$4:$A$2000,"&gt;="&amp;DATE(YEAR($A659),MONTH($A659)+1,1),'Регистрация приход товаров'!$D$4:$D$2000,$D659))+(IFERROR((SUMIF('Остаток на начало год'!$B$5:$B$302,$D659,'Остаток на начало год'!$F$5:$F$302)+SUMIFS('Регистрация приход товаров'!$H$4:$H$2000,'Регистрация приход товаров'!$D$4:$D$2000,$D659,'Регистрация приход товаров'!$A$4:$A$2000,"&lt;"&amp;DATE(YEAR($A659),MONTH($A659),1)))-SUMIFS('Регистрация расход товаров'!$H$4:$H$2000,'Регистрация расход товаров'!$A$4:$A$2000,"&lt;"&amp;DATE(YEAR($A659),MONTH($A659),1),'Регистрация расход товаров'!$D$4:$D$2000,$D659),0)))/((SUMIFS('Регистрация приход товаров'!$G$4:$G$2000,'Регистрация приход товаров'!$A$4:$A$2000,"&gt;="&amp;DATE(YEAR($A659),MONTH($A659),1),'Регистрация приход товаров'!$D$4:$D$2000,$D659)-SUMIFS('Регистрация приход товаров'!$G$4:$G$2000,'Регистрация приход товаров'!$A$4:$A$2000,"&gt;="&amp;DATE(YEAR($A659),MONTH($A659)+1,1),'Регистрация приход товаров'!$D$4:$D$2000,$D659))+(IFERROR((SUMIF('Остаток на начало год'!$B$5:$B$302,$D659,'Остаток на начало год'!$E$5:$E$302)+SUMIFS('Регистрация приход товаров'!$G$4:$G$2000,'Регистрация приход товаров'!$D$4:$D$2000,$D659,'Регистрация приход товаров'!$A$4:$A$2000,"&lt;"&amp;DATE(YEAR($A659),MONTH($A659),1)))-SUMIFS('Регистрация расход товаров'!$G$4:$G$2000,'Регистрация расход товаров'!$A$4:$A$2000,"&lt;"&amp;DATE(YEAR($A659),MONTH($A659),1),'Регистрация расход товаров'!$D$4:$D$2000,$D659),0))))*G659,0)</f>
        <v>0</v>
      </c>
      <c r="I659" s="154"/>
      <c r="J659" s="153">
        <f t="shared" si="20"/>
        <v>0</v>
      </c>
      <c r="K659" s="153">
        <f t="shared" si="21"/>
        <v>0</v>
      </c>
      <c r="L659" s="43" t="e">
        <f>IF(B659=#REF!,MAX($L$3:L658)+1,0)</f>
        <v>#REF!</v>
      </c>
    </row>
    <row r="660" spans="1:12">
      <c r="A660" s="158"/>
      <c r="B660" s="94"/>
      <c r="C660" s="159"/>
      <c r="D660" s="128"/>
      <c r="E660" s="151" t="str">
        <f>IFERROR(INDEX('Материал хисобот'!$C$9:$C$259,MATCH(D660,'Материал хисобот'!$B$9:$B$259,0),1),"")</f>
        <v/>
      </c>
      <c r="F660" s="152" t="str">
        <f>IFERROR(INDEX('Материал хисобот'!$D$9:$D$259,MATCH(D660,'Материал хисобот'!$B$9:$B$259,0),1),"")</f>
        <v/>
      </c>
      <c r="G660" s="155"/>
      <c r="H660" s="153">
        <f>IFERROR((((SUMIFS('Регистрация приход товаров'!$H$4:$H$2000,'Регистрация приход товаров'!$A$4:$A$2000,"&gt;="&amp;DATE(YEAR($A660),MONTH($A660),1),'Регистрация приход товаров'!$D$4:$D$2000,$D660)-SUMIFS('Регистрация приход товаров'!$H$4:$H$2000,'Регистрация приход товаров'!$A$4:$A$2000,"&gt;="&amp;DATE(YEAR($A660),MONTH($A660)+1,1),'Регистрация приход товаров'!$D$4:$D$2000,$D660))+(IFERROR((SUMIF('Остаток на начало год'!$B$5:$B$302,$D660,'Остаток на начало год'!$F$5:$F$302)+SUMIFS('Регистрация приход товаров'!$H$4:$H$2000,'Регистрация приход товаров'!$D$4:$D$2000,$D660,'Регистрация приход товаров'!$A$4:$A$2000,"&lt;"&amp;DATE(YEAR($A660),MONTH($A660),1)))-SUMIFS('Регистрация расход товаров'!$H$4:$H$2000,'Регистрация расход товаров'!$A$4:$A$2000,"&lt;"&amp;DATE(YEAR($A660),MONTH($A660),1),'Регистрация расход товаров'!$D$4:$D$2000,$D660),0)))/((SUMIFS('Регистрация приход товаров'!$G$4:$G$2000,'Регистрация приход товаров'!$A$4:$A$2000,"&gt;="&amp;DATE(YEAR($A660),MONTH($A660),1),'Регистрация приход товаров'!$D$4:$D$2000,$D660)-SUMIFS('Регистрация приход товаров'!$G$4:$G$2000,'Регистрация приход товаров'!$A$4:$A$2000,"&gt;="&amp;DATE(YEAR($A660),MONTH($A660)+1,1),'Регистрация приход товаров'!$D$4:$D$2000,$D660))+(IFERROR((SUMIF('Остаток на начало год'!$B$5:$B$302,$D660,'Остаток на начало год'!$E$5:$E$302)+SUMIFS('Регистрация приход товаров'!$G$4:$G$2000,'Регистрация приход товаров'!$D$4:$D$2000,$D660,'Регистрация приход товаров'!$A$4:$A$2000,"&lt;"&amp;DATE(YEAR($A660),MONTH($A660),1)))-SUMIFS('Регистрация расход товаров'!$G$4:$G$2000,'Регистрация расход товаров'!$A$4:$A$2000,"&lt;"&amp;DATE(YEAR($A660),MONTH($A660),1),'Регистрация расход товаров'!$D$4:$D$2000,$D660),0))))*G660,0)</f>
        <v>0</v>
      </c>
      <c r="I660" s="154"/>
      <c r="J660" s="153">
        <f t="shared" si="20"/>
        <v>0</v>
      </c>
      <c r="K660" s="153">
        <f t="shared" si="21"/>
        <v>0</v>
      </c>
      <c r="L660" s="43" t="e">
        <f>IF(B660=#REF!,MAX($L$3:L659)+1,0)</f>
        <v>#REF!</v>
      </c>
    </row>
    <row r="661" spans="1:12">
      <c r="A661" s="158"/>
      <c r="B661" s="94"/>
      <c r="C661" s="159"/>
      <c r="D661" s="128"/>
      <c r="E661" s="151" t="str">
        <f>IFERROR(INDEX('Материал хисобот'!$C$9:$C$259,MATCH(D661,'Материал хисобот'!$B$9:$B$259,0),1),"")</f>
        <v/>
      </c>
      <c r="F661" s="152" t="str">
        <f>IFERROR(INDEX('Материал хисобот'!$D$9:$D$259,MATCH(D661,'Материал хисобот'!$B$9:$B$259,0),1),"")</f>
        <v/>
      </c>
      <c r="G661" s="155"/>
      <c r="H661" s="153">
        <f>IFERROR((((SUMIFS('Регистрация приход товаров'!$H$4:$H$2000,'Регистрация приход товаров'!$A$4:$A$2000,"&gt;="&amp;DATE(YEAR($A661),MONTH($A661),1),'Регистрация приход товаров'!$D$4:$D$2000,$D661)-SUMIFS('Регистрация приход товаров'!$H$4:$H$2000,'Регистрация приход товаров'!$A$4:$A$2000,"&gt;="&amp;DATE(YEAR($A661),MONTH($A661)+1,1),'Регистрация приход товаров'!$D$4:$D$2000,$D661))+(IFERROR((SUMIF('Остаток на начало год'!$B$5:$B$302,$D661,'Остаток на начало год'!$F$5:$F$302)+SUMIFS('Регистрация приход товаров'!$H$4:$H$2000,'Регистрация приход товаров'!$D$4:$D$2000,$D661,'Регистрация приход товаров'!$A$4:$A$2000,"&lt;"&amp;DATE(YEAR($A661),MONTH($A661),1)))-SUMIFS('Регистрация расход товаров'!$H$4:$H$2000,'Регистрация расход товаров'!$A$4:$A$2000,"&lt;"&amp;DATE(YEAR($A661),MONTH($A661),1),'Регистрация расход товаров'!$D$4:$D$2000,$D661),0)))/((SUMIFS('Регистрация приход товаров'!$G$4:$G$2000,'Регистрация приход товаров'!$A$4:$A$2000,"&gt;="&amp;DATE(YEAR($A661),MONTH($A661),1),'Регистрация приход товаров'!$D$4:$D$2000,$D661)-SUMIFS('Регистрация приход товаров'!$G$4:$G$2000,'Регистрация приход товаров'!$A$4:$A$2000,"&gt;="&amp;DATE(YEAR($A661),MONTH($A661)+1,1),'Регистрация приход товаров'!$D$4:$D$2000,$D661))+(IFERROR((SUMIF('Остаток на начало год'!$B$5:$B$302,$D661,'Остаток на начало год'!$E$5:$E$302)+SUMIFS('Регистрация приход товаров'!$G$4:$G$2000,'Регистрация приход товаров'!$D$4:$D$2000,$D661,'Регистрация приход товаров'!$A$4:$A$2000,"&lt;"&amp;DATE(YEAR($A661),MONTH($A661),1)))-SUMIFS('Регистрация расход товаров'!$G$4:$G$2000,'Регистрация расход товаров'!$A$4:$A$2000,"&lt;"&amp;DATE(YEAR($A661),MONTH($A661),1),'Регистрация расход товаров'!$D$4:$D$2000,$D661),0))))*G661,0)</f>
        <v>0</v>
      </c>
      <c r="I661" s="154"/>
      <c r="J661" s="153">
        <f t="shared" si="20"/>
        <v>0</v>
      </c>
      <c r="K661" s="153">
        <f t="shared" si="21"/>
        <v>0</v>
      </c>
      <c r="L661" s="43" t="e">
        <f>IF(B661=#REF!,MAX($L$3:L660)+1,0)</f>
        <v>#REF!</v>
      </c>
    </row>
    <row r="662" spans="1:12">
      <c r="A662" s="158"/>
      <c r="B662" s="94"/>
      <c r="C662" s="159"/>
      <c r="D662" s="128"/>
      <c r="E662" s="151" t="str">
        <f>IFERROR(INDEX('Материал хисобот'!$C$9:$C$259,MATCH(D662,'Материал хисобот'!$B$9:$B$259,0),1),"")</f>
        <v/>
      </c>
      <c r="F662" s="152" t="str">
        <f>IFERROR(INDEX('Материал хисобот'!$D$9:$D$259,MATCH(D662,'Материал хисобот'!$B$9:$B$259,0),1),"")</f>
        <v/>
      </c>
      <c r="G662" s="155"/>
      <c r="H662" s="153">
        <f>IFERROR((((SUMIFS('Регистрация приход товаров'!$H$4:$H$2000,'Регистрация приход товаров'!$A$4:$A$2000,"&gt;="&amp;DATE(YEAR($A662),MONTH($A662),1),'Регистрация приход товаров'!$D$4:$D$2000,$D662)-SUMIFS('Регистрация приход товаров'!$H$4:$H$2000,'Регистрация приход товаров'!$A$4:$A$2000,"&gt;="&amp;DATE(YEAR($A662),MONTH($A662)+1,1),'Регистрация приход товаров'!$D$4:$D$2000,$D662))+(IFERROR((SUMIF('Остаток на начало год'!$B$5:$B$302,$D662,'Остаток на начало год'!$F$5:$F$302)+SUMIFS('Регистрация приход товаров'!$H$4:$H$2000,'Регистрация приход товаров'!$D$4:$D$2000,$D662,'Регистрация приход товаров'!$A$4:$A$2000,"&lt;"&amp;DATE(YEAR($A662),MONTH($A662),1)))-SUMIFS('Регистрация расход товаров'!$H$4:$H$2000,'Регистрация расход товаров'!$A$4:$A$2000,"&lt;"&amp;DATE(YEAR($A662),MONTH($A662),1),'Регистрация расход товаров'!$D$4:$D$2000,$D662),0)))/((SUMIFS('Регистрация приход товаров'!$G$4:$G$2000,'Регистрация приход товаров'!$A$4:$A$2000,"&gt;="&amp;DATE(YEAR($A662),MONTH($A662),1),'Регистрация приход товаров'!$D$4:$D$2000,$D662)-SUMIFS('Регистрация приход товаров'!$G$4:$G$2000,'Регистрация приход товаров'!$A$4:$A$2000,"&gt;="&amp;DATE(YEAR($A662),MONTH($A662)+1,1),'Регистрация приход товаров'!$D$4:$D$2000,$D662))+(IFERROR((SUMIF('Остаток на начало год'!$B$5:$B$302,$D662,'Остаток на начало год'!$E$5:$E$302)+SUMIFS('Регистрация приход товаров'!$G$4:$G$2000,'Регистрация приход товаров'!$D$4:$D$2000,$D662,'Регистрация приход товаров'!$A$4:$A$2000,"&lt;"&amp;DATE(YEAR($A662),MONTH($A662),1)))-SUMIFS('Регистрация расход товаров'!$G$4:$G$2000,'Регистрация расход товаров'!$A$4:$A$2000,"&lt;"&amp;DATE(YEAR($A662),MONTH($A662),1),'Регистрация расход товаров'!$D$4:$D$2000,$D662),0))))*G662,0)</f>
        <v>0</v>
      </c>
      <c r="I662" s="154"/>
      <c r="J662" s="153">
        <f t="shared" si="20"/>
        <v>0</v>
      </c>
      <c r="K662" s="153">
        <f t="shared" si="21"/>
        <v>0</v>
      </c>
      <c r="L662" s="43" t="e">
        <f>IF(B662=#REF!,MAX($L$3:L661)+1,0)</f>
        <v>#REF!</v>
      </c>
    </row>
    <row r="663" spans="1:12">
      <c r="A663" s="158"/>
      <c r="B663" s="94"/>
      <c r="C663" s="159"/>
      <c r="D663" s="128"/>
      <c r="E663" s="151" t="str">
        <f>IFERROR(INDEX('Материал хисобот'!$C$9:$C$259,MATCH(D663,'Материал хисобот'!$B$9:$B$259,0),1),"")</f>
        <v/>
      </c>
      <c r="F663" s="152" t="str">
        <f>IFERROR(INDEX('Материал хисобот'!$D$9:$D$259,MATCH(D663,'Материал хисобот'!$B$9:$B$259,0),1),"")</f>
        <v/>
      </c>
      <c r="G663" s="155"/>
      <c r="H663" s="153">
        <f>IFERROR((((SUMIFS('Регистрация приход товаров'!$H$4:$H$2000,'Регистрация приход товаров'!$A$4:$A$2000,"&gt;="&amp;DATE(YEAR($A663),MONTH($A663),1),'Регистрация приход товаров'!$D$4:$D$2000,$D663)-SUMIFS('Регистрация приход товаров'!$H$4:$H$2000,'Регистрация приход товаров'!$A$4:$A$2000,"&gt;="&amp;DATE(YEAR($A663),MONTH($A663)+1,1),'Регистрация приход товаров'!$D$4:$D$2000,$D663))+(IFERROR((SUMIF('Остаток на начало год'!$B$5:$B$302,$D663,'Остаток на начало год'!$F$5:$F$302)+SUMIFS('Регистрация приход товаров'!$H$4:$H$2000,'Регистрация приход товаров'!$D$4:$D$2000,$D663,'Регистрация приход товаров'!$A$4:$A$2000,"&lt;"&amp;DATE(YEAR($A663),MONTH($A663),1)))-SUMIFS('Регистрация расход товаров'!$H$4:$H$2000,'Регистрация расход товаров'!$A$4:$A$2000,"&lt;"&amp;DATE(YEAR($A663),MONTH($A663),1),'Регистрация расход товаров'!$D$4:$D$2000,$D663),0)))/((SUMIFS('Регистрация приход товаров'!$G$4:$G$2000,'Регистрация приход товаров'!$A$4:$A$2000,"&gt;="&amp;DATE(YEAR($A663),MONTH($A663),1),'Регистрация приход товаров'!$D$4:$D$2000,$D663)-SUMIFS('Регистрация приход товаров'!$G$4:$G$2000,'Регистрация приход товаров'!$A$4:$A$2000,"&gt;="&amp;DATE(YEAR($A663),MONTH($A663)+1,1),'Регистрация приход товаров'!$D$4:$D$2000,$D663))+(IFERROR((SUMIF('Остаток на начало год'!$B$5:$B$302,$D663,'Остаток на начало год'!$E$5:$E$302)+SUMIFS('Регистрация приход товаров'!$G$4:$G$2000,'Регистрация приход товаров'!$D$4:$D$2000,$D663,'Регистрация приход товаров'!$A$4:$A$2000,"&lt;"&amp;DATE(YEAR($A663),MONTH($A663),1)))-SUMIFS('Регистрация расход товаров'!$G$4:$G$2000,'Регистрация расход товаров'!$A$4:$A$2000,"&lt;"&amp;DATE(YEAR($A663),MONTH($A663),1),'Регистрация расход товаров'!$D$4:$D$2000,$D663),0))))*G663,0)</f>
        <v>0</v>
      </c>
      <c r="I663" s="154"/>
      <c r="J663" s="153">
        <f t="shared" si="20"/>
        <v>0</v>
      </c>
      <c r="K663" s="153">
        <f t="shared" si="21"/>
        <v>0</v>
      </c>
      <c r="L663" s="43" t="e">
        <f>IF(B663=#REF!,MAX($L$3:L662)+1,0)</f>
        <v>#REF!</v>
      </c>
    </row>
    <row r="664" spans="1:12">
      <c r="A664" s="158"/>
      <c r="B664" s="94"/>
      <c r="C664" s="159"/>
      <c r="D664" s="128"/>
      <c r="E664" s="151" t="str">
        <f>IFERROR(INDEX('Материал хисобот'!$C$9:$C$259,MATCH(D664,'Материал хисобот'!$B$9:$B$259,0),1),"")</f>
        <v/>
      </c>
      <c r="F664" s="152" t="str">
        <f>IFERROR(INDEX('Материал хисобот'!$D$9:$D$259,MATCH(D664,'Материал хисобот'!$B$9:$B$259,0),1),"")</f>
        <v/>
      </c>
      <c r="G664" s="155"/>
      <c r="H664" s="153">
        <f>IFERROR((((SUMIFS('Регистрация приход товаров'!$H$4:$H$2000,'Регистрация приход товаров'!$A$4:$A$2000,"&gt;="&amp;DATE(YEAR($A664),MONTH($A664),1),'Регистрация приход товаров'!$D$4:$D$2000,$D664)-SUMIFS('Регистрация приход товаров'!$H$4:$H$2000,'Регистрация приход товаров'!$A$4:$A$2000,"&gt;="&amp;DATE(YEAR($A664),MONTH($A664)+1,1),'Регистрация приход товаров'!$D$4:$D$2000,$D664))+(IFERROR((SUMIF('Остаток на начало год'!$B$5:$B$302,$D664,'Остаток на начало год'!$F$5:$F$302)+SUMIFS('Регистрация приход товаров'!$H$4:$H$2000,'Регистрация приход товаров'!$D$4:$D$2000,$D664,'Регистрация приход товаров'!$A$4:$A$2000,"&lt;"&amp;DATE(YEAR($A664),MONTH($A664),1)))-SUMIFS('Регистрация расход товаров'!$H$4:$H$2000,'Регистрация расход товаров'!$A$4:$A$2000,"&lt;"&amp;DATE(YEAR($A664),MONTH($A664),1),'Регистрация расход товаров'!$D$4:$D$2000,$D664),0)))/((SUMIFS('Регистрация приход товаров'!$G$4:$G$2000,'Регистрация приход товаров'!$A$4:$A$2000,"&gt;="&amp;DATE(YEAR($A664),MONTH($A664),1),'Регистрация приход товаров'!$D$4:$D$2000,$D664)-SUMIFS('Регистрация приход товаров'!$G$4:$G$2000,'Регистрация приход товаров'!$A$4:$A$2000,"&gt;="&amp;DATE(YEAR($A664),MONTH($A664)+1,1),'Регистрация приход товаров'!$D$4:$D$2000,$D664))+(IFERROR((SUMIF('Остаток на начало год'!$B$5:$B$302,$D664,'Остаток на начало год'!$E$5:$E$302)+SUMIFS('Регистрация приход товаров'!$G$4:$G$2000,'Регистрация приход товаров'!$D$4:$D$2000,$D664,'Регистрация приход товаров'!$A$4:$A$2000,"&lt;"&amp;DATE(YEAR($A664),MONTH($A664),1)))-SUMIFS('Регистрация расход товаров'!$G$4:$G$2000,'Регистрация расход товаров'!$A$4:$A$2000,"&lt;"&amp;DATE(YEAR($A664),MONTH($A664),1),'Регистрация расход товаров'!$D$4:$D$2000,$D664),0))))*G664,0)</f>
        <v>0</v>
      </c>
      <c r="I664" s="154"/>
      <c r="J664" s="153">
        <f t="shared" si="20"/>
        <v>0</v>
      </c>
      <c r="K664" s="153">
        <f t="shared" si="21"/>
        <v>0</v>
      </c>
      <c r="L664" s="43" t="e">
        <f>IF(B664=#REF!,MAX($L$3:L663)+1,0)</f>
        <v>#REF!</v>
      </c>
    </row>
    <row r="665" spans="1:12">
      <c r="A665" s="158"/>
      <c r="B665" s="94"/>
      <c r="C665" s="159"/>
      <c r="D665" s="128"/>
      <c r="E665" s="151" t="str">
        <f>IFERROR(INDEX('Материал хисобот'!$C$9:$C$259,MATCH(D665,'Материал хисобот'!$B$9:$B$259,0),1),"")</f>
        <v/>
      </c>
      <c r="F665" s="152" t="str">
        <f>IFERROR(INDEX('Материал хисобот'!$D$9:$D$259,MATCH(D665,'Материал хисобот'!$B$9:$B$259,0),1),"")</f>
        <v/>
      </c>
      <c r="G665" s="155"/>
      <c r="H665" s="153">
        <f>IFERROR((((SUMIFS('Регистрация приход товаров'!$H$4:$H$2000,'Регистрация приход товаров'!$A$4:$A$2000,"&gt;="&amp;DATE(YEAR($A665),MONTH($A665),1),'Регистрация приход товаров'!$D$4:$D$2000,$D665)-SUMIFS('Регистрация приход товаров'!$H$4:$H$2000,'Регистрация приход товаров'!$A$4:$A$2000,"&gt;="&amp;DATE(YEAR($A665),MONTH($A665)+1,1),'Регистрация приход товаров'!$D$4:$D$2000,$D665))+(IFERROR((SUMIF('Остаток на начало год'!$B$5:$B$302,$D665,'Остаток на начало год'!$F$5:$F$302)+SUMIFS('Регистрация приход товаров'!$H$4:$H$2000,'Регистрация приход товаров'!$D$4:$D$2000,$D665,'Регистрация приход товаров'!$A$4:$A$2000,"&lt;"&amp;DATE(YEAR($A665),MONTH($A665),1)))-SUMIFS('Регистрация расход товаров'!$H$4:$H$2000,'Регистрация расход товаров'!$A$4:$A$2000,"&lt;"&amp;DATE(YEAR($A665),MONTH($A665),1),'Регистрация расход товаров'!$D$4:$D$2000,$D665),0)))/((SUMIFS('Регистрация приход товаров'!$G$4:$G$2000,'Регистрация приход товаров'!$A$4:$A$2000,"&gt;="&amp;DATE(YEAR($A665),MONTH($A665),1),'Регистрация приход товаров'!$D$4:$D$2000,$D665)-SUMIFS('Регистрация приход товаров'!$G$4:$G$2000,'Регистрация приход товаров'!$A$4:$A$2000,"&gt;="&amp;DATE(YEAR($A665),MONTH($A665)+1,1),'Регистрация приход товаров'!$D$4:$D$2000,$D665))+(IFERROR((SUMIF('Остаток на начало год'!$B$5:$B$302,$D665,'Остаток на начало год'!$E$5:$E$302)+SUMIFS('Регистрация приход товаров'!$G$4:$G$2000,'Регистрация приход товаров'!$D$4:$D$2000,$D665,'Регистрация приход товаров'!$A$4:$A$2000,"&lt;"&amp;DATE(YEAR($A665),MONTH($A665),1)))-SUMIFS('Регистрация расход товаров'!$G$4:$G$2000,'Регистрация расход товаров'!$A$4:$A$2000,"&lt;"&amp;DATE(YEAR($A665),MONTH($A665),1),'Регистрация расход товаров'!$D$4:$D$2000,$D665),0))))*G665,0)</f>
        <v>0</v>
      </c>
      <c r="I665" s="154"/>
      <c r="J665" s="153">
        <f t="shared" si="20"/>
        <v>0</v>
      </c>
      <c r="K665" s="153">
        <f t="shared" si="21"/>
        <v>0</v>
      </c>
      <c r="L665" s="43" t="e">
        <f>IF(B665=#REF!,MAX($L$3:L664)+1,0)</f>
        <v>#REF!</v>
      </c>
    </row>
    <row r="666" spans="1:12">
      <c r="A666" s="158"/>
      <c r="B666" s="94"/>
      <c r="C666" s="159"/>
      <c r="D666" s="128"/>
      <c r="E666" s="151" t="str">
        <f>IFERROR(INDEX('Материал хисобот'!$C$9:$C$259,MATCH(D666,'Материал хисобот'!$B$9:$B$259,0),1),"")</f>
        <v/>
      </c>
      <c r="F666" s="152" t="str">
        <f>IFERROR(INDEX('Материал хисобот'!$D$9:$D$259,MATCH(D666,'Материал хисобот'!$B$9:$B$259,0),1),"")</f>
        <v/>
      </c>
      <c r="G666" s="155"/>
      <c r="H666" s="153">
        <f>IFERROR((((SUMIFS('Регистрация приход товаров'!$H$4:$H$2000,'Регистрация приход товаров'!$A$4:$A$2000,"&gt;="&amp;DATE(YEAR($A666),MONTH($A666),1),'Регистрация приход товаров'!$D$4:$D$2000,$D666)-SUMIFS('Регистрация приход товаров'!$H$4:$H$2000,'Регистрация приход товаров'!$A$4:$A$2000,"&gt;="&amp;DATE(YEAR($A666),MONTH($A666)+1,1),'Регистрация приход товаров'!$D$4:$D$2000,$D666))+(IFERROR((SUMIF('Остаток на начало год'!$B$5:$B$302,$D666,'Остаток на начало год'!$F$5:$F$302)+SUMIFS('Регистрация приход товаров'!$H$4:$H$2000,'Регистрация приход товаров'!$D$4:$D$2000,$D666,'Регистрация приход товаров'!$A$4:$A$2000,"&lt;"&amp;DATE(YEAR($A666),MONTH($A666),1)))-SUMIFS('Регистрация расход товаров'!$H$4:$H$2000,'Регистрация расход товаров'!$A$4:$A$2000,"&lt;"&amp;DATE(YEAR($A666),MONTH($A666),1),'Регистрация расход товаров'!$D$4:$D$2000,$D666),0)))/((SUMIFS('Регистрация приход товаров'!$G$4:$G$2000,'Регистрация приход товаров'!$A$4:$A$2000,"&gt;="&amp;DATE(YEAR($A666),MONTH($A666),1),'Регистрация приход товаров'!$D$4:$D$2000,$D666)-SUMIFS('Регистрация приход товаров'!$G$4:$G$2000,'Регистрация приход товаров'!$A$4:$A$2000,"&gt;="&amp;DATE(YEAR($A666),MONTH($A666)+1,1),'Регистрация приход товаров'!$D$4:$D$2000,$D666))+(IFERROR((SUMIF('Остаток на начало год'!$B$5:$B$302,$D666,'Остаток на начало год'!$E$5:$E$302)+SUMIFS('Регистрация приход товаров'!$G$4:$G$2000,'Регистрация приход товаров'!$D$4:$D$2000,$D666,'Регистрация приход товаров'!$A$4:$A$2000,"&lt;"&amp;DATE(YEAR($A666),MONTH($A666),1)))-SUMIFS('Регистрация расход товаров'!$G$4:$G$2000,'Регистрация расход товаров'!$A$4:$A$2000,"&lt;"&amp;DATE(YEAR($A666),MONTH($A666),1),'Регистрация расход товаров'!$D$4:$D$2000,$D666),0))))*G666,0)</f>
        <v>0</v>
      </c>
      <c r="I666" s="154"/>
      <c r="J666" s="153">
        <f t="shared" si="20"/>
        <v>0</v>
      </c>
      <c r="K666" s="153">
        <f t="shared" si="21"/>
        <v>0</v>
      </c>
      <c r="L666" s="43" t="e">
        <f>IF(B666=#REF!,MAX($L$3:L665)+1,0)</f>
        <v>#REF!</v>
      </c>
    </row>
    <row r="667" spans="1:12">
      <c r="A667" s="158"/>
      <c r="B667" s="94"/>
      <c r="C667" s="159"/>
      <c r="D667" s="128"/>
      <c r="E667" s="151" t="str">
        <f>IFERROR(INDEX('Материал хисобот'!$C$9:$C$259,MATCH(D667,'Материал хисобот'!$B$9:$B$259,0),1),"")</f>
        <v/>
      </c>
      <c r="F667" s="152" t="str">
        <f>IFERROR(INDEX('Материал хисобот'!$D$9:$D$259,MATCH(D667,'Материал хисобот'!$B$9:$B$259,0),1),"")</f>
        <v/>
      </c>
      <c r="G667" s="155"/>
      <c r="H667" s="153">
        <f>IFERROR((((SUMIFS('Регистрация приход товаров'!$H$4:$H$2000,'Регистрация приход товаров'!$A$4:$A$2000,"&gt;="&amp;DATE(YEAR($A667),MONTH($A667),1),'Регистрация приход товаров'!$D$4:$D$2000,$D667)-SUMIFS('Регистрация приход товаров'!$H$4:$H$2000,'Регистрация приход товаров'!$A$4:$A$2000,"&gt;="&amp;DATE(YEAR($A667),MONTH($A667)+1,1),'Регистрация приход товаров'!$D$4:$D$2000,$D667))+(IFERROR((SUMIF('Остаток на начало год'!$B$5:$B$302,$D667,'Остаток на начало год'!$F$5:$F$302)+SUMIFS('Регистрация приход товаров'!$H$4:$H$2000,'Регистрация приход товаров'!$D$4:$D$2000,$D667,'Регистрация приход товаров'!$A$4:$A$2000,"&lt;"&amp;DATE(YEAR($A667),MONTH($A667),1)))-SUMIFS('Регистрация расход товаров'!$H$4:$H$2000,'Регистрация расход товаров'!$A$4:$A$2000,"&lt;"&amp;DATE(YEAR($A667),MONTH($A667),1),'Регистрация расход товаров'!$D$4:$D$2000,$D667),0)))/((SUMIFS('Регистрация приход товаров'!$G$4:$G$2000,'Регистрация приход товаров'!$A$4:$A$2000,"&gt;="&amp;DATE(YEAR($A667),MONTH($A667),1),'Регистрация приход товаров'!$D$4:$D$2000,$D667)-SUMIFS('Регистрация приход товаров'!$G$4:$G$2000,'Регистрация приход товаров'!$A$4:$A$2000,"&gt;="&amp;DATE(YEAR($A667),MONTH($A667)+1,1),'Регистрация приход товаров'!$D$4:$D$2000,$D667))+(IFERROR((SUMIF('Остаток на начало год'!$B$5:$B$302,$D667,'Остаток на начало год'!$E$5:$E$302)+SUMIFS('Регистрация приход товаров'!$G$4:$G$2000,'Регистрация приход товаров'!$D$4:$D$2000,$D667,'Регистрация приход товаров'!$A$4:$A$2000,"&lt;"&amp;DATE(YEAR($A667),MONTH($A667),1)))-SUMIFS('Регистрация расход товаров'!$G$4:$G$2000,'Регистрация расход товаров'!$A$4:$A$2000,"&lt;"&amp;DATE(YEAR($A667),MONTH($A667),1),'Регистрация расход товаров'!$D$4:$D$2000,$D667),0))))*G667,0)</f>
        <v>0</v>
      </c>
      <c r="I667" s="154"/>
      <c r="J667" s="153">
        <f t="shared" si="20"/>
        <v>0</v>
      </c>
      <c r="K667" s="153">
        <f t="shared" si="21"/>
        <v>0</v>
      </c>
      <c r="L667" s="43" t="e">
        <f>IF(B667=#REF!,MAX($L$3:L666)+1,0)</f>
        <v>#REF!</v>
      </c>
    </row>
    <row r="668" spans="1:12">
      <c r="A668" s="158"/>
      <c r="B668" s="94"/>
      <c r="C668" s="159"/>
      <c r="D668" s="128"/>
      <c r="E668" s="151" t="str">
        <f>IFERROR(INDEX('Материал хисобот'!$C$9:$C$259,MATCH(D668,'Материал хисобот'!$B$9:$B$259,0),1),"")</f>
        <v/>
      </c>
      <c r="F668" s="152" t="str">
        <f>IFERROR(INDEX('Материал хисобот'!$D$9:$D$259,MATCH(D668,'Материал хисобот'!$B$9:$B$259,0),1),"")</f>
        <v/>
      </c>
      <c r="G668" s="155"/>
      <c r="H668" s="153">
        <f>IFERROR((((SUMIFS('Регистрация приход товаров'!$H$4:$H$2000,'Регистрация приход товаров'!$A$4:$A$2000,"&gt;="&amp;DATE(YEAR($A668),MONTH($A668),1),'Регистрация приход товаров'!$D$4:$D$2000,$D668)-SUMIFS('Регистрация приход товаров'!$H$4:$H$2000,'Регистрация приход товаров'!$A$4:$A$2000,"&gt;="&amp;DATE(YEAR($A668),MONTH($A668)+1,1),'Регистрация приход товаров'!$D$4:$D$2000,$D668))+(IFERROR((SUMIF('Остаток на начало год'!$B$5:$B$302,$D668,'Остаток на начало год'!$F$5:$F$302)+SUMIFS('Регистрация приход товаров'!$H$4:$H$2000,'Регистрация приход товаров'!$D$4:$D$2000,$D668,'Регистрация приход товаров'!$A$4:$A$2000,"&lt;"&amp;DATE(YEAR($A668),MONTH($A668),1)))-SUMIFS('Регистрация расход товаров'!$H$4:$H$2000,'Регистрация расход товаров'!$A$4:$A$2000,"&lt;"&amp;DATE(YEAR($A668),MONTH($A668),1),'Регистрация расход товаров'!$D$4:$D$2000,$D668),0)))/((SUMIFS('Регистрация приход товаров'!$G$4:$G$2000,'Регистрация приход товаров'!$A$4:$A$2000,"&gt;="&amp;DATE(YEAR($A668),MONTH($A668),1),'Регистрация приход товаров'!$D$4:$D$2000,$D668)-SUMIFS('Регистрация приход товаров'!$G$4:$G$2000,'Регистрация приход товаров'!$A$4:$A$2000,"&gt;="&amp;DATE(YEAR($A668),MONTH($A668)+1,1),'Регистрация приход товаров'!$D$4:$D$2000,$D668))+(IFERROR((SUMIF('Остаток на начало год'!$B$5:$B$302,$D668,'Остаток на начало год'!$E$5:$E$302)+SUMIFS('Регистрация приход товаров'!$G$4:$G$2000,'Регистрация приход товаров'!$D$4:$D$2000,$D668,'Регистрация приход товаров'!$A$4:$A$2000,"&lt;"&amp;DATE(YEAR($A668),MONTH($A668),1)))-SUMIFS('Регистрация расход товаров'!$G$4:$G$2000,'Регистрация расход товаров'!$A$4:$A$2000,"&lt;"&amp;DATE(YEAR($A668),MONTH($A668),1),'Регистрация расход товаров'!$D$4:$D$2000,$D668),0))))*G668,0)</f>
        <v>0</v>
      </c>
      <c r="I668" s="154"/>
      <c r="J668" s="153">
        <f t="shared" si="20"/>
        <v>0</v>
      </c>
      <c r="K668" s="153">
        <f t="shared" si="21"/>
        <v>0</v>
      </c>
      <c r="L668" s="43" t="e">
        <f>IF(B668=#REF!,MAX($L$3:L667)+1,0)</f>
        <v>#REF!</v>
      </c>
    </row>
    <row r="669" spans="1:12">
      <c r="A669" s="158"/>
      <c r="B669" s="94"/>
      <c r="C669" s="159"/>
      <c r="D669" s="128"/>
      <c r="E669" s="151" t="str">
        <f>IFERROR(INDEX('Материал хисобот'!$C$9:$C$259,MATCH(D669,'Материал хисобот'!$B$9:$B$259,0),1),"")</f>
        <v/>
      </c>
      <c r="F669" s="152" t="str">
        <f>IFERROR(INDEX('Материал хисобот'!$D$9:$D$259,MATCH(D669,'Материал хисобот'!$B$9:$B$259,0),1),"")</f>
        <v/>
      </c>
      <c r="G669" s="155"/>
      <c r="H669" s="153">
        <f>IFERROR((((SUMIFS('Регистрация приход товаров'!$H$4:$H$2000,'Регистрация приход товаров'!$A$4:$A$2000,"&gt;="&amp;DATE(YEAR($A669),MONTH($A669),1),'Регистрация приход товаров'!$D$4:$D$2000,$D669)-SUMIFS('Регистрация приход товаров'!$H$4:$H$2000,'Регистрация приход товаров'!$A$4:$A$2000,"&gt;="&amp;DATE(YEAR($A669),MONTH($A669)+1,1),'Регистрация приход товаров'!$D$4:$D$2000,$D669))+(IFERROR((SUMIF('Остаток на начало год'!$B$5:$B$302,$D669,'Остаток на начало год'!$F$5:$F$302)+SUMIFS('Регистрация приход товаров'!$H$4:$H$2000,'Регистрация приход товаров'!$D$4:$D$2000,$D669,'Регистрация приход товаров'!$A$4:$A$2000,"&lt;"&amp;DATE(YEAR($A669),MONTH($A669),1)))-SUMIFS('Регистрация расход товаров'!$H$4:$H$2000,'Регистрация расход товаров'!$A$4:$A$2000,"&lt;"&amp;DATE(YEAR($A669),MONTH($A669),1),'Регистрация расход товаров'!$D$4:$D$2000,$D669),0)))/((SUMIFS('Регистрация приход товаров'!$G$4:$G$2000,'Регистрация приход товаров'!$A$4:$A$2000,"&gt;="&amp;DATE(YEAR($A669),MONTH($A669),1),'Регистрация приход товаров'!$D$4:$D$2000,$D669)-SUMIFS('Регистрация приход товаров'!$G$4:$G$2000,'Регистрация приход товаров'!$A$4:$A$2000,"&gt;="&amp;DATE(YEAR($A669),MONTH($A669)+1,1),'Регистрация приход товаров'!$D$4:$D$2000,$D669))+(IFERROR((SUMIF('Остаток на начало год'!$B$5:$B$302,$D669,'Остаток на начало год'!$E$5:$E$302)+SUMIFS('Регистрация приход товаров'!$G$4:$G$2000,'Регистрация приход товаров'!$D$4:$D$2000,$D669,'Регистрация приход товаров'!$A$4:$A$2000,"&lt;"&amp;DATE(YEAR($A669),MONTH($A669),1)))-SUMIFS('Регистрация расход товаров'!$G$4:$G$2000,'Регистрация расход товаров'!$A$4:$A$2000,"&lt;"&amp;DATE(YEAR($A669),MONTH($A669),1),'Регистрация расход товаров'!$D$4:$D$2000,$D669),0))))*G669,0)</f>
        <v>0</v>
      </c>
      <c r="I669" s="154"/>
      <c r="J669" s="153">
        <f t="shared" si="20"/>
        <v>0</v>
      </c>
      <c r="K669" s="153">
        <f t="shared" si="21"/>
        <v>0</v>
      </c>
      <c r="L669" s="43" t="e">
        <f>IF(B669=#REF!,MAX($L$3:L668)+1,0)</f>
        <v>#REF!</v>
      </c>
    </row>
    <row r="670" spans="1:12">
      <c r="A670" s="158"/>
      <c r="B670" s="94"/>
      <c r="C670" s="159"/>
      <c r="D670" s="128"/>
      <c r="E670" s="151" t="str">
        <f>IFERROR(INDEX('Материал хисобот'!$C$9:$C$259,MATCH(D670,'Материал хисобот'!$B$9:$B$259,0),1),"")</f>
        <v/>
      </c>
      <c r="F670" s="152" t="str">
        <f>IFERROR(INDEX('Материал хисобот'!$D$9:$D$259,MATCH(D670,'Материал хисобот'!$B$9:$B$259,0),1),"")</f>
        <v/>
      </c>
      <c r="G670" s="155"/>
      <c r="H670" s="153">
        <f>IFERROR((((SUMIFS('Регистрация приход товаров'!$H$4:$H$2000,'Регистрация приход товаров'!$A$4:$A$2000,"&gt;="&amp;DATE(YEAR($A670),MONTH($A670),1),'Регистрация приход товаров'!$D$4:$D$2000,$D670)-SUMIFS('Регистрация приход товаров'!$H$4:$H$2000,'Регистрация приход товаров'!$A$4:$A$2000,"&gt;="&amp;DATE(YEAR($A670),MONTH($A670)+1,1),'Регистрация приход товаров'!$D$4:$D$2000,$D670))+(IFERROR((SUMIF('Остаток на начало год'!$B$5:$B$302,$D670,'Остаток на начало год'!$F$5:$F$302)+SUMIFS('Регистрация приход товаров'!$H$4:$H$2000,'Регистрация приход товаров'!$D$4:$D$2000,$D670,'Регистрация приход товаров'!$A$4:$A$2000,"&lt;"&amp;DATE(YEAR($A670),MONTH($A670),1)))-SUMIFS('Регистрация расход товаров'!$H$4:$H$2000,'Регистрация расход товаров'!$A$4:$A$2000,"&lt;"&amp;DATE(YEAR($A670),MONTH($A670),1),'Регистрация расход товаров'!$D$4:$D$2000,$D670),0)))/((SUMIFS('Регистрация приход товаров'!$G$4:$G$2000,'Регистрация приход товаров'!$A$4:$A$2000,"&gt;="&amp;DATE(YEAR($A670),MONTH($A670),1),'Регистрация приход товаров'!$D$4:$D$2000,$D670)-SUMIFS('Регистрация приход товаров'!$G$4:$G$2000,'Регистрация приход товаров'!$A$4:$A$2000,"&gt;="&amp;DATE(YEAR($A670),MONTH($A670)+1,1),'Регистрация приход товаров'!$D$4:$D$2000,$D670))+(IFERROR((SUMIF('Остаток на начало год'!$B$5:$B$302,$D670,'Остаток на начало год'!$E$5:$E$302)+SUMIFS('Регистрация приход товаров'!$G$4:$G$2000,'Регистрация приход товаров'!$D$4:$D$2000,$D670,'Регистрация приход товаров'!$A$4:$A$2000,"&lt;"&amp;DATE(YEAR($A670),MONTH($A670),1)))-SUMIFS('Регистрация расход товаров'!$G$4:$G$2000,'Регистрация расход товаров'!$A$4:$A$2000,"&lt;"&amp;DATE(YEAR($A670),MONTH($A670),1),'Регистрация расход товаров'!$D$4:$D$2000,$D670),0))))*G670,0)</f>
        <v>0</v>
      </c>
      <c r="I670" s="154"/>
      <c r="J670" s="153">
        <f t="shared" si="20"/>
        <v>0</v>
      </c>
      <c r="K670" s="153">
        <f t="shared" si="21"/>
        <v>0</v>
      </c>
      <c r="L670" s="43" t="e">
        <f>IF(B670=#REF!,MAX($L$3:L669)+1,0)</f>
        <v>#REF!</v>
      </c>
    </row>
    <row r="671" spans="1:12">
      <c r="A671" s="158"/>
      <c r="B671" s="94"/>
      <c r="C671" s="159"/>
      <c r="D671" s="128"/>
      <c r="E671" s="151" t="str">
        <f>IFERROR(INDEX('Материал хисобот'!$C$9:$C$259,MATCH(D671,'Материал хисобот'!$B$9:$B$259,0),1),"")</f>
        <v/>
      </c>
      <c r="F671" s="152" t="str">
        <f>IFERROR(INDEX('Материал хисобот'!$D$9:$D$259,MATCH(D671,'Материал хисобот'!$B$9:$B$259,0),1),"")</f>
        <v/>
      </c>
      <c r="G671" s="155"/>
      <c r="H671" s="153">
        <f>IFERROR((((SUMIFS('Регистрация приход товаров'!$H$4:$H$2000,'Регистрация приход товаров'!$A$4:$A$2000,"&gt;="&amp;DATE(YEAR($A671),MONTH($A671),1),'Регистрация приход товаров'!$D$4:$D$2000,$D671)-SUMIFS('Регистрация приход товаров'!$H$4:$H$2000,'Регистрация приход товаров'!$A$4:$A$2000,"&gt;="&amp;DATE(YEAR($A671),MONTH($A671)+1,1),'Регистрация приход товаров'!$D$4:$D$2000,$D671))+(IFERROR((SUMIF('Остаток на начало год'!$B$5:$B$302,$D671,'Остаток на начало год'!$F$5:$F$302)+SUMIFS('Регистрация приход товаров'!$H$4:$H$2000,'Регистрация приход товаров'!$D$4:$D$2000,$D671,'Регистрация приход товаров'!$A$4:$A$2000,"&lt;"&amp;DATE(YEAR($A671),MONTH($A671),1)))-SUMIFS('Регистрация расход товаров'!$H$4:$H$2000,'Регистрация расход товаров'!$A$4:$A$2000,"&lt;"&amp;DATE(YEAR($A671),MONTH($A671),1),'Регистрация расход товаров'!$D$4:$D$2000,$D671),0)))/((SUMIFS('Регистрация приход товаров'!$G$4:$G$2000,'Регистрация приход товаров'!$A$4:$A$2000,"&gt;="&amp;DATE(YEAR($A671),MONTH($A671),1),'Регистрация приход товаров'!$D$4:$D$2000,$D671)-SUMIFS('Регистрация приход товаров'!$G$4:$G$2000,'Регистрация приход товаров'!$A$4:$A$2000,"&gt;="&amp;DATE(YEAR($A671),MONTH($A671)+1,1),'Регистрация приход товаров'!$D$4:$D$2000,$D671))+(IFERROR((SUMIF('Остаток на начало год'!$B$5:$B$302,$D671,'Остаток на начало год'!$E$5:$E$302)+SUMIFS('Регистрация приход товаров'!$G$4:$G$2000,'Регистрация приход товаров'!$D$4:$D$2000,$D671,'Регистрация приход товаров'!$A$4:$A$2000,"&lt;"&amp;DATE(YEAR($A671),MONTH($A671),1)))-SUMIFS('Регистрация расход товаров'!$G$4:$G$2000,'Регистрация расход товаров'!$A$4:$A$2000,"&lt;"&amp;DATE(YEAR($A671),MONTH($A671),1),'Регистрация расход товаров'!$D$4:$D$2000,$D671),0))))*G671,0)</f>
        <v>0</v>
      </c>
      <c r="I671" s="154"/>
      <c r="J671" s="153">
        <f t="shared" si="20"/>
        <v>0</v>
      </c>
      <c r="K671" s="153">
        <f t="shared" si="21"/>
        <v>0</v>
      </c>
      <c r="L671" s="43" t="e">
        <f>IF(B671=#REF!,MAX($L$3:L670)+1,0)</f>
        <v>#REF!</v>
      </c>
    </row>
    <row r="672" spans="1:12">
      <c r="A672" s="158"/>
      <c r="B672" s="94"/>
      <c r="C672" s="159"/>
      <c r="D672" s="128"/>
      <c r="E672" s="151" t="str">
        <f>IFERROR(INDEX('Материал хисобот'!$C$9:$C$259,MATCH(D672,'Материал хисобот'!$B$9:$B$259,0),1),"")</f>
        <v/>
      </c>
      <c r="F672" s="152" t="str">
        <f>IFERROR(INDEX('Материал хисобот'!$D$9:$D$259,MATCH(D672,'Материал хисобот'!$B$9:$B$259,0),1),"")</f>
        <v/>
      </c>
      <c r="G672" s="155"/>
      <c r="H672" s="153">
        <f>IFERROR((((SUMIFS('Регистрация приход товаров'!$H$4:$H$2000,'Регистрация приход товаров'!$A$4:$A$2000,"&gt;="&amp;DATE(YEAR($A672),MONTH($A672),1),'Регистрация приход товаров'!$D$4:$D$2000,$D672)-SUMIFS('Регистрация приход товаров'!$H$4:$H$2000,'Регистрация приход товаров'!$A$4:$A$2000,"&gt;="&amp;DATE(YEAR($A672),MONTH($A672)+1,1),'Регистрация приход товаров'!$D$4:$D$2000,$D672))+(IFERROR((SUMIF('Остаток на начало год'!$B$5:$B$302,$D672,'Остаток на начало год'!$F$5:$F$302)+SUMIFS('Регистрация приход товаров'!$H$4:$H$2000,'Регистрация приход товаров'!$D$4:$D$2000,$D672,'Регистрация приход товаров'!$A$4:$A$2000,"&lt;"&amp;DATE(YEAR($A672),MONTH($A672),1)))-SUMIFS('Регистрация расход товаров'!$H$4:$H$2000,'Регистрация расход товаров'!$A$4:$A$2000,"&lt;"&amp;DATE(YEAR($A672),MONTH($A672),1),'Регистрация расход товаров'!$D$4:$D$2000,$D672),0)))/((SUMIFS('Регистрация приход товаров'!$G$4:$G$2000,'Регистрация приход товаров'!$A$4:$A$2000,"&gt;="&amp;DATE(YEAR($A672),MONTH($A672),1),'Регистрация приход товаров'!$D$4:$D$2000,$D672)-SUMIFS('Регистрация приход товаров'!$G$4:$G$2000,'Регистрация приход товаров'!$A$4:$A$2000,"&gt;="&amp;DATE(YEAR($A672),MONTH($A672)+1,1),'Регистрация приход товаров'!$D$4:$D$2000,$D672))+(IFERROR((SUMIF('Остаток на начало год'!$B$5:$B$302,$D672,'Остаток на начало год'!$E$5:$E$302)+SUMIFS('Регистрация приход товаров'!$G$4:$G$2000,'Регистрация приход товаров'!$D$4:$D$2000,$D672,'Регистрация приход товаров'!$A$4:$A$2000,"&lt;"&amp;DATE(YEAR($A672),MONTH($A672),1)))-SUMIFS('Регистрация расход товаров'!$G$4:$G$2000,'Регистрация расход товаров'!$A$4:$A$2000,"&lt;"&amp;DATE(YEAR($A672),MONTH($A672),1),'Регистрация расход товаров'!$D$4:$D$2000,$D672),0))))*G672,0)</f>
        <v>0</v>
      </c>
      <c r="I672" s="154"/>
      <c r="J672" s="153">
        <f t="shared" si="20"/>
        <v>0</v>
      </c>
      <c r="K672" s="153">
        <f t="shared" si="21"/>
        <v>0</v>
      </c>
      <c r="L672" s="43" t="e">
        <f>IF(B672=#REF!,MAX($L$3:L671)+1,0)</f>
        <v>#REF!</v>
      </c>
    </row>
    <row r="673" spans="1:12">
      <c r="A673" s="158"/>
      <c r="B673" s="94"/>
      <c r="C673" s="159"/>
      <c r="D673" s="128"/>
      <c r="E673" s="151" t="str">
        <f>IFERROR(INDEX('Материал хисобот'!$C$9:$C$259,MATCH(D673,'Материал хисобот'!$B$9:$B$259,0),1),"")</f>
        <v/>
      </c>
      <c r="F673" s="152" t="str">
        <f>IFERROR(INDEX('Материал хисобот'!$D$9:$D$259,MATCH(D673,'Материал хисобот'!$B$9:$B$259,0),1),"")</f>
        <v/>
      </c>
      <c r="G673" s="155"/>
      <c r="H673" s="153">
        <f>IFERROR((((SUMIFS('Регистрация приход товаров'!$H$4:$H$2000,'Регистрация приход товаров'!$A$4:$A$2000,"&gt;="&amp;DATE(YEAR($A673),MONTH($A673),1),'Регистрация приход товаров'!$D$4:$D$2000,$D673)-SUMIFS('Регистрация приход товаров'!$H$4:$H$2000,'Регистрация приход товаров'!$A$4:$A$2000,"&gt;="&amp;DATE(YEAR($A673),MONTH($A673)+1,1),'Регистрация приход товаров'!$D$4:$D$2000,$D673))+(IFERROR((SUMIF('Остаток на начало год'!$B$5:$B$302,$D673,'Остаток на начало год'!$F$5:$F$302)+SUMIFS('Регистрация приход товаров'!$H$4:$H$2000,'Регистрация приход товаров'!$D$4:$D$2000,$D673,'Регистрация приход товаров'!$A$4:$A$2000,"&lt;"&amp;DATE(YEAR($A673),MONTH($A673),1)))-SUMIFS('Регистрация расход товаров'!$H$4:$H$2000,'Регистрация расход товаров'!$A$4:$A$2000,"&lt;"&amp;DATE(YEAR($A673),MONTH($A673),1),'Регистрация расход товаров'!$D$4:$D$2000,$D673),0)))/((SUMIFS('Регистрация приход товаров'!$G$4:$G$2000,'Регистрация приход товаров'!$A$4:$A$2000,"&gt;="&amp;DATE(YEAR($A673),MONTH($A673),1),'Регистрация приход товаров'!$D$4:$D$2000,$D673)-SUMIFS('Регистрация приход товаров'!$G$4:$G$2000,'Регистрация приход товаров'!$A$4:$A$2000,"&gt;="&amp;DATE(YEAR($A673),MONTH($A673)+1,1),'Регистрация приход товаров'!$D$4:$D$2000,$D673))+(IFERROR((SUMIF('Остаток на начало год'!$B$5:$B$302,$D673,'Остаток на начало год'!$E$5:$E$302)+SUMIFS('Регистрация приход товаров'!$G$4:$G$2000,'Регистрация приход товаров'!$D$4:$D$2000,$D673,'Регистрация приход товаров'!$A$4:$A$2000,"&lt;"&amp;DATE(YEAR($A673),MONTH($A673),1)))-SUMIFS('Регистрация расход товаров'!$G$4:$G$2000,'Регистрация расход товаров'!$A$4:$A$2000,"&lt;"&amp;DATE(YEAR($A673),MONTH($A673),1),'Регистрация расход товаров'!$D$4:$D$2000,$D673),0))))*G673,0)</f>
        <v>0</v>
      </c>
      <c r="I673" s="154"/>
      <c r="J673" s="153">
        <f t="shared" si="20"/>
        <v>0</v>
      </c>
      <c r="K673" s="153">
        <f t="shared" si="21"/>
        <v>0</v>
      </c>
      <c r="L673" s="43" t="e">
        <f>IF(B673=#REF!,MAX($L$3:L672)+1,0)</f>
        <v>#REF!</v>
      </c>
    </row>
    <row r="674" spans="1:12">
      <c r="A674" s="158"/>
      <c r="B674" s="94"/>
      <c r="C674" s="159"/>
      <c r="D674" s="128"/>
      <c r="E674" s="151" t="str">
        <f>IFERROR(INDEX('Материал хисобот'!$C$9:$C$259,MATCH(D674,'Материал хисобот'!$B$9:$B$259,0),1),"")</f>
        <v/>
      </c>
      <c r="F674" s="152" t="str">
        <f>IFERROR(INDEX('Материал хисобот'!$D$9:$D$259,MATCH(D674,'Материал хисобот'!$B$9:$B$259,0),1),"")</f>
        <v/>
      </c>
      <c r="G674" s="155"/>
      <c r="H674" s="153">
        <f>IFERROR((((SUMIFS('Регистрация приход товаров'!$H$4:$H$2000,'Регистрация приход товаров'!$A$4:$A$2000,"&gt;="&amp;DATE(YEAR($A674),MONTH($A674),1),'Регистрация приход товаров'!$D$4:$D$2000,$D674)-SUMIFS('Регистрация приход товаров'!$H$4:$H$2000,'Регистрация приход товаров'!$A$4:$A$2000,"&gt;="&amp;DATE(YEAR($A674),MONTH($A674)+1,1),'Регистрация приход товаров'!$D$4:$D$2000,$D674))+(IFERROR((SUMIF('Остаток на начало год'!$B$5:$B$302,$D674,'Остаток на начало год'!$F$5:$F$302)+SUMIFS('Регистрация приход товаров'!$H$4:$H$2000,'Регистрация приход товаров'!$D$4:$D$2000,$D674,'Регистрация приход товаров'!$A$4:$A$2000,"&lt;"&amp;DATE(YEAR($A674),MONTH($A674),1)))-SUMIFS('Регистрация расход товаров'!$H$4:$H$2000,'Регистрация расход товаров'!$A$4:$A$2000,"&lt;"&amp;DATE(YEAR($A674),MONTH($A674),1),'Регистрация расход товаров'!$D$4:$D$2000,$D674),0)))/((SUMIFS('Регистрация приход товаров'!$G$4:$G$2000,'Регистрация приход товаров'!$A$4:$A$2000,"&gt;="&amp;DATE(YEAR($A674),MONTH($A674),1),'Регистрация приход товаров'!$D$4:$D$2000,$D674)-SUMIFS('Регистрация приход товаров'!$G$4:$G$2000,'Регистрация приход товаров'!$A$4:$A$2000,"&gt;="&amp;DATE(YEAR($A674),MONTH($A674)+1,1),'Регистрация приход товаров'!$D$4:$D$2000,$D674))+(IFERROR((SUMIF('Остаток на начало год'!$B$5:$B$302,$D674,'Остаток на начало год'!$E$5:$E$302)+SUMIFS('Регистрация приход товаров'!$G$4:$G$2000,'Регистрация приход товаров'!$D$4:$D$2000,$D674,'Регистрация приход товаров'!$A$4:$A$2000,"&lt;"&amp;DATE(YEAR($A674),MONTH($A674),1)))-SUMIFS('Регистрация расход товаров'!$G$4:$G$2000,'Регистрация расход товаров'!$A$4:$A$2000,"&lt;"&amp;DATE(YEAR($A674),MONTH($A674),1),'Регистрация расход товаров'!$D$4:$D$2000,$D674),0))))*G674,0)</f>
        <v>0</v>
      </c>
      <c r="I674" s="154"/>
      <c r="J674" s="153">
        <f t="shared" si="20"/>
        <v>0</v>
      </c>
      <c r="K674" s="153">
        <f t="shared" si="21"/>
        <v>0</v>
      </c>
      <c r="L674" s="43" t="e">
        <f>IF(B674=#REF!,MAX($L$3:L673)+1,0)</f>
        <v>#REF!</v>
      </c>
    </row>
    <row r="675" spans="1:12">
      <c r="A675" s="158"/>
      <c r="B675" s="94"/>
      <c r="C675" s="159"/>
      <c r="D675" s="128"/>
      <c r="E675" s="151" t="str">
        <f>IFERROR(INDEX('Материал хисобот'!$C$9:$C$259,MATCH(D675,'Материал хисобот'!$B$9:$B$259,0),1),"")</f>
        <v/>
      </c>
      <c r="F675" s="152" t="str">
        <f>IFERROR(INDEX('Материал хисобот'!$D$9:$D$259,MATCH(D675,'Материал хисобот'!$B$9:$B$259,0),1),"")</f>
        <v/>
      </c>
      <c r="G675" s="155"/>
      <c r="H675" s="153">
        <f>IFERROR((((SUMIFS('Регистрация приход товаров'!$H$4:$H$2000,'Регистрация приход товаров'!$A$4:$A$2000,"&gt;="&amp;DATE(YEAR($A675),MONTH($A675),1),'Регистрация приход товаров'!$D$4:$D$2000,$D675)-SUMIFS('Регистрация приход товаров'!$H$4:$H$2000,'Регистрация приход товаров'!$A$4:$A$2000,"&gt;="&amp;DATE(YEAR($A675),MONTH($A675)+1,1),'Регистрация приход товаров'!$D$4:$D$2000,$D675))+(IFERROR((SUMIF('Остаток на начало год'!$B$5:$B$302,$D675,'Остаток на начало год'!$F$5:$F$302)+SUMIFS('Регистрация приход товаров'!$H$4:$H$2000,'Регистрация приход товаров'!$D$4:$D$2000,$D675,'Регистрация приход товаров'!$A$4:$A$2000,"&lt;"&amp;DATE(YEAR($A675),MONTH($A675),1)))-SUMIFS('Регистрация расход товаров'!$H$4:$H$2000,'Регистрация расход товаров'!$A$4:$A$2000,"&lt;"&amp;DATE(YEAR($A675),MONTH($A675),1),'Регистрация расход товаров'!$D$4:$D$2000,$D675),0)))/((SUMIFS('Регистрация приход товаров'!$G$4:$G$2000,'Регистрация приход товаров'!$A$4:$A$2000,"&gt;="&amp;DATE(YEAR($A675),MONTH($A675),1),'Регистрация приход товаров'!$D$4:$D$2000,$D675)-SUMIFS('Регистрация приход товаров'!$G$4:$G$2000,'Регистрация приход товаров'!$A$4:$A$2000,"&gt;="&amp;DATE(YEAR($A675),MONTH($A675)+1,1),'Регистрация приход товаров'!$D$4:$D$2000,$D675))+(IFERROR((SUMIF('Остаток на начало год'!$B$5:$B$302,$D675,'Остаток на начало год'!$E$5:$E$302)+SUMIFS('Регистрация приход товаров'!$G$4:$G$2000,'Регистрация приход товаров'!$D$4:$D$2000,$D675,'Регистрация приход товаров'!$A$4:$A$2000,"&lt;"&amp;DATE(YEAR($A675),MONTH($A675),1)))-SUMIFS('Регистрация расход товаров'!$G$4:$G$2000,'Регистрация расход товаров'!$A$4:$A$2000,"&lt;"&amp;DATE(YEAR($A675),MONTH($A675),1),'Регистрация расход товаров'!$D$4:$D$2000,$D675),0))))*G675,0)</f>
        <v>0</v>
      </c>
      <c r="I675" s="154"/>
      <c r="J675" s="153">
        <f t="shared" si="20"/>
        <v>0</v>
      </c>
      <c r="K675" s="153">
        <f t="shared" si="21"/>
        <v>0</v>
      </c>
      <c r="L675" s="43" t="e">
        <f>IF(B675=#REF!,MAX($L$3:L674)+1,0)</f>
        <v>#REF!</v>
      </c>
    </row>
    <row r="676" spans="1:12">
      <c r="A676" s="158"/>
      <c r="B676" s="94"/>
      <c r="C676" s="159"/>
      <c r="D676" s="128"/>
      <c r="E676" s="151" t="str">
        <f>IFERROR(INDEX('Материал хисобот'!$C$9:$C$259,MATCH(D676,'Материал хисобот'!$B$9:$B$259,0),1),"")</f>
        <v/>
      </c>
      <c r="F676" s="152" t="str">
        <f>IFERROR(INDEX('Материал хисобот'!$D$9:$D$259,MATCH(D676,'Материал хисобот'!$B$9:$B$259,0),1),"")</f>
        <v/>
      </c>
      <c r="G676" s="155"/>
      <c r="H676" s="153">
        <f>IFERROR((((SUMIFS('Регистрация приход товаров'!$H$4:$H$2000,'Регистрация приход товаров'!$A$4:$A$2000,"&gt;="&amp;DATE(YEAR($A676),MONTH($A676),1),'Регистрация приход товаров'!$D$4:$D$2000,$D676)-SUMIFS('Регистрация приход товаров'!$H$4:$H$2000,'Регистрация приход товаров'!$A$4:$A$2000,"&gt;="&amp;DATE(YEAR($A676),MONTH($A676)+1,1),'Регистрация приход товаров'!$D$4:$D$2000,$D676))+(IFERROR((SUMIF('Остаток на начало год'!$B$5:$B$302,$D676,'Остаток на начало год'!$F$5:$F$302)+SUMIFS('Регистрация приход товаров'!$H$4:$H$2000,'Регистрация приход товаров'!$D$4:$D$2000,$D676,'Регистрация приход товаров'!$A$4:$A$2000,"&lt;"&amp;DATE(YEAR($A676),MONTH($A676),1)))-SUMIFS('Регистрация расход товаров'!$H$4:$H$2000,'Регистрация расход товаров'!$A$4:$A$2000,"&lt;"&amp;DATE(YEAR($A676),MONTH($A676),1),'Регистрация расход товаров'!$D$4:$D$2000,$D676),0)))/((SUMIFS('Регистрация приход товаров'!$G$4:$G$2000,'Регистрация приход товаров'!$A$4:$A$2000,"&gt;="&amp;DATE(YEAR($A676),MONTH($A676),1),'Регистрация приход товаров'!$D$4:$D$2000,$D676)-SUMIFS('Регистрация приход товаров'!$G$4:$G$2000,'Регистрация приход товаров'!$A$4:$A$2000,"&gt;="&amp;DATE(YEAR($A676),MONTH($A676)+1,1),'Регистрация приход товаров'!$D$4:$D$2000,$D676))+(IFERROR((SUMIF('Остаток на начало год'!$B$5:$B$302,$D676,'Остаток на начало год'!$E$5:$E$302)+SUMIFS('Регистрация приход товаров'!$G$4:$G$2000,'Регистрация приход товаров'!$D$4:$D$2000,$D676,'Регистрация приход товаров'!$A$4:$A$2000,"&lt;"&amp;DATE(YEAR($A676),MONTH($A676),1)))-SUMIFS('Регистрация расход товаров'!$G$4:$G$2000,'Регистрация расход товаров'!$A$4:$A$2000,"&lt;"&amp;DATE(YEAR($A676),MONTH($A676),1),'Регистрация расход товаров'!$D$4:$D$2000,$D676),0))))*G676,0)</f>
        <v>0</v>
      </c>
      <c r="I676" s="154"/>
      <c r="J676" s="153">
        <f t="shared" si="20"/>
        <v>0</v>
      </c>
      <c r="K676" s="153">
        <f t="shared" si="21"/>
        <v>0</v>
      </c>
      <c r="L676" s="43" t="e">
        <f>IF(B676=#REF!,MAX($L$3:L675)+1,0)</f>
        <v>#REF!</v>
      </c>
    </row>
    <row r="677" spans="1:12">
      <c r="A677" s="158"/>
      <c r="B677" s="94"/>
      <c r="C677" s="159"/>
      <c r="D677" s="128"/>
      <c r="E677" s="151" t="str">
        <f>IFERROR(INDEX('Материал хисобот'!$C$9:$C$259,MATCH(D677,'Материал хисобот'!$B$9:$B$259,0),1),"")</f>
        <v/>
      </c>
      <c r="F677" s="152" t="str">
        <f>IFERROR(INDEX('Материал хисобот'!$D$9:$D$259,MATCH(D677,'Материал хисобот'!$B$9:$B$259,0),1),"")</f>
        <v/>
      </c>
      <c r="G677" s="155"/>
      <c r="H677" s="153">
        <f>IFERROR((((SUMIFS('Регистрация приход товаров'!$H$4:$H$2000,'Регистрация приход товаров'!$A$4:$A$2000,"&gt;="&amp;DATE(YEAR($A677),MONTH($A677),1),'Регистрация приход товаров'!$D$4:$D$2000,$D677)-SUMIFS('Регистрация приход товаров'!$H$4:$H$2000,'Регистрация приход товаров'!$A$4:$A$2000,"&gt;="&amp;DATE(YEAR($A677),MONTH($A677)+1,1),'Регистрация приход товаров'!$D$4:$D$2000,$D677))+(IFERROR((SUMIF('Остаток на начало год'!$B$5:$B$302,$D677,'Остаток на начало год'!$F$5:$F$302)+SUMIFS('Регистрация приход товаров'!$H$4:$H$2000,'Регистрация приход товаров'!$D$4:$D$2000,$D677,'Регистрация приход товаров'!$A$4:$A$2000,"&lt;"&amp;DATE(YEAR($A677),MONTH($A677),1)))-SUMIFS('Регистрация расход товаров'!$H$4:$H$2000,'Регистрация расход товаров'!$A$4:$A$2000,"&lt;"&amp;DATE(YEAR($A677),MONTH($A677),1),'Регистрация расход товаров'!$D$4:$D$2000,$D677),0)))/((SUMIFS('Регистрация приход товаров'!$G$4:$G$2000,'Регистрация приход товаров'!$A$4:$A$2000,"&gt;="&amp;DATE(YEAR($A677),MONTH($A677),1),'Регистрация приход товаров'!$D$4:$D$2000,$D677)-SUMIFS('Регистрация приход товаров'!$G$4:$G$2000,'Регистрация приход товаров'!$A$4:$A$2000,"&gt;="&amp;DATE(YEAR($A677),MONTH($A677)+1,1),'Регистрация приход товаров'!$D$4:$D$2000,$D677))+(IFERROR((SUMIF('Остаток на начало год'!$B$5:$B$302,$D677,'Остаток на начало год'!$E$5:$E$302)+SUMIFS('Регистрация приход товаров'!$G$4:$G$2000,'Регистрация приход товаров'!$D$4:$D$2000,$D677,'Регистрация приход товаров'!$A$4:$A$2000,"&lt;"&amp;DATE(YEAR($A677),MONTH($A677),1)))-SUMIFS('Регистрация расход товаров'!$G$4:$G$2000,'Регистрация расход товаров'!$A$4:$A$2000,"&lt;"&amp;DATE(YEAR($A677),MONTH($A677),1),'Регистрация расход товаров'!$D$4:$D$2000,$D677),0))))*G677,0)</f>
        <v>0</v>
      </c>
      <c r="I677" s="154"/>
      <c r="J677" s="153">
        <f t="shared" si="20"/>
        <v>0</v>
      </c>
      <c r="K677" s="153">
        <f t="shared" si="21"/>
        <v>0</v>
      </c>
      <c r="L677" s="43" t="e">
        <f>IF(B677=#REF!,MAX($L$3:L676)+1,0)</f>
        <v>#REF!</v>
      </c>
    </row>
    <row r="678" spans="1:12">
      <c r="A678" s="158"/>
      <c r="B678" s="94"/>
      <c r="C678" s="159"/>
      <c r="D678" s="128"/>
      <c r="E678" s="151" t="str">
        <f>IFERROR(INDEX('Материал хисобот'!$C$9:$C$259,MATCH(D678,'Материал хисобот'!$B$9:$B$259,0),1),"")</f>
        <v/>
      </c>
      <c r="F678" s="152" t="str">
        <f>IFERROR(INDEX('Материал хисобот'!$D$9:$D$259,MATCH(D678,'Материал хисобот'!$B$9:$B$259,0),1),"")</f>
        <v/>
      </c>
      <c r="G678" s="155"/>
      <c r="H678" s="153">
        <f>IFERROR((((SUMIFS('Регистрация приход товаров'!$H$4:$H$2000,'Регистрация приход товаров'!$A$4:$A$2000,"&gt;="&amp;DATE(YEAR($A678),MONTH($A678),1),'Регистрация приход товаров'!$D$4:$D$2000,$D678)-SUMIFS('Регистрация приход товаров'!$H$4:$H$2000,'Регистрация приход товаров'!$A$4:$A$2000,"&gt;="&amp;DATE(YEAR($A678),MONTH($A678)+1,1),'Регистрация приход товаров'!$D$4:$D$2000,$D678))+(IFERROR((SUMIF('Остаток на начало год'!$B$5:$B$302,$D678,'Остаток на начало год'!$F$5:$F$302)+SUMIFS('Регистрация приход товаров'!$H$4:$H$2000,'Регистрация приход товаров'!$D$4:$D$2000,$D678,'Регистрация приход товаров'!$A$4:$A$2000,"&lt;"&amp;DATE(YEAR($A678),MONTH($A678),1)))-SUMIFS('Регистрация расход товаров'!$H$4:$H$2000,'Регистрация расход товаров'!$A$4:$A$2000,"&lt;"&amp;DATE(YEAR($A678),MONTH($A678),1),'Регистрация расход товаров'!$D$4:$D$2000,$D678),0)))/((SUMIFS('Регистрация приход товаров'!$G$4:$G$2000,'Регистрация приход товаров'!$A$4:$A$2000,"&gt;="&amp;DATE(YEAR($A678),MONTH($A678),1),'Регистрация приход товаров'!$D$4:$D$2000,$D678)-SUMIFS('Регистрация приход товаров'!$G$4:$G$2000,'Регистрация приход товаров'!$A$4:$A$2000,"&gt;="&amp;DATE(YEAR($A678),MONTH($A678)+1,1),'Регистрация приход товаров'!$D$4:$D$2000,$D678))+(IFERROR((SUMIF('Остаток на начало год'!$B$5:$B$302,$D678,'Остаток на начало год'!$E$5:$E$302)+SUMIFS('Регистрация приход товаров'!$G$4:$G$2000,'Регистрация приход товаров'!$D$4:$D$2000,$D678,'Регистрация приход товаров'!$A$4:$A$2000,"&lt;"&amp;DATE(YEAR($A678),MONTH($A678),1)))-SUMIFS('Регистрация расход товаров'!$G$4:$G$2000,'Регистрация расход товаров'!$A$4:$A$2000,"&lt;"&amp;DATE(YEAR($A678),MONTH($A678),1),'Регистрация расход товаров'!$D$4:$D$2000,$D678),0))))*G678,0)</f>
        <v>0</v>
      </c>
      <c r="I678" s="154"/>
      <c r="J678" s="153">
        <f t="shared" si="20"/>
        <v>0</v>
      </c>
      <c r="K678" s="153">
        <f t="shared" si="21"/>
        <v>0</v>
      </c>
      <c r="L678" s="43" t="e">
        <f>IF(B678=#REF!,MAX($L$3:L677)+1,0)</f>
        <v>#REF!</v>
      </c>
    </row>
    <row r="679" spans="1:12">
      <c r="A679" s="158"/>
      <c r="B679" s="94"/>
      <c r="C679" s="159"/>
      <c r="D679" s="128"/>
      <c r="E679" s="151" t="str">
        <f>IFERROR(INDEX('Материал хисобот'!$C$9:$C$259,MATCH(D679,'Материал хисобот'!$B$9:$B$259,0),1),"")</f>
        <v/>
      </c>
      <c r="F679" s="152" t="str">
        <f>IFERROR(INDEX('Материал хисобот'!$D$9:$D$259,MATCH(D679,'Материал хисобот'!$B$9:$B$259,0),1),"")</f>
        <v/>
      </c>
      <c r="G679" s="155"/>
      <c r="H679" s="153">
        <f>IFERROR((((SUMIFS('Регистрация приход товаров'!$H$4:$H$2000,'Регистрация приход товаров'!$A$4:$A$2000,"&gt;="&amp;DATE(YEAR($A679),MONTH($A679),1),'Регистрация приход товаров'!$D$4:$D$2000,$D679)-SUMIFS('Регистрация приход товаров'!$H$4:$H$2000,'Регистрация приход товаров'!$A$4:$A$2000,"&gt;="&amp;DATE(YEAR($A679),MONTH($A679)+1,1),'Регистрация приход товаров'!$D$4:$D$2000,$D679))+(IFERROR((SUMIF('Остаток на начало год'!$B$5:$B$302,$D679,'Остаток на начало год'!$F$5:$F$302)+SUMIFS('Регистрация приход товаров'!$H$4:$H$2000,'Регистрация приход товаров'!$D$4:$D$2000,$D679,'Регистрация приход товаров'!$A$4:$A$2000,"&lt;"&amp;DATE(YEAR($A679),MONTH($A679),1)))-SUMIFS('Регистрация расход товаров'!$H$4:$H$2000,'Регистрация расход товаров'!$A$4:$A$2000,"&lt;"&amp;DATE(YEAR($A679),MONTH($A679),1),'Регистрация расход товаров'!$D$4:$D$2000,$D679),0)))/((SUMIFS('Регистрация приход товаров'!$G$4:$G$2000,'Регистрация приход товаров'!$A$4:$A$2000,"&gt;="&amp;DATE(YEAR($A679),MONTH($A679),1),'Регистрация приход товаров'!$D$4:$D$2000,$D679)-SUMIFS('Регистрация приход товаров'!$G$4:$G$2000,'Регистрация приход товаров'!$A$4:$A$2000,"&gt;="&amp;DATE(YEAR($A679),MONTH($A679)+1,1),'Регистрация приход товаров'!$D$4:$D$2000,$D679))+(IFERROR((SUMIF('Остаток на начало год'!$B$5:$B$302,$D679,'Остаток на начало год'!$E$5:$E$302)+SUMIFS('Регистрация приход товаров'!$G$4:$G$2000,'Регистрация приход товаров'!$D$4:$D$2000,$D679,'Регистрация приход товаров'!$A$4:$A$2000,"&lt;"&amp;DATE(YEAR($A679),MONTH($A679),1)))-SUMIFS('Регистрация расход товаров'!$G$4:$G$2000,'Регистрация расход товаров'!$A$4:$A$2000,"&lt;"&amp;DATE(YEAR($A679),MONTH($A679),1),'Регистрация расход товаров'!$D$4:$D$2000,$D679),0))))*G679,0)</f>
        <v>0</v>
      </c>
      <c r="I679" s="154"/>
      <c r="J679" s="153">
        <f t="shared" si="20"/>
        <v>0</v>
      </c>
      <c r="K679" s="153">
        <f t="shared" si="21"/>
        <v>0</v>
      </c>
      <c r="L679" s="43" t="e">
        <f>IF(B679=#REF!,MAX($L$3:L678)+1,0)</f>
        <v>#REF!</v>
      </c>
    </row>
    <row r="680" spans="1:12">
      <c r="A680" s="158"/>
      <c r="B680" s="94"/>
      <c r="C680" s="159"/>
      <c r="D680" s="128"/>
      <c r="E680" s="151" t="str">
        <f>IFERROR(INDEX('Материал хисобот'!$C$9:$C$259,MATCH(D680,'Материал хисобот'!$B$9:$B$259,0),1),"")</f>
        <v/>
      </c>
      <c r="F680" s="152" t="str">
        <f>IFERROR(INDEX('Материал хисобот'!$D$9:$D$259,MATCH(D680,'Материал хисобот'!$B$9:$B$259,0),1),"")</f>
        <v/>
      </c>
      <c r="G680" s="155"/>
      <c r="H680" s="153">
        <f>IFERROR((((SUMIFS('Регистрация приход товаров'!$H$4:$H$2000,'Регистрация приход товаров'!$A$4:$A$2000,"&gt;="&amp;DATE(YEAR($A680),MONTH($A680),1),'Регистрация приход товаров'!$D$4:$D$2000,$D680)-SUMIFS('Регистрация приход товаров'!$H$4:$H$2000,'Регистрация приход товаров'!$A$4:$A$2000,"&gt;="&amp;DATE(YEAR($A680),MONTH($A680)+1,1),'Регистрация приход товаров'!$D$4:$D$2000,$D680))+(IFERROR((SUMIF('Остаток на начало год'!$B$5:$B$302,$D680,'Остаток на начало год'!$F$5:$F$302)+SUMIFS('Регистрация приход товаров'!$H$4:$H$2000,'Регистрация приход товаров'!$D$4:$D$2000,$D680,'Регистрация приход товаров'!$A$4:$A$2000,"&lt;"&amp;DATE(YEAR($A680),MONTH($A680),1)))-SUMIFS('Регистрация расход товаров'!$H$4:$H$2000,'Регистрация расход товаров'!$A$4:$A$2000,"&lt;"&amp;DATE(YEAR($A680),MONTH($A680),1),'Регистрация расход товаров'!$D$4:$D$2000,$D680),0)))/((SUMIFS('Регистрация приход товаров'!$G$4:$G$2000,'Регистрация приход товаров'!$A$4:$A$2000,"&gt;="&amp;DATE(YEAR($A680),MONTH($A680),1),'Регистрация приход товаров'!$D$4:$D$2000,$D680)-SUMIFS('Регистрация приход товаров'!$G$4:$G$2000,'Регистрация приход товаров'!$A$4:$A$2000,"&gt;="&amp;DATE(YEAR($A680),MONTH($A680)+1,1),'Регистрация приход товаров'!$D$4:$D$2000,$D680))+(IFERROR((SUMIF('Остаток на начало год'!$B$5:$B$302,$D680,'Остаток на начало год'!$E$5:$E$302)+SUMIFS('Регистрация приход товаров'!$G$4:$G$2000,'Регистрация приход товаров'!$D$4:$D$2000,$D680,'Регистрация приход товаров'!$A$4:$A$2000,"&lt;"&amp;DATE(YEAR($A680),MONTH($A680),1)))-SUMIFS('Регистрация расход товаров'!$G$4:$G$2000,'Регистрация расход товаров'!$A$4:$A$2000,"&lt;"&amp;DATE(YEAR($A680),MONTH($A680),1),'Регистрация расход товаров'!$D$4:$D$2000,$D680),0))))*G680,0)</f>
        <v>0</v>
      </c>
      <c r="I680" s="154"/>
      <c r="J680" s="153">
        <f t="shared" si="20"/>
        <v>0</v>
      </c>
      <c r="K680" s="153">
        <f t="shared" si="21"/>
        <v>0</v>
      </c>
      <c r="L680" s="43" t="e">
        <f>IF(B680=#REF!,MAX($L$3:L679)+1,0)</f>
        <v>#REF!</v>
      </c>
    </row>
    <row r="681" spans="1:12">
      <c r="A681" s="158"/>
      <c r="B681" s="94"/>
      <c r="C681" s="159"/>
      <c r="D681" s="128"/>
      <c r="E681" s="151" t="str">
        <f>IFERROR(INDEX('Материал хисобот'!$C$9:$C$259,MATCH(D681,'Материал хисобот'!$B$9:$B$259,0),1),"")</f>
        <v/>
      </c>
      <c r="F681" s="152" t="str">
        <f>IFERROR(INDEX('Материал хисобот'!$D$9:$D$259,MATCH(D681,'Материал хисобот'!$B$9:$B$259,0),1),"")</f>
        <v/>
      </c>
      <c r="G681" s="155"/>
      <c r="H681" s="153">
        <f>IFERROR((((SUMIFS('Регистрация приход товаров'!$H$4:$H$2000,'Регистрация приход товаров'!$A$4:$A$2000,"&gt;="&amp;DATE(YEAR($A681),MONTH($A681),1),'Регистрация приход товаров'!$D$4:$D$2000,$D681)-SUMIFS('Регистрация приход товаров'!$H$4:$H$2000,'Регистрация приход товаров'!$A$4:$A$2000,"&gt;="&amp;DATE(YEAR($A681),MONTH($A681)+1,1),'Регистрация приход товаров'!$D$4:$D$2000,$D681))+(IFERROR((SUMIF('Остаток на начало год'!$B$5:$B$302,$D681,'Остаток на начало год'!$F$5:$F$302)+SUMIFS('Регистрация приход товаров'!$H$4:$H$2000,'Регистрация приход товаров'!$D$4:$D$2000,$D681,'Регистрация приход товаров'!$A$4:$A$2000,"&lt;"&amp;DATE(YEAR($A681),MONTH($A681),1)))-SUMIFS('Регистрация расход товаров'!$H$4:$H$2000,'Регистрация расход товаров'!$A$4:$A$2000,"&lt;"&amp;DATE(YEAR($A681),MONTH($A681),1),'Регистрация расход товаров'!$D$4:$D$2000,$D681),0)))/((SUMIFS('Регистрация приход товаров'!$G$4:$G$2000,'Регистрация приход товаров'!$A$4:$A$2000,"&gt;="&amp;DATE(YEAR($A681),MONTH($A681),1),'Регистрация приход товаров'!$D$4:$D$2000,$D681)-SUMIFS('Регистрация приход товаров'!$G$4:$G$2000,'Регистрация приход товаров'!$A$4:$A$2000,"&gt;="&amp;DATE(YEAR($A681),MONTH($A681)+1,1),'Регистрация приход товаров'!$D$4:$D$2000,$D681))+(IFERROR((SUMIF('Остаток на начало год'!$B$5:$B$302,$D681,'Остаток на начало год'!$E$5:$E$302)+SUMIFS('Регистрация приход товаров'!$G$4:$G$2000,'Регистрация приход товаров'!$D$4:$D$2000,$D681,'Регистрация приход товаров'!$A$4:$A$2000,"&lt;"&amp;DATE(YEAR($A681),MONTH($A681),1)))-SUMIFS('Регистрация расход товаров'!$G$4:$G$2000,'Регистрация расход товаров'!$A$4:$A$2000,"&lt;"&amp;DATE(YEAR($A681),MONTH($A681),1),'Регистрация расход товаров'!$D$4:$D$2000,$D681),0))))*G681,0)</f>
        <v>0</v>
      </c>
      <c r="I681" s="154"/>
      <c r="J681" s="153">
        <f t="shared" si="20"/>
        <v>0</v>
      </c>
      <c r="K681" s="153">
        <f t="shared" si="21"/>
        <v>0</v>
      </c>
      <c r="L681" s="43" t="e">
        <f>IF(B681=#REF!,MAX($L$3:L680)+1,0)</f>
        <v>#REF!</v>
      </c>
    </row>
    <row r="682" spans="1:12">
      <c r="A682" s="158"/>
      <c r="B682" s="94"/>
      <c r="C682" s="159"/>
      <c r="D682" s="128"/>
      <c r="E682" s="151" t="str">
        <f>IFERROR(INDEX('Материал хисобот'!$C$9:$C$259,MATCH(D682,'Материал хисобот'!$B$9:$B$259,0),1),"")</f>
        <v/>
      </c>
      <c r="F682" s="152" t="str">
        <f>IFERROR(INDEX('Материал хисобот'!$D$9:$D$259,MATCH(D682,'Материал хисобот'!$B$9:$B$259,0),1),"")</f>
        <v/>
      </c>
      <c r="G682" s="155"/>
      <c r="H682" s="153">
        <f>IFERROR((((SUMIFS('Регистрация приход товаров'!$H$4:$H$2000,'Регистрация приход товаров'!$A$4:$A$2000,"&gt;="&amp;DATE(YEAR($A682),MONTH($A682),1),'Регистрация приход товаров'!$D$4:$D$2000,$D682)-SUMIFS('Регистрация приход товаров'!$H$4:$H$2000,'Регистрация приход товаров'!$A$4:$A$2000,"&gt;="&amp;DATE(YEAR($A682),MONTH($A682)+1,1),'Регистрация приход товаров'!$D$4:$D$2000,$D682))+(IFERROR((SUMIF('Остаток на начало год'!$B$5:$B$302,$D682,'Остаток на начало год'!$F$5:$F$302)+SUMIFS('Регистрация приход товаров'!$H$4:$H$2000,'Регистрация приход товаров'!$D$4:$D$2000,$D682,'Регистрация приход товаров'!$A$4:$A$2000,"&lt;"&amp;DATE(YEAR($A682),MONTH($A682),1)))-SUMIFS('Регистрация расход товаров'!$H$4:$H$2000,'Регистрация расход товаров'!$A$4:$A$2000,"&lt;"&amp;DATE(YEAR($A682),MONTH($A682),1),'Регистрация расход товаров'!$D$4:$D$2000,$D682),0)))/((SUMIFS('Регистрация приход товаров'!$G$4:$G$2000,'Регистрация приход товаров'!$A$4:$A$2000,"&gt;="&amp;DATE(YEAR($A682),MONTH($A682),1),'Регистрация приход товаров'!$D$4:$D$2000,$D682)-SUMIFS('Регистрация приход товаров'!$G$4:$G$2000,'Регистрация приход товаров'!$A$4:$A$2000,"&gt;="&amp;DATE(YEAR($A682),MONTH($A682)+1,1),'Регистрация приход товаров'!$D$4:$D$2000,$D682))+(IFERROR((SUMIF('Остаток на начало год'!$B$5:$B$302,$D682,'Остаток на начало год'!$E$5:$E$302)+SUMIFS('Регистрация приход товаров'!$G$4:$G$2000,'Регистрация приход товаров'!$D$4:$D$2000,$D682,'Регистрация приход товаров'!$A$4:$A$2000,"&lt;"&amp;DATE(YEAR($A682),MONTH($A682),1)))-SUMIFS('Регистрация расход товаров'!$G$4:$G$2000,'Регистрация расход товаров'!$A$4:$A$2000,"&lt;"&amp;DATE(YEAR($A682),MONTH($A682),1),'Регистрация расход товаров'!$D$4:$D$2000,$D682),0))))*G682,0)</f>
        <v>0</v>
      </c>
      <c r="I682" s="154"/>
      <c r="J682" s="153">
        <f t="shared" si="20"/>
        <v>0</v>
      </c>
      <c r="K682" s="153">
        <f t="shared" si="21"/>
        <v>0</v>
      </c>
      <c r="L682" s="43" t="e">
        <f>IF(B682=#REF!,MAX($L$3:L681)+1,0)</f>
        <v>#REF!</v>
      </c>
    </row>
    <row r="683" spans="1:12">
      <c r="A683" s="158"/>
      <c r="B683" s="94"/>
      <c r="C683" s="159"/>
      <c r="D683" s="128"/>
      <c r="E683" s="151" t="str">
        <f>IFERROR(INDEX('Материал хисобот'!$C$9:$C$259,MATCH(D683,'Материал хисобот'!$B$9:$B$259,0),1),"")</f>
        <v/>
      </c>
      <c r="F683" s="152" t="str">
        <f>IFERROR(INDEX('Материал хисобот'!$D$9:$D$259,MATCH(D683,'Материал хисобот'!$B$9:$B$259,0),1),"")</f>
        <v/>
      </c>
      <c r="G683" s="155"/>
      <c r="H683" s="153">
        <f>IFERROR((((SUMIFS('Регистрация приход товаров'!$H$4:$H$2000,'Регистрация приход товаров'!$A$4:$A$2000,"&gt;="&amp;DATE(YEAR($A683),MONTH($A683),1),'Регистрация приход товаров'!$D$4:$D$2000,$D683)-SUMIFS('Регистрация приход товаров'!$H$4:$H$2000,'Регистрация приход товаров'!$A$4:$A$2000,"&gt;="&amp;DATE(YEAR($A683),MONTH($A683)+1,1),'Регистрация приход товаров'!$D$4:$D$2000,$D683))+(IFERROR((SUMIF('Остаток на начало год'!$B$5:$B$302,$D683,'Остаток на начало год'!$F$5:$F$302)+SUMIFS('Регистрация приход товаров'!$H$4:$H$2000,'Регистрация приход товаров'!$D$4:$D$2000,$D683,'Регистрация приход товаров'!$A$4:$A$2000,"&lt;"&amp;DATE(YEAR($A683),MONTH($A683),1)))-SUMIFS('Регистрация расход товаров'!$H$4:$H$2000,'Регистрация расход товаров'!$A$4:$A$2000,"&lt;"&amp;DATE(YEAR($A683),MONTH($A683),1),'Регистрация расход товаров'!$D$4:$D$2000,$D683),0)))/((SUMIFS('Регистрация приход товаров'!$G$4:$G$2000,'Регистрация приход товаров'!$A$4:$A$2000,"&gt;="&amp;DATE(YEAR($A683),MONTH($A683),1),'Регистрация приход товаров'!$D$4:$D$2000,$D683)-SUMIFS('Регистрация приход товаров'!$G$4:$G$2000,'Регистрация приход товаров'!$A$4:$A$2000,"&gt;="&amp;DATE(YEAR($A683),MONTH($A683)+1,1),'Регистрация приход товаров'!$D$4:$D$2000,$D683))+(IFERROR((SUMIF('Остаток на начало год'!$B$5:$B$302,$D683,'Остаток на начало год'!$E$5:$E$302)+SUMIFS('Регистрация приход товаров'!$G$4:$G$2000,'Регистрация приход товаров'!$D$4:$D$2000,$D683,'Регистрация приход товаров'!$A$4:$A$2000,"&lt;"&amp;DATE(YEAR($A683),MONTH($A683),1)))-SUMIFS('Регистрация расход товаров'!$G$4:$G$2000,'Регистрация расход товаров'!$A$4:$A$2000,"&lt;"&amp;DATE(YEAR($A683),MONTH($A683),1),'Регистрация расход товаров'!$D$4:$D$2000,$D683),0))))*G683,0)</f>
        <v>0</v>
      </c>
      <c r="I683" s="154"/>
      <c r="J683" s="153">
        <f t="shared" si="20"/>
        <v>0</v>
      </c>
      <c r="K683" s="153">
        <f t="shared" si="21"/>
        <v>0</v>
      </c>
      <c r="L683" s="43" t="e">
        <f>IF(B683=#REF!,MAX($L$3:L682)+1,0)</f>
        <v>#REF!</v>
      </c>
    </row>
    <row r="684" spans="1:12">
      <c r="A684" s="158"/>
      <c r="B684" s="94"/>
      <c r="C684" s="159"/>
      <c r="D684" s="128"/>
      <c r="E684" s="151" t="str">
        <f>IFERROR(INDEX('Материал хисобот'!$C$9:$C$259,MATCH(D684,'Материал хисобот'!$B$9:$B$259,0),1),"")</f>
        <v/>
      </c>
      <c r="F684" s="152" t="str">
        <f>IFERROR(INDEX('Материал хисобот'!$D$9:$D$259,MATCH(D684,'Материал хисобот'!$B$9:$B$259,0),1),"")</f>
        <v/>
      </c>
      <c r="G684" s="155"/>
      <c r="H684" s="153">
        <f>IFERROR((((SUMIFS('Регистрация приход товаров'!$H$4:$H$2000,'Регистрация приход товаров'!$A$4:$A$2000,"&gt;="&amp;DATE(YEAR($A684),MONTH($A684),1),'Регистрация приход товаров'!$D$4:$D$2000,$D684)-SUMIFS('Регистрация приход товаров'!$H$4:$H$2000,'Регистрация приход товаров'!$A$4:$A$2000,"&gt;="&amp;DATE(YEAR($A684),MONTH($A684)+1,1),'Регистрация приход товаров'!$D$4:$D$2000,$D684))+(IFERROR((SUMIF('Остаток на начало год'!$B$5:$B$302,$D684,'Остаток на начало год'!$F$5:$F$302)+SUMIFS('Регистрация приход товаров'!$H$4:$H$2000,'Регистрация приход товаров'!$D$4:$D$2000,$D684,'Регистрация приход товаров'!$A$4:$A$2000,"&lt;"&amp;DATE(YEAR($A684),MONTH($A684),1)))-SUMIFS('Регистрация расход товаров'!$H$4:$H$2000,'Регистрация расход товаров'!$A$4:$A$2000,"&lt;"&amp;DATE(YEAR($A684),MONTH($A684),1),'Регистрация расход товаров'!$D$4:$D$2000,$D684),0)))/((SUMIFS('Регистрация приход товаров'!$G$4:$G$2000,'Регистрация приход товаров'!$A$4:$A$2000,"&gt;="&amp;DATE(YEAR($A684),MONTH($A684),1),'Регистрация приход товаров'!$D$4:$D$2000,$D684)-SUMIFS('Регистрация приход товаров'!$G$4:$G$2000,'Регистрация приход товаров'!$A$4:$A$2000,"&gt;="&amp;DATE(YEAR($A684),MONTH($A684)+1,1),'Регистрация приход товаров'!$D$4:$D$2000,$D684))+(IFERROR((SUMIF('Остаток на начало год'!$B$5:$B$302,$D684,'Остаток на начало год'!$E$5:$E$302)+SUMIFS('Регистрация приход товаров'!$G$4:$G$2000,'Регистрация приход товаров'!$D$4:$D$2000,$D684,'Регистрация приход товаров'!$A$4:$A$2000,"&lt;"&amp;DATE(YEAR($A684),MONTH($A684),1)))-SUMIFS('Регистрация расход товаров'!$G$4:$G$2000,'Регистрация расход товаров'!$A$4:$A$2000,"&lt;"&amp;DATE(YEAR($A684),MONTH($A684),1),'Регистрация расход товаров'!$D$4:$D$2000,$D684),0))))*G684,0)</f>
        <v>0</v>
      </c>
      <c r="I684" s="154"/>
      <c r="J684" s="153">
        <f t="shared" si="20"/>
        <v>0</v>
      </c>
      <c r="K684" s="153">
        <f t="shared" si="21"/>
        <v>0</v>
      </c>
      <c r="L684" s="43" t="e">
        <f>IF(B684=#REF!,MAX($L$3:L683)+1,0)</f>
        <v>#REF!</v>
      </c>
    </row>
    <row r="685" spans="1:12">
      <c r="A685" s="158"/>
      <c r="B685" s="94"/>
      <c r="C685" s="159"/>
      <c r="D685" s="128"/>
      <c r="E685" s="151" t="str">
        <f>IFERROR(INDEX('Материал хисобот'!$C$9:$C$259,MATCH(D685,'Материал хисобот'!$B$9:$B$259,0),1),"")</f>
        <v/>
      </c>
      <c r="F685" s="152" t="str">
        <f>IFERROR(INDEX('Материал хисобот'!$D$9:$D$259,MATCH(D685,'Материал хисобот'!$B$9:$B$259,0),1),"")</f>
        <v/>
      </c>
      <c r="G685" s="155"/>
      <c r="H685" s="153">
        <f>IFERROR((((SUMIFS('Регистрация приход товаров'!$H$4:$H$2000,'Регистрация приход товаров'!$A$4:$A$2000,"&gt;="&amp;DATE(YEAR($A685),MONTH($A685),1),'Регистрация приход товаров'!$D$4:$D$2000,$D685)-SUMIFS('Регистрация приход товаров'!$H$4:$H$2000,'Регистрация приход товаров'!$A$4:$A$2000,"&gt;="&amp;DATE(YEAR($A685),MONTH($A685)+1,1),'Регистрация приход товаров'!$D$4:$D$2000,$D685))+(IFERROR((SUMIF('Остаток на начало год'!$B$5:$B$302,$D685,'Остаток на начало год'!$F$5:$F$302)+SUMIFS('Регистрация приход товаров'!$H$4:$H$2000,'Регистрация приход товаров'!$D$4:$D$2000,$D685,'Регистрация приход товаров'!$A$4:$A$2000,"&lt;"&amp;DATE(YEAR($A685),MONTH($A685),1)))-SUMIFS('Регистрация расход товаров'!$H$4:$H$2000,'Регистрация расход товаров'!$A$4:$A$2000,"&lt;"&amp;DATE(YEAR($A685),MONTH($A685),1),'Регистрация расход товаров'!$D$4:$D$2000,$D685),0)))/((SUMIFS('Регистрация приход товаров'!$G$4:$G$2000,'Регистрация приход товаров'!$A$4:$A$2000,"&gt;="&amp;DATE(YEAR($A685),MONTH($A685),1),'Регистрация приход товаров'!$D$4:$D$2000,$D685)-SUMIFS('Регистрация приход товаров'!$G$4:$G$2000,'Регистрация приход товаров'!$A$4:$A$2000,"&gt;="&amp;DATE(YEAR($A685),MONTH($A685)+1,1),'Регистрация приход товаров'!$D$4:$D$2000,$D685))+(IFERROR((SUMIF('Остаток на начало год'!$B$5:$B$302,$D685,'Остаток на начало год'!$E$5:$E$302)+SUMIFS('Регистрация приход товаров'!$G$4:$G$2000,'Регистрация приход товаров'!$D$4:$D$2000,$D685,'Регистрация приход товаров'!$A$4:$A$2000,"&lt;"&amp;DATE(YEAR($A685),MONTH($A685),1)))-SUMIFS('Регистрация расход товаров'!$G$4:$G$2000,'Регистрация расход товаров'!$A$4:$A$2000,"&lt;"&amp;DATE(YEAR($A685),MONTH($A685),1),'Регистрация расход товаров'!$D$4:$D$2000,$D685),0))))*G685,0)</f>
        <v>0</v>
      </c>
      <c r="I685" s="154"/>
      <c r="J685" s="153">
        <f t="shared" si="20"/>
        <v>0</v>
      </c>
      <c r="K685" s="153">
        <f t="shared" si="21"/>
        <v>0</v>
      </c>
      <c r="L685" s="43" t="e">
        <f>IF(B685=#REF!,MAX($L$3:L684)+1,0)</f>
        <v>#REF!</v>
      </c>
    </row>
    <row r="686" spans="1:12">
      <c r="A686" s="158"/>
      <c r="B686" s="94"/>
      <c r="C686" s="159"/>
      <c r="D686" s="128"/>
      <c r="E686" s="151" t="str">
        <f>IFERROR(INDEX('Материал хисобот'!$C$9:$C$259,MATCH(D686,'Материал хисобот'!$B$9:$B$259,0),1),"")</f>
        <v/>
      </c>
      <c r="F686" s="152" t="str">
        <f>IFERROR(INDEX('Материал хисобот'!$D$9:$D$259,MATCH(D686,'Материал хисобот'!$B$9:$B$259,0),1),"")</f>
        <v/>
      </c>
      <c r="G686" s="155"/>
      <c r="H686" s="153">
        <f>IFERROR((((SUMIFS('Регистрация приход товаров'!$H$4:$H$2000,'Регистрация приход товаров'!$A$4:$A$2000,"&gt;="&amp;DATE(YEAR($A686),MONTH($A686),1),'Регистрация приход товаров'!$D$4:$D$2000,$D686)-SUMIFS('Регистрация приход товаров'!$H$4:$H$2000,'Регистрация приход товаров'!$A$4:$A$2000,"&gt;="&amp;DATE(YEAR($A686),MONTH($A686)+1,1),'Регистрация приход товаров'!$D$4:$D$2000,$D686))+(IFERROR((SUMIF('Остаток на начало год'!$B$5:$B$302,$D686,'Остаток на начало год'!$F$5:$F$302)+SUMIFS('Регистрация приход товаров'!$H$4:$H$2000,'Регистрация приход товаров'!$D$4:$D$2000,$D686,'Регистрация приход товаров'!$A$4:$A$2000,"&lt;"&amp;DATE(YEAR($A686),MONTH($A686),1)))-SUMIFS('Регистрация расход товаров'!$H$4:$H$2000,'Регистрация расход товаров'!$A$4:$A$2000,"&lt;"&amp;DATE(YEAR($A686),MONTH($A686),1),'Регистрация расход товаров'!$D$4:$D$2000,$D686),0)))/((SUMIFS('Регистрация приход товаров'!$G$4:$G$2000,'Регистрация приход товаров'!$A$4:$A$2000,"&gt;="&amp;DATE(YEAR($A686),MONTH($A686),1),'Регистрация приход товаров'!$D$4:$D$2000,$D686)-SUMIFS('Регистрация приход товаров'!$G$4:$G$2000,'Регистрация приход товаров'!$A$4:$A$2000,"&gt;="&amp;DATE(YEAR($A686),MONTH($A686)+1,1),'Регистрация приход товаров'!$D$4:$D$2000,$D686))+(IFERROR((SUMIF('Остаток на начало год'!$B$5:$B$302,$D686,'Остаток на начало год'!$E$5:$E$302)+SUMIFS('Регистрация приход товаров'!$G$4:$G$2000,'Регистрация приход товаров'!$D$4:$D$2000,$D686,'Регистрация приход товаров'!$A$4:$A$2000,"&lt;"&amp;DATE(YEAR($A686),MONTH($A686),1)))-SUMIFS('Регистрация расход товаров'!$G$4:$G$2000,'Регистрация расход товаров'!$A$4:$A$2000,"&lt;"&amp;DATE(YEAR($A686),MONTH($A686),1),'Регистрация расход товаров'!$D$4:$D$2000,$D686),0))))*G686,0)</f>
        <v>0</v>
      </c>
      <c r="I686" s="154"/>
      <c r="J686" s="153">
        <f t="shared" si="20"/>
        <v>0</v>
      </c>
      <c r="K686" s="153">
        <f t="shared" si="21"/>
        <v>0</v>
      </c>
      <c r="L686" s="43" t="e">
        <f>IF(B686=#REF!,MAX($L$3:L685)+1,0)</f>
        <v>#REF!</v>
      </c>
    </row>
    <row r="687" spans="1:12">
      <c r="A687" s="158"/>
      <c r="B687" s="94"/>
      <c r="C687" s="159"/>
      <c r="D687" s="128"/>
      <c r="E687" s="151" t="str">
        <f>IFERROR(INDEX('Материал хисобот'!$C$9:$C$259,MATCH(D687,'Материал хисобот'!$B$9:$B$259,0),1),"")</f>
        <v/>
      </c>
      <c r="F687" s="152" t="str">
        <f>IFERROR(INDEX('Материал хисобот'!$D$9:$D$259,MATCH(D687,'Материал хисобот'!$B$9:$B$259,0),1),"")</f>
        <v/>
      </c>
      <c r="G687" s="155"/>
      <c r="H687" s="153">
        <f>IFERROR((((SUMIFS('Регистрация приход товаров'!$H$4:$H$2000,'Регистрация приход товаров'!$A$4:$A$2000,"&gt;="&amp;DATE(YEAR($A687),MONTH($A687),1),'Регистрация приход товаров'!$D$4:$D$2000,$D687)-SUMIFS('Регистрация приход товаров'!$H$4:$H$2000,'Регистрация приход товаров'!$A$4:$A$2000,"&gt;="&amp;DATE(YEAR($A687),MONTH($A687)+1,1),'Регистрация приход товаров'!$D$4:$D$2000,$D687))+(IFERROR((SUMIF('Остаток на начало год'!$B$5:$B$302,$D687,'Остаток на начало год'!$F$5:$F$302)+SUMIFS('Регистрация приход товаров'!$H$4:$H$2000,'Регистрация приход товаров'!$D$4:$D$2000,$D687,'Регистрация приход товаров'!$A$4:$A$2000,"&lt;"&amp;DATE(YEAR($A687),MONTH($A687),1)))-SUMIFS('Регистрация расход товаров'!$H$4:$H$2000,'Регистрация расход товаров'!$A$4:$A$2000,"&lt;"&amp;DATE(YEAR($A687),MONTH($A687),1),'Регистрация расход товаров'!$D$4:$D$2000,$D687),0)))/((SUMIFS('Регистрация приход товаров'!$G$4:$G$2000,'Регистрация приход товаров'!$A$4:$A$2000,"&gt;="&amp;DATE(YEAR($A687),MONTH($A687),1),'Регистрация приход товаров'!$D$4:$D$2000,$D687)-SUMIFS('Регистрация приход товаров'!$G$4:$G$2000,'Регистрация приход товаров'!$A$4:$A$2000,"&gt;="&amp;DATE(YEAR($A687),MONTH($A687)+1,1),'Регистрация приход товаров'!$D$4:$D$2000,$D687))+(IFERROR((SUMIF('Остаток на начало год'!$B$5:$B$302,$D687,'Остаток на начало год'!$E$5:$E$302)+SUMIFS('Регистрация приход товаров'!$G$4:$G$2000,'Регистрация приход товаров'!$D$4:$D$2000,$D687,'Регистрация приход товаров'!$A$4:$A$2000,"&lt;"&amp;DATE(YEAR($A687),MONTH($A687),1)))-SUMIFS('Регистрация расход товаров'!$G$4:$G$2000,'Регистрация расход товаров'!$A$4:$A$2000,"&lt;"&amp;DATE(YEAR($A687),MONTH($A687),1),'Регистрация расход товаров'!$D$4:$D$2000,$D687),0))))*G687,0)</f>
        <v>0</v>
      </c>
      <c r="I687" s="154"/>
      <c r="J687" s="153">
        <f t="shared" si="20"/>
        <v>0</v>
      </c>
      <c r="K687" s="153">
        <f t="shared" si="21"/>
        <v>0</v>
      </c>
      <c r="L687" s="43" t="e">
        <f>IF(B687=#REF!,MAX($L$3:L686)+1,0)</f>
        <v>#REF!</v>
      </c>
    </row>
    <row r="688" spans="1:12">
      <c r="A688" s="158"/>
      <c r="B688" s="94"/>
      <c r="C688" s="159"/>
      <c r="D688" s="128"/>
      <c r="E688" s="151" t="str">
        <f>IFERROR(INDEX('Материал хисобот'!$C$9:$C$259,MATCH(D688,'Материал хисобот'!$B$9:$B$259,0),1),"")</f>
        <v/>
      </c>
      <c r="F688" s="152" t="str">
        <f>IFERROR(INDEX('Материал хисобот'!$D$9:$D$259,MATCH(D688,'Материал хисобот'!$B$9:$B$259,0),1),"")</f>
        <v/>
      </c>
      <c r="G688" s="155"/>
      <c r="H688" s="153">
        <f>IFERROR((((SUMIFS('Регистрация приход товаров'!$H$4:$H$2000,'Регистрация приход товаров'!$A$4:$A$2000,"&gt;="&amp;DATE(YEAR($A688),MONTH($A688),1),'Регистрация приход товаров'!$D$4:$D$2000,$D688)-SUMIFS('Регистрация приход товаров'!$H$4:$H$2000,'Регистрация приход товаров'!$A$4:$A$2000,"&gt;="&amp;DATE(YEAR($A688),MONTH($A688)+1,1),'Регистрация приход товаров'!$D$4:$D$2000,$D688))+(IFERROR((SUMIF('Остаток на начало год'!$B$5:$B$302,$D688,'Остаток на начало год'!$F$5:$F$302)+SUMIFS('Регистрация приход товаров'!$H$4:$H$2000,'Регистрация приход товаров'!$D$4:$D$2000,$D688,'Регистрация приход товаров'!$A$4:$A$2000,"&lt;"&amp;DATE(YEAR($A688),MONTH($A688),1)))-SUMIFS('Регистрация расход товаров'!$H$4:$H$2000,'Регистрация расход товаров'!$A$4:$A$2000,"&lt;"&amp;DATE(YEAR($A688),MONTH($A688),1),'Регистрация расход товаров'!$D$4:$D$2000,$D688),0)))/((SUMIFS('Регистрация приход товаров'!$G$4:$G$2000,'Регистрация приход товаров'!$A$4:$A$2000,"&gt;="&amp;DATE(YEAR($A688),MONTH($A688),1),'Регистрация приход товаров'!$D$4:$D$2000,$D688)-SUMIFS('Регистрация приход товаров'!$G$4:$G$2000,'Регистрация приход товаров'!$A$4:$A$2000,"&gt;="&amp;DATE(YEAR($A688),MONTH($A688)+1,1),'Регистрация приход товаров'!$D$4:$D$2000,$D688))+(IFERROR((SUMIF('Остаток на начало год'!$B$5:$B$302,$D688,'Остаток на начало год'!$E$5:$E$302)+SUMIFS('Регистрация приход товаров'!$G$4:$G$2000,'Регистрация приход товаров'!$D$4:$D$2000,$D688,'Регистрация приход товаров'!$A$4:$A$2000,"&lt;"&amp;DATE(YEAR($A688),MONTH($A688),1)))-SUMIFS('Регистрация расход товаров'!$G$4:$G$2000,'Регистрация расход товаров'!$A$4:$A$2000,"&lt;"&amp;DATE(YEAR($A688),MONTH($A688),1),'Регистрация расход товаров'!$D$4:$D$2000,$D688),0))))*G688,0)</f>
        <v>0</v>
      </c>
      <c r="I688" s="154"/>
      <c r="J688" s="153">
        <f t="shared" si="20"/>
        <v>0</v>
      </c>
      <c r="K688" s="153">
        <f t="shared" si="21"/>
        <v>0</v>
      </c>
      <c r="L688" s="43" t="e">
        <f>IF(B688=#REF!,MAX($L$3:L687)+1,0)</f>
        <v>#REF!</v>
      </c>
    </row>
    <row r="689" spans="1:12">
      <c r="A689" s="158"/>
      <c r="B689" s="94"/>
      <c r="C689" s="159"/>
      <c r="D689" s="128"/>
      <c r="E689" s="151" t="str">
        <f>IFERROR(INDEX('Материал хисобот'!$C$9:$C$259,MATCH(D689,'Материал хисобот'!$B$9:$B$259,0),1),"")</f>
        <v/>
      </c>
      <c r="F689" s="152" t="str">
        <f>IFERROR(INDEX('Материал хисобот'!$D$9:$D$259,MATCH(D689,'Материал хисобот'!$B$9:$B$259,0),1),"")</f>
        <v/>
      </c>
      <c r="G689" s="155"/>
      <c r="H689" s="153">
        <f>IFERROR((((SUMIFS('Регистрация приход товаров'!$H$4:$H$2000,'Регистрация приход товаров'!$A$4:$A$2000,"&gt;="&amp;DATE(YEAR($A689),MONTH($A689),1),'Регистрация приход товаров'!$D$4:$D$2000,$D689)-SUMIFS('Регистрация приход товаров'!$H$4:$H$2000,'Регистрация приход товаров'!$A$4:$A$2000,"&gt;="&amp;DATE(YEAR($A689),MONTH($A689)+1,1),'Регистрация приход товаров'!$D$4:$D$2000,$D689))+(IFERROR((SUMIF('Остаток на начало год'!$B$5:$B$302,$D689,'Остаток на начало год'!$F$5:$F$302)+SUMIFS('Регистрация приход товаров'!$H$4:$H$2000,'Регистрация приход товаров'!$D$4:$D$2000,$D689,'Регистрация приход товаров'!$A$4:$A$2000,"&lt;"&amp;DATE(YEAR($A689),MONTH($A689),1)))-SUMIFS('Регистрация расход товаров'!$H$4:$H$2000,'Регистрация расход товаров'!$A$4:$A$2000,"&lt;"&amp;DATE(YEAR($A689),MONTH($A689),1),'Регистрация расход товаров'!$D$4:$D$2000,$D689),0)))/((SUMIFS('Регистрация приход товаров'!$G$4:$G$2000,'Регистрация приход товаров'!$A$4:$A$2000,"&gt;="&amp;DATE(YEAR($A689),MONTH($A689),1),'Регистрация приход товаров'!$D$4:$D$2000,$D689)-SUMIFS('Регистрация приход товаров'!$G$4:$G$2000,'Регистрация приход товаров'!$A$4:$A$2000,"&gt;="&amp;DATE(YEAR($A689),MONTH($A689)+1,1),'Регистрация приход товаров'!$D$4:$D$2000,$D689))+(IFERROR((SUMIF('Остаток на начало год'!$B$5:$B$302,$D689,'Остаток на начало год'!$E$5:$E$302)+SUMIFS('Регистрация приход товаров'!$G$4:$G$2000,'Регистрация приход товаров'!$D$4:$D$2000,$D689,'Регистрация приход товаров'!$A$4:$A$2000,"&lt;"&amp;DATE(YEAR($A689),MONTH($A689),1)))-SUMIFS('Регистрация расход товаров'!$G$4:$G$2000,'Регистрация расход товаров'!$A$4:$A$2000,"&lt;"&amp;DATE(YEAR($A689),MONTH($A689),1),'Регистрация расход товаров'!$D$4:$D$2000,$D689),0))))*G689,0)</f>
        <v>0</v>
      </c>
      <c r="I689" s="154"/>
      <c r="J689" s="153">
        <f t="shared" si="20"/>
        <v>0</v>
      </c>
      <c r="K689" s="153">
        <f t="shared" si="21"/>
        <v>0</v>
      </c>
      <c r="L689" s="43" t="e">
        <f>IF(B689=#REF!,MAX($L$3:L688)+1,0)</f>
        <v>#REF!</v>
      </c>
    </row>
    <row r="690" spans="1:12">
      <c r="A690" s="158"/>
      <c r="B690" s="94"/>
      <c r="C690" s="159"/>
      <c r="D690" s="128"/>
      <c r="E690" s="151" t="str">
        <f>IFERROR(INDEX('Материал хисобот'!$C$9:$C$259,MATCH(D690,'Материал хисобот'!$B$9:$B$259,0),1),"")</f>
        <v/>
      </c>
      <c r="F690" s="152" t="str">
        <f>IFERROR(INDEX('Материал хисобот'!$D$9:$D$259,MATCH(D690,'Материал хисобот'!$B$9:$B$259,0),1),"")</f>
        <v/>
      </c>
      <c r="G690" s="155"/>
      <c r="H690" s="153">
        <f>IFERROR((((SUMIFS('Регистрация приход товаров'!$H$4:$H$2000,'Регистрация приход товаров'!$A$4:$A$2000,"&gt;="&amp;DATE(YEAR($A690),MONTH($A690),1),'Регистрация приход товаров'!$D$4:$D$2000,$D690)-SUMIFS('Регистрация приход товаров'!$H$4:$H$2000,'Регистрация приход товаров'!$A$4:$A$2000,"&gt;="&amp;DATE(YEAR($A690),MONTH($A690)+1,1),'Регистрация приход товаров'!$D$4:$D$2000,$D690))+(IFERROR((SUMIF('Остаток на начало год'!$B$5:$B$302,$D690,'Остаток на начало год'!$F$5:$F$302)+SUMIFS('Регистрация приход товаров'!$H$4:$H$2000,'Регистрация приход товаров'!$D$4:$D$2000,$D690,'Регистрация приход товаров'!$A$4:$A$2000,"&lt;"&amp;DATE(YEAR($A690),MONTH($A690),1)))-SUMIFS('Регистрация расход товаров'!$H$4:$H$2000,'Регистрация расход товаров'!$A$4:$A$2000,"&lt;"&amp;DATE(YEAR($A690),MONTH($A690),1),'Регистрация расход товаров'!$D$4:$D$2000,$D690),0)))/((SUMIFS('Регистрация приход товаров'!$G$4:$G$2000,'Регистрация приход товаров'!$A$4:$A$2000,"&gt;="&amp;DATE(YEAR($A690),MONTH($A690),1),'Регистрация приход товаров'!$D$4:$D$2000,$D690)-SUMIFS('Регистрация приход товаров'!$G$4:$G$2000,'Регистрация приход товаров'!$A$4:$A$2000,"&gt;="&amp;DATE(YEAR($A690),MONTH($A690)+1,1),'Регистрация приход товаров'!$D$4:$D$2000,$D690))+(IFERROR((SUMIF('Остаток на начало год'!$B$5:$B$302,$D690,'Остаток на начало год'!$E$5:$E$302)+SUMIFS('Регистрация приход товаров'!$G$4:$G$2000,'Регистрация приход товаров'!$D$4:$D$2000,$D690,'Регистрация приход товаров'!$A$4:$A$2000,"&lt;"&amp;DATE(YEAR($A690),MONTH($A690),1)))-SUMIFS('Регистрация расход товаров'!$G$4:$G$2000,'Регистрация расход товаров'!$A$4:$A$2000,"&lt;"&amp;DATE(YEAR($A690),MONTH($A690),1),'Регистрация расход товаров'!$D$4:$D$2000,$D690),0))))*G690,0)</f>
        <v>0</v>
      </c>
      <c r="I690" s="154"/>
      <c r="J690" s="153">
        <f t="shared" si="20"/>
        <v>0</v>
      </c>
      <c r="K690" s="153">
        <f t="shared" si="21"/>
        <v>0</v>
      </c>
      <c r="L690" s="43" t="e">
        <f>IF(B690=#REF!,MAX($L$3:L689)+1,0)</f>
        <v>#REF!</v>
      </c>
    </row>
    <row r="691" spans="1:12">
      <c r="A691" s="158"/>
      <c r="B691" s="94"/>
      <c r="C691" s="159"/>
      <c r="D691" s="128"/>
      <c r="E691" s="151" t="str">
        <f>IFERROR(INDEX('Материал хисобот'!$C$9:$C$259,MATCH(D691,'Материал хисобот'!$B$9:$B$259,0),1),"")</f>
        <v/>
      </c>
      <c r="F691" s="152" t="str">
        <f>IFERROR(INDEX('Материал хисобот'!$D$9:$D$259,MATCH(D691,'Материал хисобот'!$B$9:$B$259,0),1),"")</f>
        <v/>
      </c>
      <c r="G691" s="155"/>
      <c r="H691" s="153">
        <f>IFERROR((((SUMIFS('Регистрация приход товаров'!$H$4:$H$2000,'Регистрация приход товаров'!$A$4:$A$2000,"&gt;="&amp;DATE(YEAR($A691),MONTH($A691),1),'Регистрация приход товаров'!$D$4:$D$2000,$D691)-SUMIFS('Регистрация приход товаров'!$H$4:$H$2000,'Регистрация приход товаров'!$A$4:$A$2000,"&gt;="&amp;DATE(YEAR($A691),MONTH($A691)+1,1),'Регистрация приход товаров'!$D$4:$D$2000,$D691))+(IFERROR((SUMIF('Остаток на начало год'!$B$5:$B$302,$D691,'Остаток на начало год'!$F$5:$F$302)+SUMIFS('Регистрация приход товаров'!$H$4:$H$2000,'Регистрация приход товаров'!$D$4:$D$2000,$D691,'Регистрация приход товаров'!$A$4:$A$2000,"&lt;"&amp;DATE(YEAR($A691),MONTH($A691),1)))-SUMIFS('Регистрация расход товаров'!$H$4:$H$2000,'Регистрация расход товаров'!$A$4:$A$2000,"&lt;"&amp;DATE(YEAR($A691),MONTH($A691),1),'Регистрация расход товаров'!$D$4:$D$2000,$D691),0)))/((SUMIFS('Регистрация приход товаров'!$G$4:$G$2000,'Регистрация приход товаров'!$A$4:$A$2000,"&gt;="&amp;DATE(YEAR($A691),MONTH($A691),1),'Регистрация приход товаров'!$D$4:$D$2000,$D691)-SUMIFS('Регистрация приход товаров'!$G$4:$G$2000,'Регистрация приход товаров'!$A$4:$A$2000,"&gt;="&amp;DATE(YEAR($A691),MONTH($A691)+1,1),'Регистрация приход товаров'!$D$4:$D$2000,$D691))+(IFERROR((SUMIF('Остаток на начало год'!$B$5:$B$302,$D691,'Остаток на начало год'!$E$5:$E$302)+SUMIFS('Регистрация приход товаров'!$G$4:$G$2000,'Регистрация приход товаров'!$D$4:$D$2000,$D691,'Регистрация приход товаров'!$A$4:$A$2000,"&lt;"&amp;DATE(YEAR($A691),MONTH($A691),1)))-SUMIFS('Регистрация расход товаров'!$G$4:$G$2000,'Регистрация расход товаров'!$A$4:$A$2000,"&lt;"&amp;DATE(YEAR($A691),MONTH($A691),1),'Регистрация расход товаров'!$D$4:$D$2000,$D691),0))))*G691,0)</f>
        <v>0</v>
      </c>
      <c r="I691" s="154"/>
      <c r="J691" s="153">
        <f t="shared" si="20"/>
        <v>0</v>
      </c>
      <c r="K691" s="153">
        <f t="shared" si="21"/>
        <v>0</v>
      </c>
      <c r="L691" s="43" t="e">
        <f>IF(B691=#REF!,MAX($L$3:L690)+1,0)</f>
        <v>#REF!</v>
      </c>
    </row>
    <row r="692" spans="1:12">
      <c r="A692" s="158"/>
      <c r="B692" s="94"/>
      <c r="C692" s="159"/>
      <c r="D692" s="128"/>
      <c r="E692" s="151" t="str">
        <f>IFERROR(INDEX('Материал хисобот'!$C$9:$C$259,MATCH(D692,'Материал хисобот'!$B$9:$B$259,0),1),"")</f>
        <v/>
      </c>
      <c r="F692" s="152" t="str">
        <f>IFERROR(INDEX('Материал хисобот'!$D$9:$D$259,MATCH(D692,'Материал хисобот'!$B$9:$B$259,0),1),"")</f>
        <v/>
      </c>
      <c r="G692" s="155"/>
      <c r="H692" s="153">
        <f>IFERROR((((SUMIFS('Регистрация приход товаров'!$H$4:$H$2000,'Регистрация приход товаров'!$A$4:$A$2000,"&gt;="&amp;DATE(YEAR($A692),MONTH($A692),1),'Регистрация приход товаров'!$D$4:$D$2000,$D692)-SUMIFS('Регистрация приход товаров'!$H$4:$H$2000,'Регистрация приход товаров'!$A$4:$A$2000,"&gt;="&amp;DATE(YEAR($A692),MONTH($A692)+1,1),'Регистрация приход товаров'!$D$4:$D$2000,$D692))+(IFERROR((SUMIF('Остаток на начало год'!$B$5:$B$302,$D692,'Остаток на начало год'!$F$5:$F$302)+SUMIFS('Регистрация приход товаров'!$H$4:$H$2000,'Регистрация приход товаров'!$D$4:$D$2000,$D692,'Регистрация приход товаров'!$A$4:$A$2000,"&lt;"&amp;DATE(YEAR($A692),MONTH($A692),1)))-SUMIFS('Регистрация расход товаров'!$H$4:$H$2000,'Регистрация расход товаров'!$A$4:$A$2000,"&lt;"&amp;DATE(YEAR($A692),MONTH($A692),1),'Регистрация расход товаров'!$D$4:$D$2000,$D692),0)))/((SUMIFS('Регистрация приход товаров'!$G$4:$G$2000,'Регистрация приход товаров'!$A$4:$A$2000,"&gt;="&amp;DATE(YEAR($A692),MONTH($A692),1),'Регистрация приход товаров'!$D$4:$D$2000,$D692)-SUMIFS('Регистрация приход товаров'!$G$4:$G$2000,'Регистрация приход товаров'!$A$4:$A$2000,"&gt;="&amp;DATE(YEAR($A692),MONTH($A692)+1,1),'Регистрация приход товаров'!$D$4:$D$2000,$D692))+(IFERROR((SUMIF('Остаток на начало год'!$B$5:$B$302,$D692,'Остаток на начало год'!$E$5:$E$302)+SUMIFS('Регистрация приход товаров'!$G$4:$G$2000,'Регистрация приход товаров'!$D$4:$D$2000,$D692,'Регистрация приход товаров'!$A$4:$A$2000,"&lt;"&amp;DATE(YEAR($A692),MONTH($A692),1)))-SUMIFS('Регистрация расход товаров'!$G$4:$G$2000,'Регистрация расход товаров'!$A$4:$A$2000,"&lt;"&amp;DATE(YEAR($A692),MONTH($A692),1),'Регистрация расход товаров'!$D$4:$D$2000,$D692),0))))*G692,0)</f>
        <v>0</v>
      </c>
      <c r="I692" s="154"/>
      <c r="J692" s="153">
        <f t="shared" si="20"/>
        <v>0</v>
      </c>
      <c r="K692" s="153">
        <f t="shared" si="21"/>
        <v>0</v>
      </c>
      <c r="L692" s="43" t="e">
        <f>IF(B692=#REF!,MAX($L$3:L691)+1,0)</f>
        <v>#REF!</v>
      </c>
    </row>
    <row r="693" spans="1:12">
      <c r="A693" s="158"/>
      <c r="B693" s="94"/>
      <c r="C693" s="159"/>
      <c r="D693" s="128"/>
      <c r="E693" s="151" t="str">
        <f>IFERROR(INDEX('Материал хисобот'!$C$9:$C$259,MATCH(D693,'Материал хисобот'!$B$9:$B$259,0),1),"")</f>
        <v/>
      </c>
      <c r="F693" s="152" t="str">
        <f>IFERROR(INDEX('Материал хисобот'!$D$9:$D$259,MATCH(D693,'Материал хисобот'!$B$9:$B$259,0),1),"")</f>
        <v/>
      </c>
      <c r="G693" s="155"/>
      <c r="H693" s="153">
        <f>IFERROR((((SUMIFS('Регистрация приход товаров'!$H$4:$H$2000,'Регистрация приход товаров'!$A$4:$A$2000,"&gt;="&amp;DATE(YEAR($A693),MONTH($A693),1),'Регистрация приход товаров'!$D$4:$D$2000,$D693)-SUMIFS('Регистрация приход товаров'!$H$4:$H$2000,'Регистрация приход товаров'!$A$4:$A$2000,"&gt;="&amp;DATE(YEAR($A693),MONTH($A693)+1,1),'Регистрация приход товаров'!$D$4:$D$2000,$D693))+(IFERROR((SUMIF('Остаток на начало год'!$B$5:$B$302,$D693,'Остаток на начало год'!$F$5:$F$302)+SUMIFS('Регистрация приход товаров'!$H$4:$H$2000,'Регистрация приход товаров'!$D$4:$D$2000,$D693,'Регистрация приход товаров'!$A$4:$A$2000,"&lt;"&amp;DATE(YEAR($A693),MONTH($A693),1)))-SUMIFS('Регистрация расход товаров'!$H$4:$H$2000,'Регистрация расход товаров'!$A$4:$A$2000,"&lt;"&amp;DATE(YEAR($A693),MONTH($A693),1),'Регистрация расход товаров'!$D$4:$D$2000,$D693),0)))/((SUMIFS('Регистрация приход товаров'!$G$4:$G$2000,'Регистрация приход товаров'!$A$4:$A$2000,"&gt;="&amp;DATE(YEAR($A693),MONTH($A693),1),'Регистрация приход товаров'!$D$4:$D$2000,$D693)-SUMIFS('Регистрация приход товаров'!$G$4:$G$2000,'Регистрация приход товаров'!$A$4:$A$2000,"&gt;="&amp;DATE(YEAR($A693),MONTH($A693)+1,1),'Регистрация приход товаров'!$D$4:$D$2000,$D693))+(IFERROR((SUMIF('Остаток на начало год'!$B$5:$B$302,$D693,'Остаток на начало год'!$E$5:$E$302)+SUMIFS('Регистрация приход товаров'!$G$4:$G$2000,'Регистрация приход товаров'!$D$4:$D$2000,$D693,'Регистрация приход товаров'!$A$4:$A$2000,"&lt;"&amp;DATE(YEAR($A693),MONTH($A693),1)))-SUMIFS('Регистрация расход товаров'!$G$4:$G$2000,'Регистрация расход товаров'!$A$4:$A$2000,"&lt;"&amp;DATE(YEAR($A693),MONTH($A693),1),'Регистрация расход товаров'!$D$4:$D$2000,$D693),0))))*G693,0)</f>
        <v>0</v>
      </c>
      <c r="I693" s="154"/>
      <c r="J693" s="153">
        <f t="shared" si="20"/>
        <v>0</v>
      </c>
      <c r="K693" s="153">
        <f t="shared" si="21"/>
        <v>0</v>
      </c>
      <c r="L693" s="43" t="e">
        <f>IF(B693=#REF!,MAX($L$3:L692)+1,0)</f>
        <v>#REF!</v>
      </c>
    </row>
    <row r="694" spans="1:12">
      <c r="A694" s="158"/>
      <c r="B694" s="94"/>
      <c r="C694" s="159"/>
      <c r="D694" s="128"/>
      <c r="E694" s="151" t="str">
        <f>IFERROR(INDEX('Материал хисобот'!$C$9:$C$259,MATCH(D694,'Материал хисобот'!$B$9:$B$259,0),1),"")</f>
        <v/>
      </c>
      <c r="F694" s="152" t="str">
        <f>IFERROR(INDEX('Материал хисобот'!$D$9:$D$259,MATCH(D694,'Материал хисобот'!$B$9:$B$259,0),1),"")</f>
        <v/>
      </c>
      <c r="G694" s="155"/>
      <c r="H694" s="153">
        <f>IFERROR((((SUMIFS('Регистрация приход товаров'!$H$4:$H$2000,'Регистрация приход товаров'!$A$4:$A$2000,"&gt;="&amp;DATE(YEAR($A694),MONTH($A694),1),'Регистрация приход товаров'!$D$4:$D$2000,$D694)-SUMIFS('Регистрация приход товаров'!$H$4:$H$2000,'Регистрация приход товаров'!$A$4:$A$2000,"&gt;="&amp;DATE(YEAR($A694),MONTH($A694)+1,1),'Регистрация приход товаров'!$D$4:$D$2000,$D694))+(IFERROR((SUMIF('Остаток на начало год'!$B$5:$B$302,$D694,'Остаток на начало год'!$F$5:$F$302)+SUMIFS('Регистрация приход товаров'!$H$4:$H$2000,'Регистрация приход товаров'!$D$4:$D$2000,$D694,'Регистрация приход товаров'!$A$4:$A$2000,"&lt;"&amp;DATE(YEAR($A694),MONTH($A694),1)))-SUMIFS('Регистрация расход товаров'!$H$4:$H$2000,'Регистрация расход товаров'!$A$4:$A$2000,"&lt;"&amp;DATE(YEAR($A694),MONTH($A694),1),'Регистрация расход товаров'!$D$4:$D$2000,$D694),0)))/((SUMIFS('Регистрация приход товаров'!$G$4:$G$2000,'Регистрация приход товаров'!$A$4:$A$2000,"&gt;="&amp;DATE(YEAR($A694),MONTH($A694),1),'Регистрация приход товаров'!$D$4:$D$2000,$D694)-SUMIFS('Регистрация приход товаров'!$G$4:$G$2000,'Регистрация приход товаров'!$A$4:$A$2000,"&gt;="&amp;DATE(YEAR($A694),MONTH($A694)+1,1),'Регистрация приход товаров'!$D$4:$D$2000,$D694))+(IFERROR((SUMIF('Остаток на начало год'!$B$5:$B$302,$D694,'Остаток на начало год'!$E$5:$E$302)+SUMIFS('Регистрация приход товаров'!$G$4:$G$2000,'Регистрация приход товаров'!$D$4:$D$2000,$D694,'Регистрация приход товаров'!$A$4:$A$2000,"&lt;"&amp;DATE(YEAR($A694),MONTH($A694),1)))-SUMIFS('Регистрация расход товаров'!$G$4:$G$2000,'Регистрация расход товаров'!$A$4:$A$2000,"&lt;"&amp;DATE(YEAR($A694),MONTH($A694),1),'Регистрация расход товаров'!$D$4:$D$2000,$D694),0))))*G694,0)</f>
        <v>0</v>
      </c>
      <c r="I694" s="154"/>
      <c r="J694" s="153">
        <f t="shared" si="20"/>
        <v>0</v>
      </c>
      <c r="K694" s="153">
        <f t="shared" si="21"/>
        <v>0</v>
      </c>
      <c r="L694" s="43" t="e">
        <f>IF(B694=#REF!,MAX($L$3:L693)+1,0)</f>
        <v>#REF!</v>
      </c>
    </row>
    <row r="695" spans="1:12">
      <c r="A695" s="158"/>
      <c r="B695" s="94"/>
      <c r="C695" s="159"/>
      <c r="D695" s="128"/>
      <c r="E695" s="151" t="str">
        <f>IFERROR(INDEX('Материал хисобот'!$C$9:$C$259,MATCH(D695,'Материал хисобот'!$B$9:$B$259,0),1),"")</f>
        <v/>
      </c>
      <c r="F695" s="152" t="str">
        <f>IFERROR(INDEX('Материал хисобот'!$D$9:$D$259,MATCH(D695,'Материал хисобот'!$B$9:$B$259,0),1),"")</f>
        <v/>
      </c>
      <c r="G695" s="155"/>
      <c r="H695" s="153">
        <f>IFERROR((((SUMIFS('Регистрация приход товаров'!$H$4:$H$2000,'Регистрация приход товаров'!$A$4:$A$2000,"&gt;="&amp;DATE(YEAR($A695),MONTH($A695),1),'Регистрация приход товаров'!$D$4:$D$2000,$D695)-SUMIFS('Регистрация приход товаров'!$H$4:$H$2000,'Регистрация приход товаров'!$A$4:$A$2000,"&gt;="&amp;DATE(YEAR($A695),MONTH($A695)+1,1),'Регистрация приход товаров'!$D$4:$D$2000,$D695))+(IFERROR((SUMIF('Остаток на начало год'!$B$5:$B$302,$D695,'Остаток на начало год'!$F$5:$F$302)+SUMIFS('Регистрация приход товаров'!$H$4:$H$2000,'Регистрация приход товаров'!$D$4:$D$2000,$D695,'Регистрация приход товаров'!$A$4:$A$2000,"&lt;"&amp;DATE(YEAR($A695),MONTH($A695),1)))-SUMIFS('Регистрация расход товаров'!$H$4:$H$2000,'Регистрация расход товаров'!$A$4:$A$2000,"&lt;"&amp;DATE(YEAR($A695),MONTH($A695),1),'Регистрация расход товаров'!$D$4:$D$2000,$D695),0)))/((SUMIFS('Регистрация приход товаров'!$G$4:$G$2000,'Регистрация приход товаров'!$A$4:$A$2000,"&gt;="&amp;DATE(YEAR($A695),MONTH($A695),1),'Регистрация приход товаров'!$D$4:$D$2000,$D695)-SUMIFS('Регистрация приход товаров'!$G$4:$G$2000,'Регистрация приход товаров'!$A$4:$A$2000,"&gt;="&amp;DATE(YEAR($A695),MONTH($A695)+1,1),'Регистрация приход товаров'!$D$4:$D$2000,$D695))+(IFERROR((SUMIF('Остаток на начало год'!$B$5:$B$302,$D695,'Остаток на начало год'!$E$5:$E$302)+SUMIFS('Регистрация приход товаров'!$G$4:$G$2000,'Регистрация приход товаров'!$D$4:$D$2000,$D695,'Регистрация приход товаров'!$A$4:$A$2000,"&lt;"&amp;DATE(YEAR($A695),MONTH($A695),1)))-SUMIFS('Регистрация расход товаров'!$G$4:$G$2000,'Регистрация расход товаров'!$A$4:$A$2000,"&lt;"&amp;DATE(YEAR($A695),MONTH($A695),1),'Регистрация расход товаров'!$D$4:$D$2000,$D695),0))))*G695,0)</f>
        <v>0</v>
      </c>
      <c r="I695" s="154"/>
      <c r="J695" s="153">
        <f t="shared" si="20"/>
        <v>0</v>
      </c>
      <c r="K695" s="153">
        <f t="shared" si="21"/>
        <v>0</v>
      </c>
      <c r="L695" s="43" t="e">
        <f>IF(B695=#REF!,MAX($L$3:L694)+1,0)</f>
        <v>#REF!</v>
      </c>
    </row>
    <row r="696" spans="1:12">
      <c r="A696" s="158"/>
      <c r="B696" s="94"/>
      <c r="C696" s="159"/>
      <c r="D696" s="128"/>
      <c r="E696" s="151" t="str">
        <f>IFERROR(INDEX('Материал хисобот'!$C$9:$C$259,MATCH(D696,'Материал хисобот'!$B$9:$B$259,0),1),"")</f>
        <v/>
      </c>
      <c r="F696" s="152" t="str">
        <f>IFERROR(INDEX('Материал хисобот'!$D$9:$D$259,MATCH(D696,'Материал хисобот'!$B$9:$B$259,0),1),"")</f>
        <v/>
      </c>
      <c r="G696" s="155"/>
      <c r="H696" s="153">
        <f>IFERROR((((SUMIFS('Регистрация приход товаров'!$H$4:$H$2000,'Регистрация приход товаров'!$A$4:$A$2000,"&gt;="&amp;DATE(YEAR($A696),MONTH($A696),1),'Регистрация приход товаров'!$D$4:$D$2000,$D696)-SUMIFS('Регистрация приход товаров'!$H$4:$H$2000,'Регистрация приход товаров'!$A$4:$A$2000,"&gt;="&amp;DATE(YEAR($A696),MONTH($A696)+1,1),'Регистрация приход товаров'!$D$4:$D$2000,$D696))+(IFERROR((SUMIF('Остаток на начало год'!$B$5:$B$302,$D696,'Остаток на начало год'!$F$5:$F$302)+SUMIFS('Регистрация приход товаров'!$H$4:$H$2000,'Регистрация приход товаров'!$D$4:$D$2000,$D696,'Регистрация приход товаров'!$A$4:$A$2000,"&lt;"&amp;DATE(YEAR($A696),MONTH($A696),1)))-SUMIFS('Регистрация расход товаров'!$H$4:$H$2000,'Регистрация расход товаров'!$A$4:$A$2000,"&lt;"&amp;DATE(YEAR($A696),MONTH($A696),1),'Регистрация расход товаров'!$D$4:$D$2000,$D696),0)))/((SUMIFS('Регистрация приход товаров'!$G$4:$G$2000,'Регистрация приход товаров'!$A$4:$A$2000,"&gt;="&amp;DATE(YEAR($A696),MONTH($A696),1),'Регистрация приход товаров'!$D$4:$D$2000,$D696)-SUMIFS('Регистрация приход товаров'!$G$4:$G$2000,'Регистрация приход товаров'!$A$4:$A$2000,"&gt;="&amp;DATE(YEAR($A696),MONTH($A696)+1,1),'Регистрация приход товаров'!$D$4:$D$2000,$D696))+(IFERROR((SUMIF('Остаток на начало год'!$B$5:$B$302,$D696,'Остаток на начало год'!$E$5:$E$302)+SUMIFS('Регистрация приход товаров'!$G$4:$G$2000,'Регистрация приход товаров'!$D$4:$D$2000,$D696,'Регистрация приход товаров'!$A$4:$A$2000,"&lt;"&amp;DATE(YEAR($A696),MONTH($A696),1)))-SUMIFS('Регистрация расход товаров'!$G$4:$G$2000,'Регистрация расход товаров'!$A$4:$A$2000,"&lt;"&amp;DATE(YEAR($A696),MONTH($A696),1),'Регистрация расход товаров'!$D$4:$D$2000,$D696),0))))*G696,0)</f>
        <v>0</v>
      </c>
      <c r="I696" s="154"/>
      <c r="J696" s="153">
        <f t="shared" si="20"/>
        <v>0</v>
      </c>
      <c r="K696" s="153">
        <f t="shared" si="21"/>
        <v>0</v>
      </c>
      <c r="L696" s="43" t="e">
        <f>IF(B696=#REF!,MAX($L$3:L695)+1,0)</f>
        <v>#REF!</v>
      </c>
    </row>
    <row r="697" spans="1:12">
      <c r="A697" s="158"/>
      <c r="B697" s="94"/>
      <c r="C697" s="159"/>
      <c r="D697" s="128"/>
      <c r="E697" s="151" t="str">
        <f>IFERROR(INDEX('Материал хисобот'!$C$9:$C$259,MATCH(D697,'Материал хисобот'!$B$9:$B$259,0),1),"")</f>
        <v/>
      </c>
      <c r="F697" s="152" t="str">
        <f>IFERROR(INDEX('Материал хисобот'!$D$9:$D$259,MATCH(D697,'Материал хисобот'!$B$9:$B$259,0),1),"")</f>
        <v/>
      </c>
      <c r="G697" s="155"/>
      <c r="H697" s="153">
        <f>IFERROR((((SUMIFS('Регистрация приход товаров'!$H$4:$H$2000,'Регистрация приход товаров'!$A$4:$A$2000,"&gt;="&amp;DATE(YEAR($A697),MONTH($A697),1),'Регистрация приход товаров'!$D$4:$D$2000,$D697)-SUMIFS('Регистрация приход товаров'!$H$4:$H$2000,'Регистрация приход товаров'!$A$4:$A$2000,"&gt;="&amp;DATE(YEAR($A697),MONTH($A697)+1,1),'Регистрация приход товаров'!$D$4:$D$2000,$D697))+(IFERROR((SUMIF('Остаток на начало год'!$B$5:$B$302,$D697,'Остаток на начало год'!$F$5:$F$302)+SUMIFS('Регистрация приход товаров'!$H$4:$H$2000,'Регистрация приход товаров'!$D$4:$D$2000,$D697,'Регистрация приход товаров'!$A$4:$A$2000,"&lt;"&amp;DATE(YEAR($A697),MONTH($A697),1)))-SUMIFS('Регистрация расход товаров'!$H$4:$H$2000,'Регистрация расход товаров'!$A$4:$A$2000,"&lt;"&amp;DATE(YEAR($A697),MONTH($A697),1),'Регистрация расход товаров'!$D$4:$D$2000,$D697),0)))/((SUMIFS('Регистрация приход товаров'!$G$4:$G$2000,'Регистрация приход товаров'!$A$4:$A$2000,"&gt;="&amp;DATE(YEAR($A697),MONTH($A697),1),'Регистрация приход товаров'!$D$4:$D$2000,$D697)-SUMIFS('Регистрация приход товаров'!$G$4:$G$2000,'Регистрация приход товаров'!$A$4:$A$2000,"&gt;="&amp;DATE(YEAR($A697),MONTH($A697)+1,1),'Регистрация приход товаров'!$D$4:$D$2000,$D697))+(IFERROR((SUMIF('Остаток на начало год'!$B$5:$B$302,$D697,'Остаток на начало год'!$E$5:$E$302)+SUMIFS('Регистрация приход товаров'!$G$4:$G$2000,'Регистрация приход товаров'!$D$4:$D$2000,$D697,'Регистрация приход товаров'!$A$4:$A$2000,"&lt;"&amp;DATE(YEAR($A697),MONTH($A697),1)))-SUMIFS('Регистрация расход товаров'!$G$4:$G$2000,'Регистрация расход товаров'!$A$4:$A$2000,"&lt;"&amp;DATE(YEAR($A697),MONTH($A697),1),'Регистрация расход товаров'!$D$4:$D$2000,$D697),0))))*G697,0)</f>
        <v>0</v>
      </c>
      <c r="I697" s="154"/>
      <c r="J697" s="153">
        <f t="shared" si="20"/>
        <v>0</v>
      </c>
      <c r="K697" s="153">
        <f t="shared" si="21"/>
        <v>0</v>
      </c>
      <c r="L697" s="43" t="e">
        <f>IF(B697=#REF!,MAX($L$3:L696)+1,0)</f>
        <v>#REF!</v>
      </c>
    </row>
    <row r="698" spans="1:12">
      <c r="A698" s="158"/>
      <c r="B698" s="94"/>
      <c r="C698" s="159"/>
      <c r="D698" s="128"/>
      <c r="E698" s="151" t="str">
        <f>IFERROR(INDEX('Материал хисобот'!$C$9:$C$259,MATCH(D698,'Материал хисобот'!$B$9:$B$259,0),1),"")</f>
        <v/>
      </c>
      <c r="F698" s="152" t="str">
        <f>IFERROR(INDEX('Материал хисобот'!$D$9:$D$259,MATCH(D698,'Материал хисобот'!$B$9:$B$259,0),1),"")</f>
        <v/>
      </c>
      <c r="G698" s="155"/>
      <c r="H698" s="153">
        <f>IFERROR((((SUMIFS('Регистрация приход товаров'!$H$4:$H$2000,'Регистрация приход товаров'!$A$4:$A$2000,"&gt;="&amp;DATE(YEAR($A698),MONTH($A698),1),'Регистрация приход товаров'!$D$4:$D$2000,$D698)-SUMIFS('Регистрация приход товаров'!$H$4:$H$2000,'Регистрация приход товаров'!$A$4:$A$2000,"&gt;="&amp;DATE(YEAR($A698),MONTH($A698)+1,1),'Регистрация приход товаров'!$D$4:$D$2000,$D698))+(IFERROR((SUMIF('Остаток на начало год'!$B$5:$B$302,$D698,'Остаток на начало год'!$F$5:$F$302)+SUMIFS('Регистрация приход товаров'!$H$4:$H$2000,'Регистрация приход товаров'!$D$4:$D$2000,$D698,'Регистрация приход товаров'!$A$4:$A$2000,"&lt;"&amp;DATE(YEAR($A698),MONTH($A698),1)))-SUMIFS('Регистрация расход товаров'!$H$4:$H$2000,'Регистрация расход товаров'!$A$4:$A$2000,"&lt;"&amp;DATE(YEAR($A698),MONTH($A698),1),'Регистрация расход товаров'!$D$4:$D$2000,$D698),0)))/((SUMIFS('Регистрация приход товаров'!$G$4:$G$2000,'Регистрация приход товаров'!$A$4:$A$2000,"&gt;="&amp;DATE(YEAR($A698),MONTH($A698),1),'Регистрация приход товаров'!$D$4:$D$2000,$D698)-SUMIFS('Регистрация приход товаров'!$G$4:$G$2000,'Регистрация приход товаров'!$A$4:$A$2000,"&gt;="&amp;DATE(YEAR($A698),MONTH($A698)+1,1),'Регистрация приход товаров'!$D$4:$D$2000,$D698))+(IFERROR((SUMIF('Остаток на начало год'!$B$5:$B$302,$D698,'Остаток на начало год'!$E$5:$E$302)+SUMIFS('Регистрация приход товаров'!$G$4:$G$2000,'Регистрация приход товаров'!$D$4:$D$2000,$D698,'Регистрация приход товаров'!$A$4:$A$2000,"&lt;"&amp;DATE(YEAR($A698),MONTH($A698),1)))-SUMIFS('Регистрация расход товаров'!$G$4:$G$2000,'Регистрация расход товаров'!$A$4:$A$2000,"&lt;"&amp;DATE(YEAR($A698),MONTH($A698),1),'Регистрация расход товаров'!$D$4:$D$2000,$D698),0))))*G698,0)</f>
        <v>0</v>
      </c>
      <c r="I698" s="154"/>
      <c r="J698" s="153">
        <f t="shared" si="20"/>
        <v>0</v>
      </c>
      <c r="K698" s="153">
        <f t="shared" si="21"/>
        <v>0</v>
      </c>
      <c r="L698" s="43" t="e">
        <f>IF(B698=#REF!,MAX($L$3:L697)+1,0)</f>
        <v>#REF!</v>
      </c>
    </row>
    <row r="699" spans="1:12">
      <c r="A699" s="158"/>
      <c r="B699" s="94"/>
      <c r="C699" s="159"/>
      <c r="D699" s="128"/>
      <c r="E699" s="151" t="str">
        <f>IFERROR(INDEX('Материал хисобот'!$C$9:$C$259,MATCH(D699,'Материал хисобот'!$B$9:$B$259,0),1),"")</f>
        <v/>
      </c>
      <c r="F699" s="152" t="str">
        <f>IFERROR(INDEX('Материал хисобот'!$D$9:$D$259,MATCH(D699,'Материал хисобот'!$B$9:$B$259,0),1),"")</f>
        <v/>
      </c>
      <c r="G699" s="155"/>
      <c r="H699" s="153">
        <f>IFERROR((((SUMIFS('Регистрация приход товаров'!$H$4:$H$2000,'Регистрация приход товаров'!$A$4:$A$2000,"&gt;="&amp;DATE(YEAR($A699),MONTH($A699),1),'Регистрация приход товаров'!$D$4:$D$2000,$D699)-SUMIFS('Регистрация приход товаров'!$H$4:$H$2000,'Регистрация приход товаров'!$A$4:$A$2000,"&gt;="&amp;DATE(YEAR($A699),MONTH($A699)+1,1),'Регистрация приход товаров'!$D$4:$D$2000,$D699))+(IFERROR((SUMIF('Остаток на начало год'!$B$5:$B$302,$D699,'Остаток на начало год'!$F$5:$F$302)+SUMIFS('Регистрация приход товаров'!$H$4:$H$2000,'Регистрация приход товаров'!$D$4:$D$2000,$D699,'Регистрация приход товаров'!$A$4:$A$2000,"&lt;"&amp;DATE(YEAR($A699),MONTH($A699),1)))-SUMIFS('Регистрация расход товаров'!$H$4:$H$2000,'Регистрация расход товаров'!$A$4:$A$2000,"&lt;"&amp;DATE(YEAR($A699),MONTH($A699),1),'Регистрация расход товаров'!$D$4:$D$2000,$D699),0)))/((SUMIFS('Регистрация приход товаров'!$G$4:$G$2000,'Регистрация приход товаров'!$A$4:$A$2000,"&gt;="&amp;DATE(YEAR($A699),MONTH($A699),1),'Регистрация приход товаров'!$D$4:$D$2000,$D699)-SUMIFS('Регистрация приход товаров'!$G$4:$G$2000,'Регистрация приход товаров'!$A$4:$A$2000,"&gt;="&amp;DATE(YEAR($A699),MONTH($A699)+1,1),'Регистрация приход товаров'!$D$4:$D$2000,$D699))+(IFERROR((SUMIF('Остаток на начало год'!$B$5:$B$302,$D699,'Остаток на начало год'!$E$5:$E$302)+SUMIFS('Регистрация приход товаров'!$G$4:$G$2000,'Регистрация приход товаров'!$D$4:$D$2000,$D699,'Регистрация приход товаров'!$A$4:$A$2000,"&lt;"&amp;DATE(YEAR($A699),MONTH($A699),1)))-SUMIFS('Регистрация расход товаров'!$G$4:$G$2000,'Регистрация расход товаров'!$A$4:$A$2000,"&lt;"&amp;DATE(YEAR($A699),MONTH($A699),1),'Регистрация расход товаров'!$D$4:$D$2000,$D699),0))))*G699,0)</f>
        <v>0</v>
      </c>
      <c r="I699" s="154"/>
      <c r="J699" s="153">
        <f t="shared" si="20"/>
        <v>0</v>
      </c>
      <c r="K699" s="153">
        <f t="shared" si="21"/>
        <v>0</v>
      </c>
      <c r="L699" s="43" t="e">
        <f>IF(B699=#REF!,MAX($L$3:L698)+1,0)</f>
        <v>#REF!</v>
      </c>
    </row>
    <row r="700" spans="1:12">
      <c r="A700" s="158"/>
      <c r="B700" s="94"/>
      <c r="C700" s="159"/>
      <c r="D700" s="128"/>
      <c r="E700" s="151" t="str">
        <f>IFERROR(INDEX('Материал хисобот'!$C$9:$C$259,MATCH(D700,'Материал хисобот'!$B$9:$B$259,0),1),"")</f>
        <v/>
      </c>
      <c r="F700" s="152" t="str">
        <f>IFERROR(INDEX('Материал хисобот'!$D$9:$D$259,MATCH(D700,'Материал хисобот'!$B$9:$B$259,0),1),"")</f>
        <v/>
      </c>
      <c r="G700" s="155"/>
      <c r="H700" s="153">
        <f>IFERROR((((SUMIFS('Регистрация приход товаров'!$H$4:$H$2000,'Регистрация приход товаров'!$A$4:$A$2000,"&gt;="&amp;DATE(YEAR($A700),MONTH($A700),1),'Регистрация приход товаров'!$D$4:$D$2000,$D700)-SUMIFS('Регистрация приход товаров'!$H$4:$H$2000,'Регистрация приход товаров'!$A$4:$A$2000,"&gt;="&amp;DATE(YEAR($A700),MONTH($A700)+1,1),'Регистрация приход товаров'!$D$4:$D$2000,$D700))+(IFERROR((SUMIF('Остаток на начало год'!$B$5:$B$302,$D700,'Остаток на начало год'!$F$5:$F$302)+SUMIFS('Регистрация приход товаров'!$H$4:$H$2000,'Регистрация приход товаров'!$D$4:$D$2000,$D700,'Регистрация приход товаров'!$A$4:$A$2000,"&lt;"&amp;DATE(YEAR($A700),MONTH($A700),1)))-SUMIFS('Регистрация расход товаров'!$H$4:$H$2000,'Регистрация расход товаров'!$A$4:$A$2000,"&lt;"&amp;DATE(YEAR($A700),MONTH($A700),1),'Регистрация расход товаров'!$D$4:$D$2000,$D700),0)))/((SUMIFS('Регистрация приход товаров'!$G$4:$G$2000,'Регистрация приход товаров'!$A$4:$A$2000,"&gt;="&amp;DATE(YEAR($A700),MONTH($A700),1),'Регистрация приход товаров'!$D$4:$D$2000,$D700)-SUMIFS('Регистрация приход товаров'!$G$4:$G$2000,'Регистрация приход товаров'!$A$4:$A$2000,"&gt;="&amp;DATE(YEAR($A700),MONTH($A700)+1,1),'Регистрация приход товаров'!$D$4:$D$2000,$D700))+(IFERROR((SUMIF('Остаток на начало год'!$B$5:$B$302,$D700,'Остаток на начало год'!$E$5:$E$302)+SUMIFS('Регистрация приход товаров'!$G$4:$G$2000,'Регистрация приход товаров'!$D$4:$D$2000,$D700,'Регистрация приход товаров'!$A$4:$A$2000,"&lt;"&amp;DATE(YEAR($A700),MONTH($A700),1)))-SUMIFS('Регистрация расход товаров'!$G$4:$G$2000,'Регистрация расход товаров'!$A$4:$A$2000,"&lt;"&amp;DATE(YEAR($A700),MONTH($A700),1),'Регистрация расход товаров'!$D$4:$D$2000,$D700),0))))*G700,0)</f>
        <v>0</v>
      </c>
      <c r="I700" s="154"/>
      <c r="J700" s="153">
        <f t="shared" si="20"/>
        <v>0</v>
      </c>
      <c r="K700" s="153">
        <f t="shared" si="21"/>
        <v>0</v>
      </c>
      <c r="L700" s="43" t="e">
        <f>IF(B700=#REF!,MAX($L$3:L699)+1,0)</f>
        <v>#REF!</v>
      </c>
    </row>
    <row r="701" spans="1:12">
      <c r="A701" s="158"/>
      <c r="B701" s="94"/>
      <c r="C701" s="159"/>
      <c r="D701" s="128"/>
      <c r="E701" s="151" t="str">
        <f>IFERROR(INDEX('Материал хисобот'!$C$9:$C$259,MATCH(D701,'Материал хисобот'!$B$9:$B$259,0),1),"")</f>
        <v/>
      </c>
      <c r="F701" s="152" t="str">
        <f>IFERROR(INDEX('Материал хисобот'!$D$9:$D$259,MATCH(D701,'Материал хисобот'!$B$9:$B$259,0),1),"")</f>
        <v/>
      </c>
      <c r="G701" s="155"/>
      <c r="H701" s="153">
        <f>IFERROR((((SUMIFS('Регистрация приход товаров'!$H$4:$H$2000,'Регистрация приход товаров'!$A$4:$A$2000,"&gt;="&amp;DATE(YEAR($A701),MONTH($A701),1),'Регистрация приход товаров'!$D$4:$D$2000,$D701)-SUMIFS('Регистрация приход товаров'!$H$4:$H$2000,'Регистрация приход товаров'!$A$4:$A$2000,"&gt;="&amp;DATE(YEAR($A701),MONTH($A701)+1,1),'Регистрация приход товаров'!$D$4:$D$2000,$D701))+(IFERROR((SUMIF('Остаток на начало год'!$B$5:$B$302,$D701,'Остаток на начало год'!$F$5:$F$302)+SUMIFS('Регистрация приход товаров'!$H$4:$H$2000,'Регистрация приход товаров'!$D$4:$D$2000,$D701,'Регистрация приход товаров'!$A$4:$A$2000,"&lt;"&amp;DATE(YEAR($A701),MONTH($A701),1)))-SUMIFS('Регистрация расход товаров'!$H$4:$H$2000,'Регистрация расход товаров'!$A$4:$A$2000,"&lt;"&amp;DATE(YEAR($A701),MONTH($A701),1),'Регистрация расход товаров'!$D$4:$D$2000,$D701),0)))/((SUMIFS('Регистрация приход товаров'!$G$4:$G$2000,'Регистрация приход товаров'!$A$4:$A$2000,"&gt;="&amp;DATE(YEAR($A701),MONTH($A701),1),'Регистрация приход товаров'!$D$4:$D$2000,$D701)-SUMIFS('Регистрация приход товаров'!$G$4:$G$2000,'Регистрация приход товаров'!$A$4:$A$2000,"&gt;="&amp;DATE(YEAR($A701),MONTH($A701)+1,1),'Регистрация приход товаров'!$D$4:$D$2000,$D701))+(IFERROR((SUMIF('Остаток на начало год'!$B$5:$B$302,$D701,'Остаток на начало год'!$E$5:$E$302)+SUMIFS('Регистрация приход товаров'!$G$4:$G$2000,'Регистрация приход товаров'!$D$4:$D$2000,$D701,'Регистрация приход товаров'!$A$4:$A$2000,"&lt;"&amp;DATE(YEAR($A701),MONTH($A701),1)))-SUMIFS('Регистрация расход товаров'!$G$4:$G$2000,'Регистрация расход товаров'!$A$4:$A$2000,"&lt;"&amp;DATE(YEAR($A701),MONTH($A701),1),'Регистрация расход товаров'!$D$4:$D$2000,$D701),0))))*G701,0)</f>
        <v>0</v>
      </c>
      <c r="I701" s="154"/>
      <c r="J701" s="153">
        <f t="shared" si="20"/>
        <v>0</v>
      </c>
      <c r="K701" s="153">
        <f t="shared" si="21"/>
        <v>0</v>
      </c>
      <c r="L701" s="43" t="e">
        <f>IF(B701=#REF!,MAX($L$3:L700)+1,0)</f>
        <v>#REF!</v>
      </c>
    </row>
    <row r="702" spans="1:12">
      <c r="A702" s="158"/>
      <c r="B702" s="94"/>
      <c r="C702" s="159"/>
      <c r="D702" s="128"/>
      <c r="E702" s="151" t="str">
        <f>IFERROR(INDEX('Материал хисобот'!$C$9:$C$259,MATCH(D702,'Материал хисобот'!$B$9:$B$259,0),1),"")</f>
        <v/>
      </c>
      <c r="F702" s="152" t="str">
        <f>IFERROR(INDEX('Материал хисобот'!$D$9:$D$259,MATCH(D702,'Материал хисобот'!$B$9:$B$259,0),1),"")</f>
        <v/>
      </c>
      <c r="G702" s="155"/>
      <c r="H702" s="153">
        <f>IFERROR((((SUMIFS('Регистрация приход товаров'!$H$4:$H$2000,'Регистрация приход товаров'!$A$4:$A$2000,"&gt;="&amp;DATE(YEAR($A702),MONTH($A702),1),'Регистрация приход товаров'!$D$4:$D$2000,$D702)-SUMIFS('Регистрация приход товаров'!$H$4:$H$2000,'Регистрация приход товаров'!$A$4:$A$2000,"&gt;="&amp;DATE(YEAR($A702),MONTH($A702)+1,1),'Регистрация приход товаров'!$D$4:$D$2000,$D702))+(IFERROR((SUMIF('Остаток на начало год'!$B$5:$B$302,$D702,'Остаток на начало год'!$F$5:$F$302)+SUMIFS('Регистрация приход товаров'!$H$4:$H$2000,'Регистрация приход товаров'!$D$4:$D$2000,$D702,'Регистрация приход товаров'!$A$4:$A$2000,"&lt;"&amp;DATE(YEAR($A702),MONTH($A702),1)))-SUMIFS('Регистрация расход товаров'!$H$4:$H$2000,'Регистрация расход товаров'!$A$4:$A$2000,"&lt;"&amp;DATE(YEAR($A702),MONTH($A702),1),'Регистрация расход товаров'!$D$4:$D$2000,$D702),0)))/((SUMIFS('Регистрация приход товаров'!$G$4:$G$2000,'Регистрация приход товаров'!$A$4:$A$2000,"&gt;="&amp;DATE(YEAR($A702),MONTH($A702),1),'Регистрация приход товаров'!$D$4:$D$2000,$D702)-SUMIFS('Регистрация приход товаров'!$G$4:$G$2000,'Регистрация приход товаров'!$A$4:$A$2000,"&gt;="&amp;DATE(YEAR($A702),MONTH($A702)+1,1),'Регистрация приход товаров'!$D$4:$D$2000,$D702))+(IFERROR((SUMIF('Остаток на начало год'!$B$5:$B$302,$D702,'Остаток на начало год'!$E$5:$E$302)+SUMIFS('Регистрация приход товаров'!$G$4:$G$2000,'Регистрация приход товаров'!$D$4:$D$2000,$D702,'Регистрация приход товаров'!$A$4:$A$2000,"&lt;"&amp;DATE(YEAR($A702),MONTH($A702),1)))-SUMIFS('Регистрация расход товаров'!$G$4:$G$2000,'Регистрация расход товаров'!$A$4:$A$2000,"&lt;"&amp;DATE(YEAR($A702),MONTH($A702),1),'Регистрация расход товаров'!$D$4:$D$2000,$D702),0))))*G702,0)</f>
        <v>0</v>
      </c>
      <c r="I702" s="154"/>
      <c r="J702" s="153">
        <f t="shared" si="20"/>
        <v>0</v>
      </c>
      <c r="K702" s="153">
        <f t="shared" si="21"/>
        <v>0</v>
      </c>
      <c r="L702" s="43" t="e">
        <f>IF(B702=#REF!,MAX($L$3:L701)+1,0)</f>
        <v>#REF!</v>
      </c>
    </row>
    <row r="703" spans="1:12">
      <c r="A703" s="158"/>
      <c r="B703" s="94"/>
      <c r="C703" s="159"/>
      <c r="D703" s="128"/>
      <c r="E703" s="151" t="str">
        <f>IFERROR(INDEX('Материал хисобот'!$C$9:$C$259,MATCH(D703,'Материал хисобот'!$B$9:$B$259,0),1),"")</f>
        <v/>
      </c>
      <c r="F703" s="152" t="str">
        <f>IFERROR(INDEX('Материал хисобот'!$D$9:$D$259,MATCH(D703,'Материал хисобот'!$B$9:$B$259,0),1),"")</f>
        <v/>
      </c>
      <c r="G703" s="155"/>
      <c r="H703" s="153">
        <f>IFERROR((((SUMIFS('Регистрация приход товаров'!$H$4:$H$2000,'Регистрация приход товаров'!$A$4:$A$2000,"&gt;="&amp;DATE(YEAR($A703),MONTH($A703),1),'Регистрация приход товаров'!$D$4:$D$2000,$D703)-SUMIFS('Регистрация приход товаров'!$H$4:$H$2000,'Регистрация приход товаров'!$A$4:$A$2000,"&gt;="&amp;DATE(YEAR($A703),MONTH($A703)+1,1),'Регистрация приход товаров'!$D$4:$D$2000,$D703))+(IFERROR((SUMIF('Остаток на начало год'!$B$5:$B$302,$D703,'Остаток на начало год'!$F$5:$F$302)+SUMIFS('Регистрация приход товаров'!$H$4:$H$2000,'Регистрация приход товаров'!$D$4:$D$2000,$D703,'Регистрация приход товаров'!$A$4:$A$2000,"&lt;"&amp;DATE(YEAR($A703),MONTH($A703),1)))-SUMIFS('Регистрация расход товаров'!$H$4:$H$2000,'Регистрация расход товаров'!$A$4:$A$2000,"&lt;"&amp;DATE(YEAR($A703),MONTH($A703),1),'Регистрация расход товаров'!$D$4:$D$2000,$D703),0)))/((SUMIFS('Регистрация приход товаров'!$G$4:$G$2000,'Регистрация приход товаров'!$A$4:$A$2000,"&gt;="&amp;DATE(YEAR($A703),MONTH($A703),1),'Регистрация приход товаров'!$D$4:$D$2000,$D703)-SUMIFS('Регистрация приход товаров'!$G$4:$G$2000,'Регистрация приход товаров'!$A$4:$A$2000,"&gt;="&amp;DATE(YEAR($A703),MONTH($A703)+1,1),'Регистрация приход товаров'!$D$4:$D$2000,$D703))+(IFERROR((SUMIF('Остаток на начало год'!$B$5:$B$302,$D703,'Остаток на начало год'!$E$5:$E$302)+SUMIFS('Регистрация приход товаров'!$G$4:$G$2000,'Регистрация приход товаров'!$D$4:$D$2000,$D703,'Регистрация приход товаров'!$A$4:$A$2000,"&lt;"&amp;DATE(YEAR($A703),MONTH($A703),1)))-SUMIFS('Регистрация расход товаров'!$G$4:$G$2000,'Регистрация расход товаров'!$A$4:$A$2000,"&lt;"&amp;DATE(YEAR($A703),MONTH($A703),1),'Регистрация расход товаров'!$D$4:$D$2000,$D703),0))))*G703,0)</f>
        <v>0</v>
      </c>
      <c r="I703" s="154"/>
      <c r="J703" s="153">
        <f t="shared" si="20"/>
        <v>0</v>
      </c>
      <c r="K703" s="153">
        <f t="shared" si="21"/>
        <v>0</v>
      </c>
      <c r="L703" s="43" t="e">
        <f>IF(B703=#REF!,MAX($L$3:L702)+1,0)</f>
        <v>#REF!</v>
      </c>
    </row>
    <row r="704" spans="1:12">
      <c r="A704" s="158"/>
      <c r="B704" s="94"/>
      <c r="C704" s="159"/>
      <c r="D704" s="128"/>
      <c r="E704" s="151" t="str">
        <f>IFERROR(INDEX('Материал хисобот'!$C$9:$C$259,MATCH(D704,'Материал хисобот'!$B$9:$B$259,0),1),"")</f>
        <v/>
      </c>
      <c r="F704" s="152" t="str">
        <f>IFERROR(INDEX('Материал хисобот'!$D$9:$D$259,MATCH(D704,'Материал хисобот'!$B$9:$B$259,0),1),"")</f>
        <v/>
      </c>
      <c r="G704" s="155"/>
      <c r="H704" s="153">
        <f>IFERROR((((SUMIFS('Регистрация приход товаров'!$H$4:$H$2000,'Регистрация приход товаров'!$A$4:$A$2000,"&gt;="&amp;DATE(YEAR($A704),MONTH($A704),1),'Регистрация приход товаров'!$D$4:$D$2000,$D704)-SUMIFS('Регистрация приход товаров'!$H$4:$H$2000,'Регистрация приход товаров'!$A$4:$A$2000,"&gt;="&amp;DATE(YEAR($A704),MONTH($A704)+1,1),'Регистрация приход товаров'!$D$4:$D$2000,$D704))+(IFERROR((SUMIF('Остаток на начало год'!$B$5:$B$302,$D704,'Остаток на начало год'!$F$5:$F$302)+SUMIFS('Регистрация приход товаров'!$H$4:$H$2000,'Регистрация приход товаров'!$D$4:$D$2000,$D704,'Регистрация приход товаров'!$A$4:$A$2000,"&lt;"&amp;DATE(YEAR($A704),MONTH($A704),1)))-SUMIFS('Регистрация расход товаров'!$H$4:$H$2000,'Регистрация расход товаров'!$A$4:$A$2000,"&lt;"&amp;DATE(YEAR($A704),MONTH($A704),1),'Регистрация расход товаров'!$D$4:$D$2000,$D704),0)))/((SUMIFS('Регистрация приход товаров'!$G$4:$G$2000,'Регистрация приход товаров'!$A$4:$A$2000,"&gt;="&amp;DATE(YEAR($A704),MONTH($A704),1),'Регистрация приход товаров'!$D$4:$D$2000,$D704)-SUMIFS('Регистрация приход товаров'!$G$4:$G$2000,'Регистрация приход товаров'!$A$4:$A$2000,"&gt;="&amp;DATE(YEAR($A704),MONTH($A704)+1,1),'Регистрация приход товаров'!$D$4:$D$2000,$D704))+(IFERROR((SUMIF('Остаток на начало год'!$B$5:$B$302,$D704,'Остаток на начало год'!$E$5:$E$302)+SUMIFS('Регистрация приход товаров'!$G$4:$G$2000,'Регистрация приход товаров'!$D$4:$D$2000,$D704,'Регистрация приход товаров'!$A$4:$A$2000,"&lt;"&amp;DATE(YEAR($A704),MONTH($A704),1)))-SUMIFS('Регистрация расход товаров'!$G$4:$G$2000,'Регистрация расход товаров'!$A$4:$A$2000,"&lt;"&amp;DATE(YEAR($A704),MONTH($A704),1),'Регистрация расход товаров'!$D$4:$D$2000,$D704),0))))*G704,0)</f>
        <v>0</v>
      </c>
      <c r="I704" s="154"/>
      <c r="J704" s="153">
        <f t="shared" si="20"/>
        <v>0</v>
      </c>
      <c r="K704" s="153">
        <f t="shared" si="21"/>
        <v>0</v>
      </c>
      <c r="L704" s="43" t="e">
        <f>IF(B704=#REF!,MAX($L$3:L703)+1,0)</f>
        <v>#REF!</v>
      </c>
    </row>
    <row r="705" spans="1:12">
      <c r="A705" s="158"/>
      <c r="B705" s="94"/>
      <c r="C705" s="159"/>
      <c r="D705" s="128"/>
      <c r="E705" s="151" t="str">
        <f>IFERROR(INDEX('Материал хисобот'!$C$9:$C$259,MATCH(D705,'Материал хисобот'!$B$9:$B$259,0),1),"")</f>
        <v/>
      </c>
      <c r="F705" s="152" t="str">
        <f>IFERROR(INDEX('Материал хисобот'!$D$9:$D$259,MATCH(D705,'Материал хисобот'!$B$9:$B$259,0),1),"")</f>
        <v/>
      </c>
      <c r="G705" s="155"/>
      <c r="H705" s="153">
        <f>IFERROR((((SUMIFS('Регистрация приход товаров'!$H$4:$H$2000,'Регистрация приход товаров'!$A$4:$A$2000,"&gt;="&amp;DATE(YEAR($A705),MONTH($A705),1),'Регистрация приход товаров'!$D$4:$D$2000,$D705)-SUMIFS('Регистрация приход товаров'!$H$4:$H$2000,'Регистрация приход товаров'!$A$4:$A$2000,"&gt;="&amp;DATE(YEAR($A705),MONTH($A705)+1,1),'Регистрация приход товаров'!$D$4:$D$2000,$D705))+(IFERROR((SUMIF('Остаток на начало год'!$B$5:$B$302,$D705,'Остаток на начало год'!$F$5:$F$302)+SUMIFS('Регистрация приход товаров'!$H$4:$H$2000,'Регистрация приход товаров'!$D$4:$D$2000,$D705,'Регистрация приход товаров'!$A$4:$A$2000,"&lt;"&amp;DATE(YEAR($A705),MONTH($A705),1)))-SUMIFS('Регистрация расход товаров'!$H$4:$H$2000,'Регистрация расход товаров'!$A$4:$A$2000,"&lt;"&amp;DATE(YEAR($A705),MONTH($A705),1),'Регистрация расход товаров'!$D$4:$D$2000,$D705),0)))/((SUMIFS('Регистрация приход товаров'!$G$4:$G$2000,'Регистрация приход товаров'!$A$4:$A$2000,"&gt;="&amp;DATE(YEAR($A705),MONTH($A705),1),'Регистрация приход товаров'!$D$4:$D$2000,$D705)-SUMIFS('Регистрация приход товаров'!$G$4:$G$2000,'Регистрация приход товаров'!$A$4:$A$2000,"&gt;="&amp;DATE(YEAR($A705),MONTH($A705)+1,1),'Регистрация приход товаров'!$D$4:$D$2000,$D705))+(IFERROR((SUMIF('Остаток на начало год'!$B$5:$B$302,$D705,'Остаток на начало год'!$E$5:$E$302)+SUMIFS('Регистрация приход товаров'!$G$4:$G$2000,'Регистрация приход товаров'!$D$4:$D$2000,$D705,'Регистрация приход товаров'!$A$4:$A$2000,"&lt;"&amp;DATE(YEAR($A705),MONTH($A705),1)))-SUMIFS('Регистрация расход товаров'!$G$4:$G$2000,'Регистрация расход товаров'!$A$4:$A$2000,"&lt;"&amp;DATE(YEAR($A705),MONTH($A705),1),'Регистрация расход товаров'!$D$4:$D$2000,$D705),0))))*G705,0)</f>
        <v>0</v>
      </c>
      <c r="I705" s="154"/>
      <c r="J705" s="153">
        <f t="shared" si="20"/>
        <v>0</v>
      </c>
      <c r="K705" s="153">
        <f t="shared" si="21"/>
        <v>0</v>
      </c>
      <c r="L705" s="43" t="e">
        <f>IF(B705=#REF!,MAX($L$3:L704)+1,0)</f>
        <v>#REF!</v>
      </c>
    </row>
    <row r="706" spans="1:12">
      <c r="A706" s="158"/>
      <c r="B706" s="94"/>
      <c r="C706" s="159"/>
      <c r="D706" s="128"/>
      <c r="E706" s="151" t="str">
        <f>IFERROR(INDEX('Материал хисобот'!$C$9:$C$259,MATCH(D706,'Материал хисобот'!$B$9:$B$259,0),1),"")</f>
        <v/>
      </c>
      <c r="F706" s="152" t="str">
        <f>IFERROR(INDEX('Материал хисобот'!$D$9:$D$259,MATCH(D706,'Материал хисобот'!$B$9:$B$259,0),1),"")</f>
        <v/>
      </c>
      <c r="G706" s="155"/>
      <c r="H706" s="153">
        <f>IFERROR((((SUMIFS('Регистрация приход товаров'!$H$4:$H$2000,'Регистрация приход товаров'!$A$4:$A$2000,"&gt;="&amp;DATE(YEAR($A706),MONTH($A706),1),'Регистрация приход товаров'!$D$4:$D$2000,$D706)-SUMIFS('Регистрация приход товаров'!$H$4:$H$2000,'Регистрация приход товаров'!$A$4:$A$2000,"&gt;="&amp;DATE(YEAR($A706),MONTH($A706)+1,1),'Регистрация приход товаров'!$D$4:$D$2000,$D706))+(IFERROR((SUMIF('Остаток на начало год'!$B$5:$B$302,$D706,'Остаток на начало год'!$F$5:$F$302)+SUMIFS('Регистрация приход товаров'!$H$4:$H$2000,'Регистрация приход товаров'!$D$4:$D$2000,$D706,'Регистрация приход товаров'!$A$4:$A$2000,"&lt;"&amp;DATE(YEAR($A706),MONTH($A706),1)))-SUMIFS('Регистрация расход товаров'!$H$4:$H$2000,'Регистрация расход товаров'!$A$4:$A$2000,"&lt;"&amp;DATE(YEAR($A706),MONTH($A706),1),'Регистрация расход товаров'!$D$4:$D$2000,$D706),0)))/((SUMIFS('Регистрация приход товаров'!$G$4:$G$2000,'Регистрация приход товаров'!$A$4:$A$2000,"&gt;="&amp;DATE(YEAR($A706),MONTH($A706),1),'Регистрация приход товаров'!$D$4:$D$2000,$D706)-SUMIFS('Регистрация приход товаров'!$G$4:$G$2000,'Регистрация приход товаров'!$A$4:$A$2000,"&gt;="&amp;DATE(YEAR($A706),MONTH($A706)+1,1),'Регистрация приход товаров'!$D$4:$D$2000,$D706))+(IFERROR((SUMIF('Остаток на начало год'!$B$5:$B$302,$D706,'Остаток на начало год'!$E$5:$E$302)+SUMIFS('Регистрация приход товаров'!$G$4:$G$2000,'Регистрация приход товаров'!$D$4:$D$2000,$D706,'Регистрация приход товаров'!$A$4:$A$2000,"&lt;"&amp;DATE(YEAR($A706),MONTH($A706),1)))-SUMIFS('Регистрация расход товаров'!$G$4:$G$2000,'Регистрация расход товаров'!$A$4:$A$2000,"&lt;"&amp;DATE(YEAR($A706),MONTH($A706),1),'Регистрация расход товаров'!$D$4:$D$2000,$D706),0))))*G706,0)</f>
        <v>0</v>
      </c>
      <c r="I706" s="154"/>
      <c r="J706" s="153">
        <f t="shared" si="20"/>
        <v>0</v>
      </c>
      <c r="K706" s="153">
        <f t="shared" si="21"/>
        <v>0</v>
      </c>
      <c r="L706" s="43" t="e">
        <f>IF(B706=#REF!,MAX($L$3:L705)+1,0)</f>
        <v>#REF!</v>
      </c>
    </row>
    <row r="707" spans="1:12">
      <c r="A707" s="158"/>
      <c r="B707" s="94"/>
      <c r="C707" s="159"/>
      <c r="D707" s="128"/>
      <c r="E707" s="151" t="str">
        <f>IFERROR(INDEX('Материал хисобот'!$C$9:$C$259,MATCH(D707,'Материал хисобот'!$B$9:$B$259,0),1),"")</f>
        <v/>
      </c>
      <c r="F707" s="152" t="str">
        <f>IFERROR(INDEX('Материал хисобот'!$D$9:$D$259,MATCH(D707,'Материал хисобот'!$B$9:$B$259,0),1),"")</f>
        <v/>
      </c>
      <c r="G707" s="155"/>
      <c r="H707" s="153">
        <f>IFERROR((((SUMIFS('Регистрация приход товаров'!$H$4:$H$2000,'Регистрация приход товаров'!$A$4:$A$2000,"&gt;="&amp;DATE(YEAR($A707),MONTH($A707),1),'Регистрация приход товаров'!$D$4:$D$2000,$D707)-SUMIFS('Регистрация приход товаров'!$H$4:$H$2000,'Регистрация приход товаров'!$A$4:$A$2000,"&gt;="&amp;DATE(YEAR($A707),MONTH($A707)+1,1),'Регистрация приход товаров'!$D$4:$D$2000,$D707))+(IFERROR((SUMIF('Остаток на начало год'!$B$5:$B$302,$D707,'Остаток на начало год'!$F$5:$F$302)+SUMIFS('Регистрация приход товаров'!$H$4:$H$2000,'Регистрация приход товаров'!$D$4:$D$2000,$D707,'Регистрация приход товаров'!$A$4:$A$2000,"&lt;"&amp;DATE(YEAR($A707),MONTH($A707),1)))-SUMIFS('Регистрация расход товаров'!$H$4:$H$2000,'Регистрация расход товаров'!$A$4:$A$2000,"&lt;"&amp;DATE(YEAR($A707),MONTH($A707),1),'Регистрация расход товаров'!$D$4:$D$2000,$D707),0)))/((SUMIFS('Регистрация приход товаров'!$G$4:$G$2000,'Регистрация приход товаров'!$A$4:$A$2000,"&gt;="&amp;DATE(YEAR($A707),MONTH($A707),1),'Регистрация приход товаров'!$D$4:$D$2000,$D707)-SUMIFS('Регистрация приход товаров'!$G$4:$G$2000,'Регистрация приход товаров'!$A$4:$A$2000,"&gt;="&amp;DATE(YEAR($A707),MONTH($A707)+1,1),'Регистрация приход товаров'!$D$4:$D$2000,$D707))+(IFERROR((SUMIF('Остаток на начало год'!$B$5:$B$302,$D707,'Остаток на начало год'!$E$5:$E$302)+SUMIFS('Регистрация приход товаров'!$G$4:$G$2000,'Регистрация приход товаров'!$D$4:$D$2000,$D707,'Регистрация приход товаров'!$A$4:$A$2000,"&lt;"&amp;DATE(YEAR($A707),MONTH($A707),1)))-SUMIFS('Регистрация расход товаров'!$G$4:$G$2000,'Регистрация расход товаров'!$A$4:$A$2000,"&lt;"&amp;DATE(YEAR($A707),MONTH($A707),1),'Регистрация расход товаров'!$D$4:$D$2000,$D707),0))))*G707,0)</f>
        <v>0</v>
      </c>
      <c r="I707" s="154"/>
      <c r="J707" s="153">
        <f t="shared" si="20"/>
        <v>0</v>
      </c>
      <c r="K707" s="153">
        <f t="shared" si="21"/>
        <v>0</v>
      </c>
      <c r="L707" s="43" t="e">
        <f>IF(B707=#REF!,MAX($L$3:L706)+1,0)</f>
        <v>#REF!</v>
      </c>
    </row>
    <row r="708" spans="1:12">
      <c r="A708" s="158"/>
      <c r="B708" s="94"/>
      <c r="C708" s="159"/>
      <c r="D708" s="128"/>
      <c r="E708" s="151" t="str">
        <f>IFERROR(INDEX('Материал хисобот'!$C$9:$C$259,MATCH(D708,'Материал хисобот'!$B$9:$B$259,0),1),"")</f>
        <v/>
      </c>
      <c r="F708" s="152" t="str">
        <f>IFERROR(INDEX('Материал хисобот'!$D$9:$D$259,MATCH(D708,'Материал хисобот'!$B$9:$B$259,0),1),"")</f>
        <v/>
      </c>
      <c r="G708" s="155"/>
      <c r="H708" s="153">
        <f>IFERROR((((SUMIFS('Регистрация приход товаров'!$H$4:$H$2000,'Регистрация приход товаров'!$A$4:$A$2000,"&gt;="&amp;DATE(YEAR($A708),MONTH($A708),1),'Регистрация приход товаров'!$D$4:$D$2000,$D708)-SUMIFS('Регистрация приход товаров'!$H$4:$H$2000,'Регистрация приход товаров'!$A$4:$A$2000,"&gt;="&amp;DATE(YEAR($A708),MONTH($A708)+1,1),'Регистрация приход товаров'!$D$4:$D$2000,$D708))+(IFERROR((SUMIF('Остаток на начало год'!$B$5:$B$302,$D708,'Остаток на начало год'!$F$5:$F$302)+SUMIFS('Регистрация приход товаров'!$H$4:$H$2000,'Регистрация приход товаров'!$D$4:$D$2000,$D708,'Регистрация приход товаров'!$A$4:$A$2000,"&lt;"&amp;DATE(YEAR($A708),MONTH($A708),1)))-SUMIFS('Регистрация расход товаров'!$H$4:$H$2000,'Регистрация расход товаров'!$A$4:$A$2000,"&lt;"&amp;DATE(YEAR($A708),MONTH($A708),1),'Регистрация расход товаров'!$D$4:$D$2000,$D708),0)))/((SUMIFS('Регистрация приход товаров'!$G$4:$G$2000,'Регистрация приход товаров'!$A$4:$A$2000,"&gt;="&amp;DATE(YEAR($A708),MONTH($A708),1),'Регистрация приход товаров'!$D$4:$D$2000,$D708)-SUMIFS('Регистрация приход товаров'!$G$4:$G$2000,'Регистрация приход товаров'!$A$4:$A$2000,"&gt;="&amp;DATE(YEAR($A708),MONTH($A708)+1,1),'Регистрация приход товаров'!$D$4:$D$2000,$D708))+(IFERROR((SUMIF('Остаток на начало год'!$B$5:$B$302,$D708,'Остаток на начало год'!$E$5:$E$302)+SUMIFS('Регистрация приход товаров'!$G$4:$G$2000,'Регистрация приход товаров'!$D$4:$D$2000,$D708,'Регистрация приход товаров'!$A$4:$A$2000,"&lt;"&amp;DATE(YEAR($A708),MONTH($A708),1)))-SUMIFS('Регистрация расход товаров'!$G$4:$G$2000,'Регистрация расход товаров'!$A$4:$A$2000,"&lt;"&amp;DATE(YEAR($A708),MONTH($A708),1),'Регистрация расход товаров'!$D$4:$D$2000,$D708),0))))*G708,0)</f>
        <v>0</v>
      </c>
      <c r="I708" s="154"/>
      <c r="J708" s="153">
        <f t="shared" si="20"/>
        <v>0</v>
      </c>
      <c r="K708" s="153">
        <f t="shared" si="21"/>
        <v>0</v>
      </c>
      <c r="L708" s="43" t="e">
        <f>IF(B708=#REF!,MAX($L$3:L707)+1,0)</f>
        <v>#REF!</v>
      </c>
    </row>
    <row r="709" spans="1:12">
      <c r="A709" s="158"/>
      <c r="B709" s="94"/>
      <c r="C709" s="159"/>
      <c r="D709" s="128"/>
      <c r="E709" s="151" t="str">
        <f>IFERROR(INDEX('Материал хисобот'!$C$9:$C$259,MATCH(D709,'Материал хисобот'!$B$9:$B$259,0),1),"")</f>
        <v/>
      </c>
      <c r="F709" s="152" t="str">
        <f>IFERROR(INDEX('Материал хисобот'!$D$9:$D$259,MATCH(D709,'Материал хисобот'!$B$9:$B$259,0),1),"")</f>
        <v/>
      </c>
      <c r="G709" s="155"/>
      <c r="H709" s="153">
        <f>IFERROR((((SUMIFS('Регистрация приход товаров'!$H$4:$H$2000,'Регистрация приход товаров'!$A$4:$A$2000,"&gt;="&amp;DATE(YEAR($A709),MONTH($A709),1),'Регистрация приход товаров'!$D$4:$D$2000,$D709)-SUMIFS('Регистрация приход товаров'!$H$4:$H$2000,'Регистрация приход товаров'!$A$4:$A$2000,"&gt;="&amp;DATE(YEAR($A709),MONTH($A709)+1,1),'Регистрация приход товаров'!$D$4:$D$2000,$D709))+(IFERROR((SUMIF('Остаток на начало год'!$B$5:$B$302,$D709,'Остаток на начало год'!$F$5:$F$302)+SUMIFS('Регистрация приход товаров'!$H$4:$H$2000,'Регистрация приход товаров'!$D$4:$D$2000,$D709,'Регистрация приход товаров'!$A$4:$A$2000,"&lt;"&amp;DATE(YEAR($A709),MONTH($A709),1)))-SUMIFS('Регистрация расход товаров'!$H$4:$H$2000,'Регистрация расход товаров'!$A$4:$A$2000,"&lt;"&amp;DATE(YEAR($A709),MONTH($A709),1),'Регистрация расход товаров'!$D$4:$D$2000,$D709),0)))/((SUMIFS('Регистрация приход товаров'!$G$4:$G$2000,'Регистрация приход товаров'!$A$4:$A$2000,"&gt;="&amp;DATE(YEAR($A709),MONTH($A709),1),'Регистрация приход товаров'!$D$4:$D$2000,$D709)-SUMIFS('Регистрация приход товаров'!$G$4:$G$2000,'Регистрация приход товаров'!$A$4:$A$2000,"&gt;="&amp;DATE(YEAR($A709),MONTH($A709)+1,1),'Регистрация приход товаров'!$D$4:$D$2000,$D709))+(IFERROR((SUMIF('Остаток на начало год'!$B$5:$B$302,$D709,'Остаток на начало год'!$E$5:$E$302)+SUMIFS('Регистрация приход товаров'!$G$4:$G$2000,'Регистрация приход товаров'!$D$4:$D$2000,$D709,'Регистрация приход товаров'!$A$4:$A$2000,"&lt;"&amp;DATE(YEAR($A709),MONTH($A709),1)))-SUMIFS('Регистрация расход товаров'!$G$4:$G$2000,'Регистрация расход товаров'!$A$4:$A$2000,"&lt;"&amp;DATE(YEAR($A709),MONTH($A709),1),'Регистрация расход товаров'!$D$4:$D$2000,$D709),0))))*G709,0)</f>
        <v>0</v>
      </c>
      <c r="I709" s="154"/>
      <c r="J709" s="153">
        <f t="shared" ref="J709:J772" si="22">+G709*I709</f>
        <v>0</v>
      </c>
      <c r="K709" s="153">
        <f t="shared" ref="K709:K772" si="23">+J709-H709</f>
        <v>0</v>
      </c>
      <c r="L709" s="43" t="e">
        <f>IF(B709=#REF!,MAX($L$3:L708)+1,0)</f>
        <v>#REF!</v>
      </c>
    </row>
    <row r="710" spans="1:12">
      <c r="A710" s="158"/>
      <c r="B710" s="94"/>
      <c r="C710" s="159"/>
      <c r="D710" s="128"/>
      <c r="E710" s="151" t="str">
        <f>IFERROR(INDEX('Материал хисобот'!$C$9:$C$259,MATCH(D710,'Материал хисобот'!$B$9:$B$259,0),1),"")</f>
        <v/>
      </c>
      <c r="F710" s="152" t="str">
        <f>IFERROR(INDEX('Материал хисобот'!$D$9:$D$259,MATCH(D710,'Материал хисобот'!$B$9:$B$259,0),1),"")</f>
        <v/>
      </c>
      <c r="G710" s="155"/>
      <c r="H710" s="153">
        <f>IFERROR((((SUMIFS('Регистрация приход товаров'!$H$4:$H$2000,'Регистрация приход товаров'!$A$4:$A$2000,"&gt;="&amp;DATE(YEAR($A710),MONTH($A710),1),'Регистрация приход товаров'!$D$4:$D$2000,$D710)-SUMIFS('Регистрация приход товаров'!$H$4:$H$2000,'Регистрация приход товаров'!$A$4:$A$2000,"&gt;="&amp;DATE(YEAR($A710),MONTH($A710)+1,1),'Регистрация приход товаров'!$D$4:$D$2000,$D710))+(IFERROR((SUMIF('Остаток на начало год'!$B$5:$B$302,$D710,'Остаток на начало год'!$F$5:$F$302)+SUMIFS('Регистрация приход товаров'!$H$4:$H$2000,'Регистрация приход товаров'!$D$4:$D$2000,$D710,'Регистрация приход товаров'!$A$4:$A$2000,"&lt;"&amp;DATE(YEAR($A710),MONTH($A710),1)))-SUMIFS('Регистрация расход товаров'!$H$4:$H$2000,'Регистрация расход товаров'!$A$4:$A$2000,"&lt;"&amp;DATE(YEAR($A710),MONTH($A710),1),'Регистрация расход товаров'!$D$4:$D$2000,$D710),0)))/((SUMIFS('Регистрация приход товаров'!$G$4:$G$2000,'Регистрация приход товаров'!$A$4:$A$2000,"&gt;="&amp;DATE(YEAR($A710),MONTH($A710),1),'Регистрация приход товаров'!$D$4:$D$2000,$D710)-SUMIFS('Регистрация приход товаров'!$G$4:$G$2000,'Регистрация приход товаров'!$A$4:$A$2000,"&gt;="&amp;DATE(YEAR($A710),MONTH($A710)+1,1),'Регистрация приход товаров'!$D$4:$D$2000,$D710))+(IFERROR((SUMIF('Остаток на начало год'!$B$5:$B$302,$D710,'Остаток на начало год'!$E$5:$E$302)+SUMIFS('Регистрация приход товаров'!$G$4:$G$2000,'Регистрация приход товаров'!$D$4:$D$2000,$D710,'Регистрация приход товаров'!$A$4:$A$2000,"&lt;"&amp;DATE(YEAR($A710),MONTH($A710),1)))-SUMIFS('Регистрация расход товаров'!$G$4:$G$2000,'Регистрация расход товаров'!$A$4:$A$2000,"&lt;"&amp;DATE(YEAR($A710),MONTH($A710),1),'Регистрация расход товаров'!$D$4:$D$2000,$D710),0))))*G710,0)</f>
        <v>0</v>
      </c>
      <c r="I710" s="154"/>
      <c r="J710" s="153">
        <f t="shared" si="22"/>
        <v>0</v>
      </c>
      <c r="K710" s="153">
        <f t="shared" si="23"/>
        <v>0</v>
      </c>
      <c r="L710" s="43" t="e">
        <f>IF(B710=#REF!,MAX($L$3:L709)+1,0)</f>
        <v>#REF!</v>
      </c>
    </row>
    <row r="711" spans="1:12">
      <c r="A711" s="158"/>
      <c r="B711" s="94"/>
      <c r="C711" s="159"/>
      <c r="D711" s="128"/>
      <c r="E711" s="151" t="str">
        <f>IFERROR(INDEX('Материал хисобот'!$C$9:$C$259,MATCH(D711,'Материал хисобот'!$B$9:$B$259,0),1),"")</f>
        <v/>
      </c>
      <c r="F711" s="152" t="str">
        <f>IFERROR(INDEX('Материал хисобот'!$D$9:$D$259,MATCH(D711,'Материал хисобот'!$B$9:$B$259,0),1),"")</f>
        <v/>
      </c>
      <c r="G711" s="155"/>
      <c r="H711" s="153">
        <f>IFERROR((((SUMIFS('Регистрация приход товаров'!$H$4:$H$2000,'Регистрация приход товаров'!$A$4:$A$2000,"&gt;="&amp;DATE(YEAR($A711),MONTH($A711),1),'Регистрация приход товаров'!$D$4:$D$2000,$D711)-SUMIFS('Регистрация приход товаров'!$H$4:$H$2000,'Регистрация приход товаров'!$A$4:$A$2000,"&gt;="&amp;DATE(YEAR($A711),MONTH($A711)+1,1),'Регистрация приход товаров'!$D$4:$D$2000,$D711))+(IFERROR((SUMIF('Остаток на начало год'!$B$5:$B$302,$D711,'Остаток на начало год'!$F$5:$F$302)+SUMIFS('Регистрация приход товаров'!$H$4:$H$2000,'Регистрация приход товаров'!$D$4:$D$2000,$D711,'Регистрация приход товаров'!$A$4:$A$2000,"&lt;"&amp;DATE(YEAR($A711),MONTH($A711),1)))-SUMIFS('Регистрация расход товаров'!$H$4:$H$2000,'Регистрация расход товаров'!$A$4:$A$2000,"&lt;"&amp;DATE(YEAR($A711),MONTH($A711),1),'Регистрация расход товаров'!$D$4:$D$2000,$D711),0)))/((SUMIFS('Регистрация приход товаров'!$G$4:$G$2000,'Регистрация приход товаров'!$A$4:$A$2000,"&gt;="&amp;DATE(YEAR($A711),MONTH($A711),1),'Регистрация приход товаров'!$D$4:$D$2000,$D711)-SUMIFS('Регистрация приход товаров'!$G$4:$G$2000,'Регистрация приход товаров'!$A$4:$A$2000,"&gt;="&amp;DATE(YEAR($A711),MONTH($A711)+1,1),'Регистрация приход товаров'!$D$4:$D$2000,$D711))+(IFERROR((SUMIF('Остаток на начало год'!$B$5:$B$302,$D711,'Остаток на начало год'!$E$5:$E$302)+SUMIFS('Регистрация приход товаров'!$G$4:$G$2000,'Регистрация приход товаров'!$D$4:$D$2000,$D711,'Регистрация приход товаров'!$A$4:$A$2000,"&lt;"&amp;DATE(YEAR($A711),MONTH($A711),1)))-SUMIFS('Регистрация расход товаров'!$G$4:$G$2000,'Регистрация расход товаров'!$A$4:$A$2000,"&lt;"&amp;DATE(YEAR($A711),MONTH($A711),1),'Регистрация расход товаров'!$D$4:$D$2000,$D711),0))))*G711,0)</f>
        <v>0</v>
      </c>
      <c r="I711" s="154"/>
      <c r="J711" s="153">
        <f t="shared" si="22"/>
        <v>0</v>
      </c>
      <c r="K711" s="153">
        <f t="shared" si="23"/>
        <v>0</v>
      </c>
      <c r="L711" s="43" t="e">
        <f>IF(B711=#REF!,MAX($L$3:L710)+1,0)</f>
        <v>#REF!</v>
      </c>
    </row>
    <row r="712" spans="1:12">
      <c r="A712" s="158"/>
      <c r="B712" s="94"/>
      <c r="C712" s="159"/>
      <c r="D712" s="128"/>
      <c r="E712" s="151" t="str">
        <f>IFERROR(INDEX('Материал хисобот'!$C$9:$C$259,MATCH(D712,'Материал хисобот'!$B$9:$B$259,0),1),"")</f>
        <v/>
      </c>
      <c r="F712" s="152" t="str">
        <f>IFERROR(INDEX('Материал хисобот'!$D$9:$D$259,MATCH(D712,'Материал хисобот'!$B$9:$B$259,0),1),"")</f>
        <v/>
      </c>
      <c r="G712" s="155"/>
      <c r="H712" s="153">
        <f>IFERROR((((SUMIFS('Регистрация приход товаров'!$H$4:$H$2000,'Регистрация приход товаров'!$A$4:$A$2000,"&gt;="&amp;DATE(YEAR($A712),MONTH($A712),1),'Регистрация приход товаров'!$D$4:$D$2000,$D712)-SUMIFS('Регистрация приход товаров'!$H$4:$H$2000,'Регистрация приход товаров'!$A$4:$A$2000,"&gt;="&amp;DATE(YEAR($A712),MONTH($A712)+1,1),'Регистрация приход товаров'!$D$4:$D$2000,$D712))+(IFERROR((SUMIF('Остаток на начало год'!$B$5:$B$302,$D712,'Остаток на начало год'!$F$5:$F$302)+SUMIFS('Регистрация приход товаров'!$H$4:$H$2000,'Регистрация приход товаров'!$D$4:$D$2000,$D712,'Регистрация приход товаров'!$A$4:$A$2000,"&lt;"&amp;DATE(YEAR($A712),MONTH($A712),1)))-SUMIFS('Регистрация расход товаров'!$H$4:$H$2000,'Регистрация расход товаров'!$A$4:$A$2000,"&lt;"&amp;DATE(YEAR($A712),MONTH($A712),1),'Регистрация расход товаров'!$D$4:$D$2000,$D712),0)))/((SUMIFS('Регистрация приход товаров'!$G$4:$G$2000,'Регистрация приход товаров'!$A$4:$A$2000,"&gt;="&amp;DATE(YEAR($A712),MONTH($A712),1),'Регистрация приход товаров'!$D$4:$D$2000,$D712)-SUMIFS('Регистрация приход товаров'!$G$4:$G$2000,'Регистрация приход товаров'!$A$4:$A$2000,"&gt;="&amp;DATE(YEAR($A712),MONTH($A712)+1,1),'Регистрация приход товаров'!$D$4:$D$2000,$D712))+(IFERROR((SUMIF('Остаток на начало год'!$B$5:$B$302,$D712,'Остаток на начало год'!$E$5:$E$302)+SUMIFS('Регистрация приход товаров'!$G$4:$G$2000,'Регистрация приход товаров'!$D$4:$D$2000,$D712,'Регистрация приход товаров'!$A$4:$A$2000,"&lt;"&amp;DATE(YEAR($A712),MONTH($A712),1)))-SUMIFS('Регистрация расход товаров'!$G$4:$G$2000,'Регистрация расход товаров'!$A$4:$A$2000,"&lt;"&amp;DATE(YEAR($A712),MONTH($A712),1),'Регистрация расход товаров'!$D$4:$D$2000,$D712),0))))*G712,0)</f>
        <v>0</v>
      </c>
      <c r="I712" s="154"/>
      <c r="J712" s="153">
        <f t="shared" si="22"/>
        <v>0</v>
      </c>
      <c r="K712" s="153">
        <f t="shared" si="23"/>
        <v>0</v>
      </c>
      <c r="L712" s="43" t="e">
        <f>IF(B712=#REF!,MAX($L$3:L711)+1,0)</f>
        <v>#REF!</v>
      </c>
    </row>
    <row r="713" spans="1:12">
      <c r="A713" s="158"/>
      <c r="B713" s="94"/>
      <c r="C713" s="159"/>
      <c r="D713" s="128"/>
      <c r="E713" s="151" t="str">
        <f>IFERROR(INDEX('Материал хисобот'!$C$9:$C$259,MATCH(D713,'Материал хисобот'!$B$9:$B$259,0),1),"")</f>
        <v/>
      </c>
      <c r="F713" s="152" t="str">
        <f>IFERROR(INDEX('Материал хисобот'!$D$9:$D$259,MATCH(D713,'Материал хисобот'!$B$9:$B$259,0),1),"")</f>
        <v/>
      </c>
      <c r="G713" s="155"/>
      <c r="H713" s="153">
        <f>IFERROR((((SUMIFS('Регистрация приход товаров'!$H$4:$H$2000,'Регистрация приход товаров'!$A$4:$A$2000,"&gt;="&amp;DATE(YEAR($A713),MONTH($A713),1),'Регистрация приход товаров'!$D$4:$D$2000,$D713)-SUMIFS('Регистрация приход товаров'!$H$4:$H$2000,'Регистрация приход товаров'!$A$4:$A$2000,"&gt;="&amp;DATE(YEAR($A713),MONTH($A713)+1,1),'Регистрация приход товаров'!$D$4:$D$2000,$D713))+(IFERROR((SUMIF('Остаток на начало год'!$B$5:$B$302,$D713,'Остаток на начало год'!$F$5:$F$302)+SUMIFS('Регистрация приход товаров'!$H$4:$H$2000,'Регистрация приход товаров'!$D$4:$D$2000,$D713,'Регистрация приход товаров'!$A$4:$A$2000,"&lt;"&amp;DATE(YEAR($A713),MONTH($A713),1)))-SUMIFS('Регистрация расход товаров'!$H$4:$H$2000,'Регистрация расход товаров'!$A$4:$A$2000,"&lt;"&amp;DATE(YEAR($A713),MONTH($A713),1),'Регистрация расход товаров'!$D$4:$D$2000,$D713),0)))/((SUMIFS('Регистрация приход товаров'!$G$4:$G$2000,'Регистрация приход товаров'!$A$4:$A$2000,"&gt;="&amp;DATE(YEAR($A713),MONTH($A713),1),'Регистрация приход товаров'!$D$4:$D$2000,$D713)-SUMIFS('Регистрация приход товаров'!$G$4:$G$2000,'Регистрация приход товаров'!$A$4:$A$2000,"&gt;="&amp;DATE(YEAR($A713),MONTH($A713)+1,1),'Регистрация приход товаров'!$D$4:$D$2000,$D713))+(IFERROR((SUMIF('Остаток на начало год'!$B$5:$B$302,$D713,'Остаток на начало год'!$E$5:$E$302)+SUMIFS('Регистрация приход товаров'!$G$4:$G$2000,'Регистрация приход товаров'!$D$4:$D$2000,$D713,'Регистрация приход товаров'!$A$4:$A$2000,"&lt;"&amp;DATE(YEAR($A713),MONTH($A713),1)))-SUMIFS('Регистрация расход товаров'!$G$4:$G$2000,'Регистрация расход товаров'!$A$4:$A$2000,"&lt;"&amp;DATE(YEAR($A713),MONTH($A713),1),'Регистрация расход товаров'!$D$4:$D$2000,$D713),0))))*G713,0)</f>
        <v>0</v>
      </c>
      <c r="I713" s="154"/>
      <c r="J713" s="153">
        <f t="shared" si="22"/>
        <v>0</v>
      </c>
      <c r="K713" s="153">
        <f t="shared" si="23"/>
        <v>0</v>
      </c>
      <c r="L713" s="43" t="e">
        <f>IF(B713=#REF!,MAX($L$3:L712)+1,0)</f>
        <v>#REF!</v>
      </c>
    </row>
    <row r="714" spans="1:12">
      <c r="A714" s="158"/>
      <c r="B714" s="94"/>
      <c r="C714" s="159"/>
      <c r="D714" s="128"/>
      <c r="E714" s="151" t="str">
        <f>IFERROR(INDEX('Материал хисобот'!$C$9:$C$259,MATCH(D714,'Материал хисобот'!$B$9:$B$259,0),1),"")</f>
        <v/>
      </c>
      <c r="F714" s="152" t="str">
        <f>IFERROR(INDEX('Материал хисобот'!$D$9:$D$259,MATCH(D714,'Материал хисобот'!$B$9:$B$259,0),1),"")</f>
        <v/>
      </c>
      <c r="G714" s="155"/>
      <c r="H714" s="153">
        <f>IFERROR((((SUMIFS('Регистрация приход товаров'!$H$4:$H$2000,'Регистрация приход товаров'!$A$4:$A$2000,"&gt;="&amp;DATE(YEAR($A714),MONTH($A714),1),'Регистрация приход товаров'!$D$4:$D$2000,$D714)-SUMIFS('Регистрация приход товаров'!$H$4:$H$2000,'Регистрация приход товаров'!$A$4:$A$2000,"&gt;="&amp;DATE(YEAR($A714),MONTH($A714)+1,1),'Регистрация приход товаров'!$D$4:$D$2000,$D714))+(IFERROR((SUMIF('Остаток на начало год'!$B$5:$B$302,$D714,'Остаток на начало год'!$F$5:$F$302)+SUMIFS('Регистрация приход товаров'!$H$4:$H$2000,'Регистрация приход товаров'!$D$4:$D$2000,$D714,'Регистрация приход товаров'!$A$4:$A$2000,"&lt;"&amp;DATE(YEAR($A714),MONTH($A714),1)))-SUMIFS('Регистрация расход товаров'!$H$4:$H$2000,'Регистрация расход товаров'!$A$4:$A$2000,"&lt;"&amp;DATE(YEAR($A714),MONTH($A714),1),'Регистрация расход товаров'!$D$4:$D$2000,$D714),0)))/((SUMIFS('Регистрация приход товаров'!$G$4:$G$2000,'Регистрация приход товаров'!$A$4:$A$2000,"&gt;="&amp;DATE(YEAR($A714),MONTH($A714),1),'Регистрация приход товаров'!$D$4:$D$2000,$D714)-SUMIFS('Регистрация приход товаров'!$G$4:$G$2000,'Регистрация приход товаров'!$A$4:$A$2000,"&gt;="&amp;DATE(YEAR($A714),MONTH($A714)+1,1),'Регистрация приход товаров'!$D$4:$D$2000,$D714))+(IFERROR((SUMIF('Остаток на начало год'!$B$5:$B$302,$D714,'Остаток на начало год'!$E$5:$E$302)+SUMIFS('Регистрация приход товаров'!$G$4:$G$2000,'Регистрация приход товаров'!$D$4:$D$2000,$D714,'Регистрация приход товаров'!$A$4:$A$2000,"&lt;"&amp;DATE(YEAR($A714),MONTH($A714),1)))-SUMIFS('Регистрация расход товаров'!$G$4:$G$2000,'Регистрация расход товаров'!$A$4:$A$2000,"&lt;"&amp;DATE(YEAR($A714),MONTH($A714),1),'Регистрация расход товаров'!$D$4:$D$2000,$D714),0))))*G714,0)</f>
        <v>0</v>
      </c>
      <c r="I714" s="154"/>
      <c r="J714" s="153">
        <f t="shared" si="22"/>
        <v>0</v>
      </c>
      <c r="K714" s="153">
        <f t="shared" si="23"/>
        <v>0</v>
      </c>
      <c r="L714" s="43" t="e">
        <f>IF(B714=#REF!,MAX($L$3:L713)+1,0)</f>
        <v>#REF!</v>
      </c>
    </row>
    <row r="715" spans="1:12">
      <c r="A715" s="158"/>
      <c r="B715" s="94"/>
      <c r="C715" s="159"/>
      <c r="D715" s="128"/>
      <c r="E715" s="151" t="str">
        <f>IFERROR(INDEX('Материал хисобот'!$C$9:$C$259,MATCH(D715,'Материал хисобот'!$B$9:$B$259,0),1),"")</f>
        <v/>
      </c>
      <c r="F715" s="152" t="str">
        <f>IFERROR(INDEX('Материал хисобот'!$D$9:$D$259,MATCH(D715,'Материал хисобот'!$B$9:$B$259,0),1),"")</f>
        <v/>
      </c>
      <c r="G715" s="155"/>
      <c r="H715" s="153">
        <f>IFERROR((((SUMIFS('Регистрация приход товаров'!$H$4:$H$2000,'Регистрация приход товаров'!$A$4:$A$2000,"&gt;="&amp;DATE(YEAR($A715),MONTH($A715),1),'Регистрация приход товаров'!$D$4:$D$2000,$D715)-SUMIFS('Регистрация приход товаров'!$H$4:$H$2000,'Регистрация приход товаров'!$A$4:$A$2000,"&gt;="&amp;DATE(YEAR($A715),MONTH($A715)+1,1),'Регистрация приход товаров'!$D$4:$D$2000,$D715))+(IFERROR((SUMIF('Остаток на начало год'!$B$5:$B$302,$D715,'Остаток на начало год'!$F$5:$F$302)+SUMIFS('Регистрация приход товаров'!$H$4:$H$2000,'Регистрация приход товаров'!$D$4:$D$2000,$D715,'Регистрация приход товаров'!$A$4:$A$2000,"&lt;"&amp;DATE(YEAR($A715),MONTH($A715),1)))-SUMIFS('Регистрация расход товаров'!$H$4:$H$2000,'Регистрация расход товаров'!$A$4:$A$2000,"&lt;"&amp;DATE(YEAR($A715),MONTH($A715),1),'Регистрация расход товаров'!$D$4:$D$2000,$D715),0)))/((SUMIFS('Регистрация приход товаров'!$G$4:$G$2000,'Регистрация приход товаров'!$A$4:$A$2000,"&gt;="&amp;DATE(YEAR($A715),MONTH($A715),1),'Регистрация приход товаров'!$D$4:$D$2000,$D715)-SUMIFS('Регистрация приход товаров'!$G$4:$G$2000,'Регистрация приход товаров'!$A$4:$A$2000,"&gt;="&amp;DATE(YEAR($A715),MONTH($A715)+1,1),'Регистрация приход товаров'!$D$4:$D$2000,$D715))+(IFERROR((SUMIF('Остаток на начало год'!$B$5:$B$302,$D715,'Остаток на начало год'!$E$5:$E$302)+SUMIFS('Регистрация приход товаров'!$G$4:$G$2000,'Регистрация приход товаров'!$D$4:$D$2000,$D715,'Регистрация приход товаров'!$A$4:$A$2000,"&lt;"&amp;DATE(YEAR($A715),MONTH($A715),1)))-SUMIFS('Регистрация расход товаров'!$G$4:$G$2000,'Регистрация расход товаров'!$A$4:$A$2000,"&lt;"&amp;DATE(YEAR($A715),MONTH($A715),1),'Регистрация расход товаров'!$D$4:$D$2000,$D715),0))))*G715,0)</f>
        <v>0</v>
      </c>
      <c r="I715" s="154"/>
      <c r="J715" s="153">
        <f t="shared" si="22"/>
        <v>0</v>
      </c>
      <c r="K715" s="153">
        <f t="shared" si="23"/>
        <v>0</v>
      </c>
      <c r="L715" s="43" t="e">
        <f>IF(B715=#REF!,MAX($L$3:L714)+1,0)</f>
        <v>#REF!</v>
      </c>
    </row>
    <row r="716" spans="1:12">
      <c r="A716" s="158"/>
      <c r="B716" s="94"/>
      <c r="C716" s="159"/>
      <c r="D716" s="128"/>
      <c r="E716" s="151" t="str">
        <f>IFERROR(INDEX('Материал хисобот'!$C$9:$C$259,MATCH(D716,'Материал хисобот'!$B$9:$B$259,0),1),"")</f>
        <v/>
      </c>
      <c r="F716" s="152" t="str">
        <f>IFERROR(INDEX('Материал хисобот'!$D$9:$D$259,MATCH(D716,'Материал хисобот'!$B$9:$B$259,0),1),"")</f>
        <v/>
      </c>
      <c r="G716" s="155"/>
      <c r="H716" s="153">
        <f>IFERROR((((SUMIFS('Регистрация приход товаров'!$H$4:$H$2000,'Регистрация приход товаров'!$A$4:$A$2000,"&gt;="&amp;DATE(YEAR($A716),MONTH($A716),1),'Регистрация приход товаров'!$D$4:$D$2000,$D716)-SUMIFS('Регистрация приход товаров'!$H$4:$H$2000,'Регистрация приход товаров'!$A$4:$A$2000,"&gt;="&amp;DATE(YEAR($A716),MONTH($A716)+1,1),'Регистрация приход товаров'!$D$4:$D$2000,$D716))+(IFERROR((SUMIF('Остаток на начало год'!$B$5:$B$302,$D716,'Остаток на начало год'!$F$5:$F$302)+SUMIFS('Регистрация приход товаров'!$H$4:$H$2000,'Регистрация приход товаров'!$D$4:$D$2000,$D716,'Регистрация приход товаров'!$A$4:$A$2000,"&lt;"&amp;DATE(YEAR($A716),MONTH($A716),1)))-SUMIFS('Регистрация расход товаров'!$H$4:$H$2000,'Регистрация расход товаров'!$A$4:$A$2000,"&lt;"&amp;DATE(YEAR($A716),MONTH($A716),1),'Регистрация расход товаров'!$D$4:$D$2000,$D716),0)))/((SUMIFS('Регистрация приход товаров'!$G$4:$G$2000,'Регистрация приход товаров'!$A$4:$A$2000,"&gt;="&amp;DATE(YEAR($A716),MONTH($A716),1),'Регистрация приход товаров'!$D$4:$D$2000,$D716)-SUMIFS('Регистрация приход товаров'!$G$4:$G$2000,'Регистрация приход товаров'!$A$4:$A$2000,"&gt;="&amp;DATE(YEAR($A716),MONTH($A716)+1,1),'Регистрация приход товаров'!$D$4:$D$2000,$D716))+(IFERROR((SUMIF('Остаток на начало год'!$B$5:$B$302,$D716,'Остаток на начало год'!$E$5:$E$302)+SUMIFS('Регистрация приход товаров'!$G$4:$G$2000,'Регистрация приход товаров'!$D$4:$D$2000,$D716,'Регистрация приход товаров'!$A$4:$A$2000,"&lt;"&amp;DATE(YEAR($A716),MONTH($A716),1)))-SUMIFS('Регистрация расход товаров'!$G$4:$G$2000,'Регистрация расход товаров'!$A$4:$A$2000,"&lt;"&amp;DATE(YEAR($A716),MONTH($A716),1),'Регистрация расход товаров'!$D$4:$D$2000,$D716),0))))*G716,0)</f>
        <v>0</v>
      </c>
      <c r="I716" s="154"/>
      <c r="J716" s="153">
        <f t="shared" si="22"/>
        <v>0</v>
      </c>
      <c r="K716" s="153">
        <f t="shared" si="23"/>
        <v>0</v>
      </c>
      <c r="L716" s="43" t="e">
        <f>IF(B716=#REF!,MAX($L$3:L715)+1,0)</f>
        <v>#REF!</v>
      </c>
    </row>
    <row r="717" spans="1:12">
      <c r="A717" s="158"/>
      <c r="B717" s="94"/>
      <c r="C717" s="159"/>
      <c r="D717" s="128"/>
      <c r="E717" s="151" t="str">
        <f>IFERROR(INDEX('Материал хисобот'!$C$9:$C$259,MATCH(D717,'Материал хисобот'!$B$9:$B$259,0),1),"")</f>
        <v/>
      </c>
      <c r="F717" s="152" t="str">
        <f>IFERROR(INDEX('Материал хисобот'!$D$9:$D$259,MATCH(D717,'Материал хисобот'!$B$9:$B$259,0),1),"")</f>
        <v/>
      </c>
      <c r="G717" s="155"/>
      <c r="H717" s="153">
        <f>IFERROR((((SUMIFS('Регистрация приход товаров'!$H$4:$H$2000,'Регистрация приход товаров'!$A$4:$A$2000,"&gt;="&amp;DATE(YEAR($A717),MONTH($A717),1),'Регистрация приход товаров'!$D$4:$D$2000,$D717)-SUMIFS('Регистрация приход товаров'!$H$4:$H$2000,'Регистрация приход товаров'!$A$4:$A$2000,"&gt;="&amp;DATE(YEAR($A717),MONTH($A717)+1,1),'Регистрация приход товаров'!$D$4:$D$2000,$D717))+(IFERROR((SUMIF('Остаток на начало год'!$B$5:$B$302,$D717,'Остаток на начало год'!$F$5:$F$302)+SUMIFS('Регистрация приход товаров'!$H$4:$H$2000,'Регистрация приход товаров'!$D$4:$D$2000,$D717,'Регистрация приход товаров'!$A$4:$A$2000,"&lt;"&amp;DATE(YEAR($A717),MONTH($A717),1)))-SUMIFS('Регистрация расход товаров'!$H$4:$H$2000,'Регистрация расход товаров'!$A$4:$A$2000,"&lt;"&amp;DATE(YEAR($A717),MONTH($A717),1),'Регистрация расход товаров'!$D$4:$D$2000,$D717),0)))/((SUMIFS('Регистрация приход товаров'!$G$4:$G$2000,'Регистрация приход товаров'!$A$4:$A$2000,"&gt;="&amp;DATE(YEAR($A717),MONTH($A717),1),'Регистрация приход товаров'!$D$4:$D$2000,$D717)-SUMIFS('Регистрация приход товаров'!$G$4:$G$2000,'Регистрация приход товаров'!$A$4:$A$2000,"&gt;="&amp;DATE(YEAR($A717),MONTH($A717)+1,1),'Регистрация приход товаров'!$D$4:$D$2000,$D717))+(IFERROR((SUMIF('Остаток на начало год'!$B$5:$B$302,$D717,'Остаток на начало год'!$E$5:$E$302)+SUMIFS('Регистрация приход товаров'!$G$4:$G$2000,'Регистрация приход товаров'!$D$4:$D$2000,$D717,'Регистрация приход товаров'!$A$4:$A$2000,"&lt;"&amp;DATE(YEAR($A717),MONTH($A717),1)))-SUMIFS('Регистрация расход товаров'!$G$4:$G$2000,'Регистрация расход товаров'!$A$4:$A$2000,"&lt;"&amp;DATE(YEAR($A717),MONTH($A717),1),'Регистрация расход товаров'!$D$4:$D$2000,$D717),0))))*G717,0)</f>
        <v>0</v>
      </c>
      <c r="I717" s="154"/>
      <c r="J717" s="153">
        <f t="shared" si="22"/>
        <v>0</v>
      </c>
      <c r="K717" s="153">
        <f t="shared" si="23"/>
        <v>0</v>
      </c>
      <c r="L717" s="43" t="e">
        <f>IF(B717=#REF!,MAX($L$3:L716)+1,0)</f>
        <v>#REF!</v>
      </c>
    </row>
    <row r="718" spans="1:12">
      <c r="A718" s="158"/>
      <c r="B718" s="94"/>
      <c r="C718" s="159"/>
      <c r="D718" s="128"/>
      <c r="E718" s="151" t="str">
        <f>IFERROR(INDEX('Материал хисобот'!$C$9:$C$259,MATCH(D718,'Материал хисобот'!$B$9:$B$259,0),1),"")</f>
        <v/>
      </c>
      <c r="F718" s="152" t="str">
        <f>IFERROR(INDEX('Материал хисобот'!$D$9:$D$259,MATCH(D718,'Материал хисобот'!$B$9:$B$259,0),1),"")</f>
        <v/>
      </c>
      <c r="G718" s="155"/>
      <c r="H718" s="153">
        <f>IFERROR((((SUMIFS('Регистрация приход товаров'!$H$4:$H$2000,'Регистрация приход товаров'!$A$4:$A$2000,"&gt;="&amp;DATE(YEAR($A718),MONTH($A718),1),'Регистрация приход товаров'!$D$4:$D$2000,$D718)-SUMIFS('Регистрация приход товаров'!$H$4:$H$2000,'Регистрация приход товаров'!$A$4:$A$2000,"&gt;="&amp;DATE(YEAR($A718),MONTH($A718)+1,1),'Регистрация приход товаров'!$D$4:$D$2000,$D718))+(IFERROR((SUMIF('Остаток на начало год'!$B$5:$B$302,$D718,'Остаток на начало год'!$F$5:$F$302)+SUMIFS('Регистрация приход товаров'!$H$4:$H$2000,'Регистрация приход товаров'!$D$4:$D$2000,$D718,'Регистрация приход товаров'!$A$4:$A$2000,"&lt;"&amp;DATE(YEAR($A718),MONTH($A718),1)))-SUMIFS('Регистрация расход товаров'!$H$4:$H$2000,'Регистрация расход товаров'!$A$4:$A$2000,"&lt;"&amp;DATE(YEAR($A718),MONTH($A718),1),'Регистрация расход товаров'!$D$4:$D$2000,$D718),0)))/((SUMIFS('Регистрация приход товаров'!$G$4:$G$2000,'Регистрация приход товаров'!$A$4:$A$2000,"&gt;="&amp;DATE(YEAR($A718),MONTH($A718),1),'Регистрация приход товаров'!$D$4:$D$2000,$D718)-SUMIFS('Регистрация приход товаров'!$G$4:$G$2000,'Регистрация приход товаров'!$A$4:$A$2000,"&gt;="&amp;DATE(YEAR($A718),MONTH($A718)+1,1),'Регистрация приход товаров'!$D$4:$D$2000,$D718))+(IFERROR((SUMIF('Остаток на начало год'!$B$5:$B$302,$D718,'Остаток на начало год'!$E$5:$E$302)+SUMIFS('Регистрация приход товаров'!$G$4:$G$2000,'Регистрация приход товаров'!$D$4:$D$2000,$D718,'Регистрация приход товаров'!$A$4:$A$2000,"&lt;"&amp;DATE(YEAR($A718),MONTH($A718),1)))-SUMIFS('Регистрация расход товаров'!$G$4:$G$2000,'Регистрация расход товаров'!$A$4:$A$2000,"&lt;"&amp;DATE(YEAR($A718),MONTH($A718),1),'Регистрация расход товаров'!$D$4:$D$2000,$D718),0))))*G718,0)</f>
        <v>0</v>
      </c>
      <c r="I718" s="154"/>
      <c r="J718" s="153">
        <f t="shared" si="22"/>
        <v>0</v>
      </c>
      <c r="K718" s="153">
        <f t="shared" si="23"/>
        <v>0</v>
      </c>
      <c r="L718" s="43" t="e">
        <f>IF(B718=#REF!,MAX($L$3:L717)+1,0)</f>
        <v>#REF!</v>
      </c>
    </row>
    <row r="719" spans="1:12">
      <c r="A719" s="158"/>
      <c r="B719" s="94"/>
      <c r="C719" s="159"/>
      <c r="D719" s="128"/>
      <c r="E719" s="151" t="str">
        <f>IFERROR(INDEX('Материал хисобот'!$C$9:$C$259,MATCH(D719,'Материал хисобот'!$B$9:$B$259,0),1),"")</f>
        <v/>
      </c>
      <c r="F719" s="152" t="str">
        <f>IFERROR(INDEX('Материал хисобот'!$D$9:$D$259,MATCH(D719,'Материал хисобот'!$B$9:$B$259,0),1),"")</f>
        <v/>
      </c>
      <c r="G719" s="155"/>
      <c r="H719" s="153">
        <f>IFERROR((((SUMIFS('Регистрация приход товаров'!$H$4:$H$2000,'Регистрация приход товаров'!$A$4:$A$2000,"&gt;="&amp;DATE(YEAR($A719),MONTH($A719),1),'Регистрация приход товаров'!$D$4:$D$2000,$D719)-SUMIFS('Регистрация приход товаров'!$H$4:$H$2000,'Регистрация приход товаров'!$A$4:$A$2000,"&gt;="&amp;DATE(YEAR($A719),MONTH($A719)+1,1),'Регистрация приход товаров'!$D$4:$D$2000,$D719))+(IFERROR((SUMIF('Остаток на начало год'!$B$5:$B$302,$D719,'Остаток на начало год'!$F$5:$F$302)+SUMIFS('Регистрация приход товаров'!$H$4:$H$2000,'Регистрация приход товаров'!$D$4:$D$2000,$D719,'Регистрация приход товаров'!$A$4:$A$2000,"&lt;"&amp;DATE(YEAR($A719),MONTH($A719),1)))-SUMIFS('Регистрация расход товаров'!$H$4:$H$2000,'Регистрация расход товаров'!$A$4:$A$2000,"&lt;"&amp;DATE(YEAR($A719),MONTH($A719),1),'Регистрация расход товаров'!$D$4:$D$2000,$D719),0)))/((SUMIFS('Регистрация приход товаров'!$G$4:$G$2000,'Регистрация приход товаров'!$A$4:$A$2000,"&gt;="&amp;DATE(YEAR($A719),MONTH($A719),1),'Регистрация приход товаров'!$D$4:$D$2000,$D719)-SUMIFS('Регистрация приход товаров'!$G$4:$G$2000,'Регистрация приход товаров'!$A$4:$A$2000,"&gt;="&amp;DATE(YEAR($A719),MONTH($A719)+1,1),'Регистрация приход товаров'!$D$4:$D$2000,$D719))+(IFERROR((SUMIF('Остаток на начало год'!$B$5:$B$302,$D719,'Остаток на начало год'!$E$5:$E$302)+SUMIFS('Регистрация приход товаров'!$G$4:$G$2000,'Регистрация приход товаров'!$D$4:$D$2000,$D719,'Регистрация приход товаров'!$A$4:$A$2000,"&lt;"&amp;DATE(YEAR($A719),MONTH($A719),1)))-SUMIFS('Регистрация расход товаров'!$G$4:$G$2000,'Регистрация расход товаров'!$A$4:$A$2000,"&lt;"&amp;DATE(YEAR($A719),MONTH($A719),1),'Регистрация расход товаров'!$D$4:$D$2000,$D719),0))))*G719,0)</f>
        <v>0</v>
      </c>
      <c r="I719" s="154"/>
      <c r="J719" s="153">
        <f t="shared" si="22"/>
        <v>0</v>
      </c>
      <c r="K719" s="153">
        <f t="shared" si="23"/>
        <v>0</v>
      </c>
      <c r="L719" s="43" t="e">
        <f>IF(B719=#REF!,MAX($L$3:L718)+1,0)</f>
        <v>#REF!</v>
      </c>
    </row>
    <row r="720" spans="1:12">
      <c r="A720" s="158"/>
      <c r="B720" s="94"/>
      <c r="C720" s="159"/>
      <c r="D720" s="128"/>
      <c r="E720" s="151" t="str">
        <f>IFERROR(INDEX('Материал хисобот'!$C$9:$C$259,MATCH(D720,'Материал хисобот'!$B$9:$B$259,0),1),"")</f>
        <v/>
      </c>
      <c r="F720" s="152" t="str">
        <f>IFERROR(INDEX('Материал хисобот'!$D$9:$D$259,MATCH(D720,'Материал хисобот'!$B$9:$B$259,0),1),"")</f>
        <v/>
      </c>
      <c r="G720" s="155"/>
      <c r="H720" s="153">
        <f>IFERROR((((SUMIFS('Регистрация приход товаров'!$H$4:$H$2000,'Регистрация приход товаров'!$A$4:$A$2000,"&gt;="&amp;DATE(YEAR($A720),MONTH($A720),1),'Регистрация приход товаров'!$D$4:$D$2000,$D720)-SUMIFS('Регистрация приход товаров'!$H$4:$H$2000,'Регистрация приход товаров'!$A$4:$A$2000,"&gt;="&amp;DATE(YEAR($A720),MONTH($A720)+1,1),'Регистрация приход товаров'!$D$4:$D$2000,$D720))+(IFERROR((SUMIF('Остаток на начало год'!$B$5:$B$302,$D720,'Остаток на начало год'!$F$5:$F$302)+SUMIFS('Регистрация приход товаров'!$H$4:$H$2000,'Регистрация приход товаров'!$D$4:$D$2000,$D720,'Регистрация приход товаров'!$A$4:$A$2000,"&lt;"&amp;DATE(YEAR($A720),MONTH($A720),1)))-SUMIFS('Регистрация расход товаров'!$H$4:$H$2000,'Регистрация расход товаров'!$A$4:$A$2000,"&lt;"&amp;DATE(YEAR($A720),MONTH($A720),1),'Регистрация расход товаров'!$D$4:$D$2000,$D720),0)))/((SUMIFS('Регистрация приход товаров'!$G$4:$G$2000,'Регистрация приход товаров'!$A$4:$A$2000,"&gt;="&amp;DATE(YEAR($A720),MONTH($A720),1),'Регистрация приход товаров'!$D$4:$D$2000,$D720)-SUMIFS('Регистрация приход товаров'!$G$4:$G$2000,'Регистрация приход товаров'!$A$4:$A$2000,"&gt;="&amp;DATE(YEAR($A720),MONTH($A720)+1,1),'Регистрация приход товаров'!$D$4:$D$2000,$D720))+(IFERROR((SUMIF('Остаток на начало год'!$B$5:$B$302,$D720,'Остаток на начало год'!$E$5:$E$302)+SUMIFS('Регистрация приход товаров'!$G$4:$G$2000,'Регистрация приход товаров'!$D$4:$D$2000,$D720,'Регистрация приход товаров'!$A$4:$A$2000,"&lt;"&amp;DATE(YEAR($A720),MONTH($A720),1)))-SUMIFS('Регистрация расход товаров'!$G$4:$G$2000,'Регистрация расход товаров'!$A$4:$A$2000,"&lt;"&amp;DATE(YEAR($A720),MONTH($A720),1),'Регистрация расход товаров'!$D$4:$D$2000,$D720),0))))*G720,0)</f>
        <v>0</v>
      </c>
      <c r="I720" s="154"/>
      <c r="J720" s="153">
        <f t="shared" si="22"/>
        <v>0</v>
      </c>
      <c r="K720" s="153">
        <f t="shared" si="23"/>
        <v>0</v>
      </c>
      <c r="L720" s="43" t="e">
        <f>IF(B720=#REF!,MAX($L$3:L719)+1,0)</f>
        <v>#REF!</v>
      </c>
    </row>
    <row r="721" spans="1:12">
      <c r="A721" s="158"/>
      <c r="B721" s="94"/>
      <c r="C721" s="159"/>
      <c r="D721" s="128"/>
      <c r="E721" s="151" t="str">
        <f>IFERROR(INDEX('Материал хисобот'!$C$9:$C$259,MATCH(D721,'Материал хисобот'!$B$9:$B$259,0),1),"")</f>
        <v/>
      </c>
      <c r="F721" s="152" t="str">
        <f>IFERROR(INDEX('Материал хисобот'!$D$9:$D$259,MATCH(D721,'Материал хисобот'!$B$9:$B$259,0),1),"")</f>
        <v/>
      </c>
      <c r="G721" s="155"/>
      <c r="H721" s="153">
        <f>IFERROR((((SUMIFS('Регистрация приход товаров'!$H$4:$H$2000,'Регистрация приход товаров'!$A$4:$A$2000,"&gt;="&amp;DATE(YEAR($A721),MONTH($A721),1),'Регистрация приход товаров'!$D$4:$D$2000,$D721)-SUMIFS('Регистрация приход товаров'!$H$4:$H$2000,'Регистрация приход товаров'!$A$4:$A$2000,"&gt;="&amp;DATE(YEAR($A721),MONTH($A721)+1,1),'Регистрация приход товаров'!$D$4:$D$2000,$D721))+(IFERROR((SUMIF('Остаток на начало год'!$B$5:$B$302,$D721,'Остаток на начало год'!$F$5:$F$302)+SUMIFS('Регистрация приход товаров'!$H$4:$H$2000,'Регистрация приход товаров'!$D$4:$D$2000,$D721,'Регистрация приход товаров'!$A$4:$A$2000,"&lt;"&amp;DATE(YEAR($A721),MONTH($A721),1)))-SUMIFS('Регистрация расход товаров'!$H$4:$H$2000,'Регистрация расход товаров'!$A$4:$A$2000,"&lt;"&amp;DATE(YEAR($A721),MONTH($A721),1),'Регистрация расход товаров'!$D$4:$D$2000,$D721),0)))/((SUMIFS('Регистрация приход товаров'!$G$4:$G$2000,'Регистрация приход товаров'!$A$4:$A$2000,"&gt;="&amp;DATE(YEAR($A721),MONTH($A721),1),'Регистрация приход товаров'!$D$4:$D$2000,$D721)-SUMIFS('Регистрация приход товаров'!$G$4:$G$2000,'Регистрация приход товаров'!$A$4:$A$2000,"&gt;="&amp;DATE(YEAR($A721),MONTH($A721)+1,1),'Регистрация приход товаров'!$D$4:$D$2000,$D721))+(IFERROR((SUMIF('Остаток на начало год'!$B$5:$B$302,$D721,'Остаток на начало год'!$E$5:$E$302)+SUMIFS('Регистрация приход товаров'!$G$4:$G$2000,'Регистрация приход товаров'!$D$4:$D$2000,$D721,'Регистрация приход товаров'!$A$4:$A$2000,"&lt;"&amp;DATE(YEAR($A721),MONTH($A721),1)))-SUMIFS('Регистрация расход товаров'!$G$4:$G$2000,'Регистрация расход товаров'!$A$4:$A$2000,"&lt;"&amp;DATE(YEAR($A721),MONTH($A721),1),'Регистрация расход товаров'!$D$4:$D$2000,$D721),0))))*G721,0)</f>
        <v>0</v>
      </c>
      <c r="I721" s="154"/>
      <c r="J721" s="153">
        <f t="shared" si="22"/>
        <v>0</v>
      </c>
      <c r="K721" s="153">
        <f t="shared" si="23"/>
        <v>0</v>
      </c>
      <c r="L721" s="43" t="e">
        <f>IF(B721=#REF!,MAX($L$3:L720)+1,0)</f>
        <v>#REF!</v>
      </c>
    </row>
    <row r="722" spans="1:12">
      <c r="A722" s="158"/>
      <c r="B722" s="94"/>
      <c r="C722" s="159"/>
      <c r="D722" s="128"/>
      <c r="E722" s="151" t="str">
        <f>IFERROR(INDEX('Материал хисобот'!$C$9:$C$259,MATCH(D722,'Материал хисобот'!$B$9:$B$259,0),1),"")</f>
        <v/>
      </c>
      <c r="F722" s="152" t="str">
        <f>IFERROR(INDEX('Материал хисобот'!$D$9:$D$259,MATCH(D722,'Материал хисобот'!$B$9:$B$259,0),1),"")</f>
        <v/>
      </c>
      <c r="G722" s="155"/>
      <c r="H722" s="153">
        <f>IFERROR((((SUMIFS('Регистрация приход товаров'!$H$4:$H$2000,'Регистрация приход товаров'!$A$4:$A$2000,"&gt;="&amp;DATE(YEAR($A722),MONTH($A722),1),'Регистрация приход товаров'!$D$4:$D$2000,$D722)-SUMIFS('Регистрация приход товаров'!$H$4:$H$2000,'Регистрация приход товаров'!$A$4:$A$2000,"&gt;="&amp;DATE(YEAR($A722),MONTH($A722)+1,1),'Регистрация приход товаров'!$D$4:$D$2000,$D722))+(IFERROR((SUMIF('Остаток на начало год'!$B$5:$B$302,$D722,'Остаток на начало год'!$F$5:$F$302)+SUMIFS('Регистрация приход товаров'!$H$4:$H$2000,'Регистрация приход товаров'!$D$4:$D$2000,$D722,'Регистрация приход товаров'!$A$4:$A$2000,"&lt;"&amp;DATE(YEAR($A722),MONTH($A722),1)))-SUMIFS('Регистрация расход товаров'!$H$4:$H$2000,'Регистрация расход товаров'!$A$4:$A$2000,"&lt;"&amp;DATE(YEAR($A722),MONTH($A722),1),'Регистрация расход товаров'!$D$4:$D$2000,$D722),0)))/((SUMIFS('Регистрация приход товаров'!$G$4:$G$2000,'Регистрация приход товаров'!$A$4:$A$2000,"&gt;="&amp;DATE(YEAR($A722),MONTH($A722),1),'Регистрация приход товаров'!$D$4:$D$2000,$D722)-SUMIFS('Регистрация приход товаров'!$G$4:$G$2000,'Регистрация приход товаров'!$A$4:$A$2000,"&gt;="&amp;DATE(YEAR($A722),MONTH($A722)+1,1),'Регистрация приход товаров'!$D$4:$D$2000,$D722))+(IFERROR((SUMIF('Остаток на начало год'!$B$5:$B$302,$D722,'Остаток на начало год'!$E$5:$E$302)+SUMIFS('Регистрация приход товаров'!$G$4:$G$2000,'Регистрация приход товаров'!$D$4:$D$2000,$D722,'Регистрация приход товаров'!$A$4:$A$2000,"&lt;"&amp;DATE(YEAR($A722),MONTH($A722),1)))-SUMIFS('Регистрация расход товаров'!$G$4:$G$2000,'Регистрация расход товаров'!$A$4:$A$2000,"&lt;"&amp;DATE(YEAR($A722),MONTH($A722),1),'Регистрация расход товаров'!$D$4:$D$2000,$D722),0))))*G722,0)</f>
        <v>0</v>
      </c>
      <c r="I722" s="154"/>
      <c r="J722" s="153">
        <f t="shared" si="22"/>
        <v>0</v>
      </c>
      <c r="K722" s="153">
        <f t="shared" si="23"/>
        <v>0</v>
      </c>
      <c r="L722" s="43" t="e">
        <f>IF(B722=#REF!,MAX($L$3:L721)+1,0)</f>
        <v>#REF!</v>
      </c>
    </row>
    <row r="723" spans="1:12">
      <c r="A723" s="158"/>
      <c r="B723" s="94"/>
      <c r="C723" s="159"/>
      <c r="D723" s="128"/>
      <c r="E723" s="151" t="str">
        <f>IFERROR(INDEX('Материал хисобот'!$C$9:$C$259,MATCH(D723,'Материал хисобот'!$B$9:$B$259,0),1),"")</f>
        <v/>
      </c>
      <c r="F723" s="152" t="str">
        <f>IFERROR(INDEX('Материал хисобот'!$D$9:$D$259,MATCH(D723,'Материал хисобот'!$B$9:$B$259,0),1),"")</f>
        <v/>
      </c>
      <c r="G723" s="155"/>
      <c r="H723" s="153">
        <f>IFERROR((((SUMIFS('Регистрация приход товаров'!$H$4:$H$2000,'Регистрация приход товаров'!$A$4:$A$2000,"&gt;="&amp;DATE(YEAR($A723),MONTH($A723),1),'Регистрация приход товаров'!$D$4:$D$2000,$D723)-SUMIFS('Регистрация приход товаров'!$H$4:$H$2000,'Регистрация приход товаров'!$A$4:$A$2000,"&gt;="&amp;DATE(YEAR($A723),MONTH($A723)+1,1),'Регистрация приход товаров'!$D$4:$D$2000,$D723))+(IFERROR((SUMIF('Остаток на начало год'!$B$5:$B$302,$D723,'Остаток на начало год'!$F$5:$F$302)+SUMIFS('Регистрация приход товаров'!$H$4:$H$2000,'Регистрация приход товаров'!$D$4:$D$2000,$D723,'Регистрация приход товаров'!$A$4:$A$2000,"&lt;"&amp;DATE(YEAR($A723),MONTH($A723),1)))-SUMIFS('Регистрация расход товаров'!$H$4:$H$2000,'Регистрация расход товаров'!$A$4:$A$2000,"&lt;"&amp;DATE(YEAR($A723),MONTH($A723),1),'Регистрация расход товаров'!$D$4:$D$2000,$D723),0)))/((SUMIFS('Регистрация приход товаров'!$G$4:$G$2000,'Регистрация приход товаров'!$A$4:$A$2000,"&gt;="&amp;DATE(YEAR($A723),MONTH($A723),1),'Регистрация приход товаров'!$D$4:$D$2000,$D723)-SUMIFS('Регистрация приход товаров'!$G$4:$G$2000,'Регистрация приход товаров'!$A$4:$A$2000,"&gt;="&amp;DATE(YEAR($A723),MONTH($A723)+1,1),'Регистрация приход товаров'!$D$4:$D$2000,$D723))+(IFERROR((SUMIF('Остаток на начало год'!$B$5:$B$302,$D723,'Остаток на начало год'!$E$5:$E$302)+SUMIFS('Регистрация приход товаров'!$G$4:$G$2000,'Регистрация приход товаров'!$D$4:$D$2000,$D723,'Регистрация приход товаров'!$A$4:$A$2000,"&lt;"&amp;DATE(YEAR($A723),MONTH($A723),1)))-SUMIFS('Регистрация расход товаров'!$G$4:$G$2000,'Регистрация расход товаров'!$A$4:$A$2000,"&lt;"&amp;DATE(YEAR($A723),MONTH($A723),1),'Регистрация расход товаров'!$D$4:$D$2000,$D723),0))))*G723,0)</f>
        <v>0</v>
      </c>
      <c r="I723" s="154"/>
      <c r="J723" s="153">
        <f t="shared" si="22"/>
        <v>0</v>
      </c>
      <c r="K723" s="153">
        <f t="shared" si="23"/>
        <v>0</v>
      </c>
      <c r="L723" s="43" t="e">
        <f>IF(B723=#REF!,MAX($L$3:L722)+1,0)</f>
        <v>#REF!</v>
      </c>
    </row>
    <row r="724" spans="1:12">
      <c r="A724" s="158"/>
      <c r="B724" s="94"/>
      <c r="C724" s="159"/>
      <c r="D724" s="128"/>
      <c r="E724" s="151" t="str">
        <f>IFERROR(INDEX('Материал хисобот'!$C$9:$C$259,MATCH(D724,'Материал хисобот'!$B$9:$B$259,0),1),"")</f>
        <v/>
      </c>
      <c r="F724" s="152" t="str">
        <f>IFERROR(INDEX('Материал хисобот'!$D$9:$D$259,MATCH(D724,'Материал хисобот'!$B$9:$B$259,0),1),"")</f>
        <v/>
      </c>
      <c r="G724" s="155"/>
      <c r="H724" s="153">
        <f>IFERROR((((SUMIFS('Регистрация приход товаров'!$H$4:$H$2000,'Регистрация приход товаров'!$A$4:$A$2000,"&gt;="&amp;DATE(YEAR($A724),MONTH($A724),1),'Регистрация приход товаров'!$D$4:$D$2000,$D724)-SUMIFS('Регистрация приход товаров'!$H$4:$H$2000,'Регистрация приход товаров'!$A$4:$A$2000,"&gt;="&amp;DATE(YEAR($A724),MONTH($A724)+1,1),'Регистрация приход товаров'!$D$4:$D$2000,$D724))+(IFERROR((SUMIF('Остаток на начало год'!$B$5:$B$302,$D724,'Остаток на начало год'!$F$5:$F$302)+SUMIFS('Регистрация приход товаров'!$H$4:$H$2000,'Регистрация приход товаров'!$D$4:$D$2000,$D724,'Регистрация приход товаров'!$A$4:$A$2000,"&lt;"&amp;DATE(YEAR($A724),MONTH($A724),1)))-SUMIFS('Регистрация расход товаров'!$H$4:$H$2000,'Регистрация расход товаров'!$A$4:$A$2000,"&lt;"&amp;DATE(YEAR($A724),MONTH($A724),1),'Регистрация расход товаров'!$D$4:$D$2000,$D724),0)))/((SUMIFS('Регистрация приход товаров'!$G$4:$G$2000,'Регистрация приход товаров'!$A$4:$A$2000,"&gt;="&amp;DATE(YEAR($A724),MONTH($A724),1),'Регистрация приход товаров'!$D$4:$D$2000,$D724)-SUMIFS('Регистрация приход товаров'!$G$4:$G$2000,'Регистрация приход товаров'!$A$4:$A$2000,"&gt;="&amp;DATE(YEAR($A724),MONTH($A724)+1,1),'Регистрация приход товаров'!$D$4:$D$2000,$D724))+(IFERROR((SUMIF('Остаток на начало год'!$B$5:$B$302,$D724,'Остаток на начало год'!$E$5:$E$302)+SUMIFS('Регистрация приход товаров'!$G$4:$G$2000,'Регистрация приход товаров'!$D$4:$D$2000,$D724,'Регистрация приход товаров'!$A$4:$A$2000,"&lt;"&amp;DATE(YEAR($A724),MONTH($A724),1)))-SUMIFS('Регистрация расход товаров'!$G$4:$G$2000,'Регистрация расход товаров'!$A$4:$A$2000,"&lt;"&amp;DATE(YEAR($A724),MONTH($A724),1),'Регистрация расход товаров'!$D$4:$D$2000,$D724),0))))*G724,0)</f>
        <v>0</v>
      </c>
      <c r="I724" s="154"/>
      <c r="J724" s="153">
        <f t="shared" si="22"/>
        <v>0</v>
      </c>
      <c r="K724" s="153">
        <f t="shared" si="23"/>
        <v>0</v>
      </c>
      <c r="L724" s="43" t="e">
        <f>IF(B724=#REF!,MAX($L$3:L723)+1,0)</f>
        <v>#REF!</v>
      </c>
    </row>
    <row r="725" spans="1:12">
      <c r="A725" s="158"/>
      <c r="B725" s="94"/>
      <c r="C725" s="159"/>
      <c r="D725" s="128"/>
      <c r="E725" s="151" t="str">
        <f>IFERROR(INDEX('Материал хисобот'!$C$9:$C$259,MATCH(D725,'Материал хисобот'!$B$9:$B$259,0),1),"")</f>
        <v/>
      </c>
      <c r="F725" s="152" t="str">
        <f>IFERROR(INDEX('Материал хисобот'!$D$9:$D$259,MATCH(D725,'Материал хисобот'!$B$9:$B$259,0),1),"")</f>
        <v/>
      </c>
      <c r="G725" s="155"/>
      <c r="H725" s="153">
        <f>IFERROR((((SUMIFS('Регистрация приход товаров'!$H$4:$H$2000,'Регистрация приход товаров'!$A$4:$A$2000,"&gt;="&amp;DATE(YEAR($A725),MONTH($A725),1),'Регистрация приход товаров'!$D$4:$D$2000,$D725)-SUMIFS('Регистрация приход товаров'!$H$4:$H$2000,'Регистрация приход товаров'!$A$4:$A$2000,"&gt;="&amp;DATE(YEAR($A725),MONTH($A725)+1,1),'Регистрация приход товаров'!$D$4:$D$2000,$D725))+(IFERROR((SUMIF('Остаток на начало год'!$B$5:$B$302,$D725,'Остаток на начало год'!$F$5:$F$302)+SUMIFS('Регистрация приход товаров'!$H$4:$H$2000,'Регистрация приход товаров'!$D$4:$D$2000,$D725,'Регистрация приход товаров'!$A$4:$A$2000,"&lt;"&amp;DATE(YEAR($A725),MONTH($A725),1)))-SUMIFS('Регистрация расход товаров'!$H$4:$H$2000,'Регистрация расход товаров'!$A$4:$A$2000,"&lt;"&amp;DATE(YEAR($A725),MONTH($A725),1),'Регистрация расход товаров'!$D$4:$D$2000,$D725),0)))/((SUMIFS('Регистрация приход товаров'!$G$4:$G$2000,'Регистрация приход товаров'!$A$4:$A$2000,"&gt;="&amp;DATE(YEAR($A725),MONTH($A725),1),'Регистрация приход товаров'!$D$4:$D$2000,$D725)-SUMIFS('Регистрация приход товаров'!$G$4:$G$2000,'Регистрация приход товаров'!$A$4:$A$2000,"&gt;="&amp;DATE(YEAR($A725),MONTH($A725)+1,1),'Регистрация приход товаров'!$D$4:$D$2000,$D725))+(IFERROR((SUMIF('Остаток на начало год'!$B$5:$B$302,$D725,'Остаток на начало год'!$E$5:$E$302)+SUMIFS('Регистрация приход товаров'!$G$4:$G$2000,'Регистрация приход товаров'!$D$4:$D$2000,$D725,'Регистрация приход товаров'!$A$4:$A$2000,"&lt;"&amp;DATE(YEAR($A725),MONTH($A725),1)))-SUMIFS('Регистрация расход товаров'!$G$4:$G$2000,'Регистрация расход товаров'!$A$4:$A$2000,"&lt;"&amp;DATE(YEAR($A725),MONTH($A725),1),'Регистрация расход товаров'!$D$4:$D$2000,$D725),0))))*G725,0)</f>
        <v>0</v>
      </c>
      <c r="I725" s="154"/>
      <c r="J725" s="153">
        <f t="shared" si="22"/>
        <v>0</v>
      </c>
      <c r="K725" s="153">
        <f t="shared" si="23"/>
        <v>0</v>
      </c>
      <c r="L725" s="43" t="e">
        <f>IF(B725=#REF!,MAX($L$3:L724)+1,0)</f>
        <v>#REF!</v>
      </c>
    </row>
    <row r="726" spans="1:12">
      <c r="A726" s="158"/>
      <c r="B726" s="94"/>
      <c r="C726" s="159"/>
      <c r="D726" s="128"/>
      <c r="E726" s="151" t="str">
        <f>IFERROR(INDEX('Материал хисобот'!$C$9:$C$259,MATCH(D726,'Материал хисобот'!$B$9:$B$259,0),1),"")</f>
        <v/>
      </c>
      <c r="F726" s="152" t="str">
        <f>IFERROR(INDEX('Материал хисобот'!$D$9:$D$259,MATCH(D726,'Материал хисобот'!$B$9:$B$259,0),1),"")</f>
        <v/>
      </c>
      <c r="G726" s="155"/>
      <c r="H726" s="153">
        <f>IFERROR((((SUMIFS('Регистрация приход товаров'!$H$4:$H$2000,'Регистрация приход товаров'!$A$4:$A$2000,"&gt;="&amp;DATE(YEAR($A726),MONTH($A726),1),'Регистрация приход товаров'!$D$4:$D$2000,$D726)-SUMIFS('Регистрация приход товаров'!$H$4:$H$2000,'Регистрация приход товаров'!$A$4:$A$2000,"&gt;="&amp;DATE(YEAR($A726),MONTH($A726)+1,1),'Регистрация приход товаров'!$D$4:$D$2000,$D726))+(IFERROR((SUMIF('Остаток на начало год'!$B$5:$B$302,$D726,'Остаток на начало год'!$F$5:$F$302)+SUMIFS('Регистрация приход товаров'!$H$4:$H$2000,'Регистрация приход товаров'!$D$4:$D$2000,$D726,'Регистрация приход товаров'!$A$4:$A$2000,"&lt;"&amp;DATE(YEAR($A726),MONTH($A726),1)))-SUMIFS('Регистрация расход товаров'!$H$4:$H$2000,'Регистрация расход товаров'!$A$4:$A$2000,"&lt;"&amp;DATE(YEAR($A726),MONTH($A726),1),'Регистрация расход товаров'!$D$4:$D$2000,$D726),0)))/((SUMIFS('Регистрация приход товаров'!$G$4:$G$2000,'Регистрация приход товаров'!$A$4:$A$2000,"&gt;="&amp;DATE(YEAR($A726),MONTH($A726),1),'Регистрация приход товаров'!$D$4:$D$2000,$D726)-SUMIFS('Регистрация приход товаров'!$G$4:$G$2000,'Регистрация приход товаров'!$A$4:$A$2000,"&gt;="&amp;DATE(YEAR($A726),MONTH($A726)+1,1),'Регистрация приход товаров'!$D$4:$D$2000,$D726))+(IFERROR((SUMIF('Остаток на начало год'!$B$5:$B$302,$D726,'Остаток на начало год'!$E$5:$E$302)+SUMIFS('Регистрация приход товаров'!$G$4:$G$2000,'Регистрация приход товаров'!$D$4:$D$2000,$D726,'Регистрация приход товаров'!$A$4:$A$2000,"&lt;"&amp;DATE(YEAR($A726),MONTH($A726),1)))-SUMIFS('Регистрация расход товаров'!$G$4:$G$2000,'Регистрация расход товаров'!$A$4:$A$2000,"&lt;"&amp;DATE(YEAR($A726),MONTH($A726),1),'Регистрация расход товаров'!$D$4:$D$2000,$D726),0))))*G726,0)</f>
        <v>0</v>
      </c>
      <c r="I726" s="154"/>
      <c r="J726" s="153">
        <f t="shared" si="22"/>
        <v>0</v>
      </c>
      <c r="K726" s="153">
        <f t="shared" si="23"/>
        <v>0</v>
      </c>
      <c r="L726" s="43" t="e">
        <f>IF(B726=#REF!,MAX($L$3:L725)+1,0)</f>
        <v>#REF!</v>
      </c>
    </row>
    <row r="727" spans="1:12">
      <c r="A727" s="158"/>
      <c r="B727" s="94"/>
      <c r="C727" s="159"/>
      <c r="D727" s="128"/>
      <c r="E727" s="151" t="str">
        <f>IFERROR(INDEX('Материал хисобот'!$C$9:$C$259,MATCH(D727,'Материал хисобот'!$B$9:$B$259,0),1),"")</f>
        <v/>
      </c>
      <c r="F727" s="152" t="str">
        <f>IFERROR(INDEX('Материал хисобот'!$D$9:$D$259,MATCH(D727,'Материал хисобот'!$B$9:$B$259,0),1),"")</f>
        <v/>
      </c>
      <c r="G727" s="155"/>
      <c r="H727" s="153">
        <f>IFERROR((((SUMIFS('Регистрация приход товаров'!$H$4:$H$2000,'Регистрация приход товаров'!$A$4:$A$2000,"&gt;="&amp;DATE(YEAR($A727),MONTH($A727),1),'Регистрация приход товаров'!$D$4:$D$2000,$D727)-SUMIFS('Регистрация приход товаров'!$H$4:$H$2000,'Регистрация приход товаров'!$A$4:$A$2000,"&gt;="&amp;DATE(YEAR($A727),MONTH($A727)+1,1),'Регистрация приход товаров'!$D$4:$D$2000,$D727))+(IFERROR((SUMIF('Остаток на начало год'!$B$5:$B$302,$D727,'Остаток на начало год'!$F$5:$F$302)+SUMIFS('Регистрация приход товаров'!$H$4:$H$2000,'Регистрация приход товаров'!$D$4:$D$2000,$D727,'Регистрация приход товаров'!$A$4:$A$2000,"&lt;"&amp;DATE(YEAR($A727),MONTH($A727),1)))-SUMIFS('Регистрация расход товаров'!$H$4:$H$2000,'Регистрация расход товаров'!$A$4:$A$2000,"&lt;"&amp;DATE(YEAR($A727),MONTH($A727),1),'Регистрация расход товаров'!$D$4:$D$2000,$D727),0)))/((SUMIFS('Регистрация приход товаров'!$G$4:$G$2000,'Регистрация приход товаров'!$A$4:$A$2000,"&gt;="&amp;DATE(YEAR($A727),MONTH($A727),1),'Регистрация приход товаров'!$D$4:$D$2000,$D727)-SUMIFS('Регистрация приход товаров'!$G$4:$G$2000,'Регистрация приход товаров'!$A$4:$A$2000,"&gt;="&amp;DATE(YEAR($A727),MONTH($A727)+1,1),'Регистрация приход товаров'!$D$4:$D$2000,$D727))+(IFERROR((SUMIF('Остаток на начало год'!$B$5:$B$302,$D727,'Остаток на начало год'!$E$5:$E$302)+SUMIFS('Регистрация приход товаров'!$G$4:$G$2000,'Регистрация приход товаров'!$D$4:$D$2000,$D727,'Регистрация приход товаров'!$A$4:$A$2000,"&lt;"&amp;DATE(YEAR($A727),MONTH($A727),1)))-SUMIFS('Регистрация расход товаров'!$G$4:$G$2000,'Регистрация расход товаров'!$A$4:$A$2000,"&lt;"&amp;DATE(YEAR($A727),MONTH($A727),1),'Регистрация расход товаров'!$D$4:$D$2000,$D727),0))))*G727,0)</f>
        <v>0</v>
      </c>
      <c r="I727" s="154"/>
      <c r="J727" s="153">
        <f t="shared" si="22"/>
        <v>0</v>
      </c>
      <c r="K727" s="153">
        <f t="shared" si="23"/>
        <v>0</v>
      </c>
      <c r="L727" s="43" t="e">
        <f>IF(B727=#REF!,MAX($L$3:L726)+1,0)</f>
        <v>#REF!</v>
      </c>
    </row>
    <row r="728" spans="1:12">
      <c r="A728" s="158"/>
      <c r="B728" s="94"/>
      <c r="C728" s="159"/>
      <c r="D728" s="128"/>
      <c r="E728" s="151" t="str">
        <f>IFERROR(INDEX('Материал хисобот'!$C$9:$C$259,MATCH(D728,'Материал хисобот'!$B$9:$B$259,0),1),"")</f>
        <v/>
      </c>
      <c r="F728" s="152" t="str">
        <f>IFERROR(INDEX('Материал хисобот'!$D$9:$D$259,MATCH(D728,'Материал хисобот'!$B$9:$B$259,0),1),"")</f>
        <v/>
      </c>
      <c r="G728" s="155"/>
      <c r="H728" s="153">
        <f>IFERROR((((SUMIFS('Регистрация приход товаров'!$H$4:$H$2000,'Регистрация приход товаров'!$A$4:$A$2000,"&gt;="&amp;DATE(YEAR($A728),MONTH($A728),1),'Регистрация приход товаров'!$D$4:$D$2000,$D728)-SUMIFS('Регистрация приход товаров'!$H$4:$H$2000,'Регистрация приход товаров'!$A$4:$A$2000,"&gt;="&amp;DATE(YEAR($A728),MONTH($A728)+1,1),'Регистрация приход товаров'!$D$4:$D$2000,$D728))+(IFERROR((SUMIF('Остаток на начало год'!$B$5:$B$302,$D728,'Остаток на начало год'!$F$5:$F$302)+SUMIFS('Регистрация приход товаров'!$H$4:$H$2000,'Регистрация приход товаров'!$D$4:$D$2000,$D728,'Регистрация приход товаров'!$A$4:$A$2000,"&lt;"&amp;DATE(YEAR($A728),MONTH($A728),1)))-SUMIFS('Регистрация расход товаров'!$H$4:$H$2000,'Регистрация расход товаров'!$A$4:$A$2000,"&lt;"&amp;DATE(YEAR($A728),MONTH($A728),1),'Регистрация расход товаров'!$D$4:$D$2000,$D728),0)))/((SUMIFS('Регистрация приход товаров'!$G$4:$G$2000,'Регистрация приход товаров'!$A$4:$A$2000,"&gt;="&amp;DATE(YEAR($A728),MONTH($A728),1),'Регистрация приход товаров'!$D$4:$D$2000,$D728)-SUMIFS('Регистрация приход товаров'!$G$4:$G$2000,'Регистрация приход товаров'!$A$4:$A$2000,"&gt;="&amp;DATE(YEAR($A728),MONTH($A728)+1,1),'Регистрация приход товаров'!$D$4:$D$2000,$D728))+(IFERROR((SUMIF('Остаток на начало год'!$B$5:$B$302,$D728,'Остаток на начало год'!$E$5:$E$302)+SUMIFS('Регистрация приход товаров'!$G$4:$G$2000,'Регистрация приход товаров'!$D$4:$D$2000,$D728,'Регистрация приход товаров'!$A$4:$A$2000,"&lt;"&amp;DATE(YEAR($A728),MONTH($A728),1)))-SUMIFS('Регистрация расход товаров'!$G$4:$G$2000,'Регистрация расход товаров'!$A$4:$A$2000,"&lt;"&amp;DATE(YEAR($A728),MONTH($A728),1),'Регистрация расход товаров'!$D$4:$D$2000,$D728),0))))*G728,0)</f>
        <v>0</v>
      </c>
      <c r="I728" s="154"/>
      <c r="J728" s="153">
        <f t="shared" si="22"/>
        <v>0</v>
      </c>
      <c r="K728" s="153">
        <f t="shared" si="23"/>
        <v>0</v>
      </c>
      <c r="L728" s="43" t="e">
        <f>IF(B728=#REF!,MAX($L$3:L727)+1,0)</f>
        <v>#REF!</v>
      </c>
    </row>
    <row r="729" spans="1:12">
      <c r="A729" s="158"/>
      <c r="B729" s="94"/>
      <c r="C729" s="159"/>
      <c r="D729" s="128"/>
      <c r="E729" s="151" t="str">
        <f>IFERROR(INDEX('Материал хисобот'!$C$9:$C$259,MATCH(D729,'Материал хисобот'!$B$9:$B$259,0),1),"")</f>
        <v/>
      </c>
      <c r="F729" s="152" t="str">
        <f>IFERROR(INDEX('Материал хисобот'!$D$9:$D$259,MATCH(D729,'Материал хисобот'!$B$9:$B$259,0),1),"")</f>
        <v/>
      </c>
      <c r="G729" s="155"/>
      <c r="H729" s="153">
        <f>IFERROR((((SUMIFS('Регистрация приход товаров'!$H$4:$H$2000,'Регистрация приход товаров'!$A$4:$A$2000,"&gt;="&amp;DATE(YEAR($A729),MONTH($A729),1),'Регистрация приход товаров'!$D$4:$D$2000,$D729)-SUMIFS('Регистрация приход товаров'!$H$4:$H$2000,'Регистрация приход товаров'!$A$4:$A$2000,"&gt;="&amp;DATE(YEAR($A729),MONTH($A729)+1,1),'Регистрация приход товаров'!$D$4:$D$2000,$D729))+(IFERROR((SUMIF('Остаток на начало год'!$B$5:$B$302,$D729,'Остаток на начало год'!$F$5:$F$302)+SUMIFS('Регистрация приход товаров'!$H$4:$H$2000,'Регистрация приход товаров'!$D$4:$D$2000,$D729,'Регистрация приход товаров'!$A$4:$A$2000,"&lt;"&amp;DATE(YEAR($A729),MONTH($A729),1)))-SUMIFS('Регистрация расход товаров'!$H$4:$H$2000,'Регистрация расход товаров'!$A$4:$A$2000,"&lt;"&amp;DATE(YEAR($A729),MONTH($A729),1),'Регистрация расход товаров'!$D$4:$D$2000,$D729),0)))/((SUMIFS('Регистрация приход товаров'!$G$4:$G$2000,'Регистрация приход товаров'!$A$4:$A$2000,"&gt;="&amp;DATE(YEAR($A729),MONTH($A729),1),'Регистрация приход товаров'!$D$4:$D$2000,$D729)-SUMIFS('Регистрация приход товаров'!$G$4:$G$2000,'Регистрация приход товаров'!$A$4:$A$2000,"&gt;="&amp;DATE(YEAR($A729),MONTH($A729)+1,1),'Регистрация приход товаров'!$D$4:$D$2000,$D729))+(IFERROR((SUMIF('Остаток на начало год'!$B$5:$B$302,$D729,'Остаток на начало год'!$E$5:$E$302)+SUMIFS('Регистрация приход товаров'!$G$4:$G$2000,'Регистрация приход товаров'!$D$4:$D$2000,$D729,'Регистрация приход товаров'!$A$4:$A$2000,"&lt;"&amp;DATE(YEAR($A729),MONTH($A729),1)))-SUMIFS('Регистрация расход товаров'!$G$4:$G$2000,'Регистрация расход товаров'!$A$4:$A$2000,"&lt;"&amp;DATE(YEAR($A729),MONTH($A729),1),'Регистрация расход товаров'!$D$4:$D$2000,$D729),0))))*G729,0)</f>
        <v>0</v>
      </c>
      <c r="I729" s="154"/>
      <c r="J729" s="153">
        <f t="shared" si="22"/>
        <v>0</v>
      </c>
      <c r="K729" s="153">
        <f t="shared" si="23"/>
        <v>0</v>
      </c>
      <c r="L729" s="43" t="e">
        <f>IF(B729=#REF!,MAX($L$3:L728)+1,0)</f>
        <v>#REF!</v>
      </c>
    </row>
    <row r="730" spans="1:12">
      <c r="A730" s="158"/>
      <c r="B730" s="94"/>
      <c r="C730" s="159"/>
      <c r="D730" s="128"/>
      <c r="E730" s="151" t="str">
        <f>IFERROR(INDEX('Материал хисобот'!$C$9:$C$259,MATCH(D730,'Материал хисобот'!$B$9:$B$259,0),1),"")</f>
        <v/>
      </c>
      <c r="F730" s="152" t="str">
        <f>IFERROR(INDEX('Материал хисобот'!$D$9:$D$259,MATCH(D730,'Материал хисобот'!$B$9:$B$259,0),1),"")</f>
        <v/>
      </c>
      <c r="G730" s="155"/>
      <c r="H730" s="153">
        <f>IFERROR((((SUMIFS('Регистрация приход товаров'!$H$4:$H$2000,'Регистрация приход товаров'!$A$4:$A$2000,"&gt;="&amp;DATE(YEAR($A730),MONTH($A730),1),'Регистрация приход товаров'!$D$4:$D$2000,$D730)-SUMIFS('Регистрация приход товаров'!$H$4:$H$2000,'Регистрация приход товаров'!$A$4:$A$2000,"&gt;="&amp;DATE(YEAR($A730),MONTH($A730)+1,1),'Регистрация приход товаров'!$D$4:$D$2000,$D730))+(IFERROR((SUMIF('Остаток на начало год'!$B$5:$B$302,$D730,'Остаток на начало год'!$F$5:$F$302)+SUMIFS('Регистрация приход товаров'!$H$4:$H$2000,'Регистрация приход товаров'!$D$4:$D$2000,$D730,'Регистрация приход товаров'!$A$4:$A$2000,"&lt;"&amp;DATE(YEAR($A730),MONTH($A730),1)))-SUMIFS('Регистрация расход товаров'!$H$4:$H$2000,'Регистрация расход товаров'!$A$4:$A$2000,"&lt;"&amp;DATE(YEAR($A730),MONTH($A730),1),'Регистрация расход товаров'!$D$4:$D$2000,$D730),0)))/((SUMIFS('Регистрация приход товаров'!$G$4:$G$2000,'Регистрация приход товаров'!$A$4:$A$2000,"&gt;="&amp;DATE(YEAR($A730),MONTH($A730),1),'Регистрация приход товаров'!$D$4:$D$2000,$D730)-SUMIFS('Регистрация приход товаров'!$G$4:$G$2000,'Регистрация приход товаров'!$A$4:$A$2000,"&gt;="&amp;DATE(YEAR($A730),MONTH($A730)+1,1),'Регистрация приход товаров'!$D$4:$D$2000,$D730))+(IFERROR((SUMIF('Остаток на начало год'!$B$5:$B$302,$D730,'Остаток на начало год'!$E$5:$E$302)+SUMIFS('Регистрация приход товаров'!$G$4:$G$2000,'Регистрация приход товаров'!$D$4:$D$2000,$D730,'Регистрация приход товаров'!$A$4:$A$2000,"&lt;"&amp;DATE(YEAR($A730),MONTH($A730),1)))-SUMIFS('Регистрация расход товаров'!$G$4:$G$2000,'Регистрация расход товаров'!$A$4:$A$2000,"&lt;"&amp;DATE(YEAR($A730),MONTH($A730),1),'Регистрация расход товаров'!$D$4:$D$2000,$D730),0))))*G730,0)</f>
        <v>0</v>
      </c>
      <c r="I730" s="154"/>
      <c r="J730" s="153">
        <f t="shared" si="22"/>
        <v>0</v>
      </c>
      <c r="K730" s="153">
        <f t="shared" si="23"/>
        <v>0</v>
      </c>
      <c r="L730" s="43" t="e">
        <f>IF(B730=#REF!,MAX($L$3:L729)+1,0)</f>
        <v>#REF!</v>
      </c>
    </row>
    <row r="731" spans="1:12">
      <c r="A731" s="158"/>
      <c r="B731" s="94"/>
      <c r="C731" s="159"/>
      <c r="D731" s="128"/>
      <c r="E731" s="151" t="str">
        <f>IFERROR(INDEX('Материал хисобот'!$C$9:$C$259,MATCH(D731,'Материал хисобот'!$B$9:$B$259,0),1),"")</f>
        <v/>
      </c>
      <c r="F731" s="152" t="str">
        <f>IFERROR(INDEX('Материал хисобот'!$D$9:$D$259,MATCH(D731,'Материал хисобот'!$B$9:$B$259,0),1),"")</f>
        <v/>
      </c>
      <c r="G731" s="155"/>
      <c r="H731" s="153">
        <f>IFERROR((((SUMIFS('Регистрация приход товаров'!$H$4:$H$2000,'Регистрация приход товаров'!$A$4:$A$2000,"&gt;="&amp;DATE(YEAR($A731),MONTH($A731),1),'Регистрация приход товаров'!$D$4:$D$2000,$D731)-SUMIFS('Регистрация приход товаров'!$H$4:$H$2000,'Регистрация приход товаров'!$A$4:$A$2000,"&gt;="&amp;DATE(YEAR($A731),MONTH($A731)+1,1),'Регистрация приход товаров'!$D$4:$D$2000,$D731))+(IFERROR((SUMIF('Остаток на начало год'!$B$5:$B$302,$D731,'Остаток на начало год'!$F$5:$F$302)+SUMIFS('Регистрация приход товаров'!$H$4:$H$2000,'Регистрация приход товаров'!$D$4:$D$2000,$D731,'Регистрация приход товаров'!$A$4:$A$2000,"&lt;"&amp;DATE(YEAR($A731),MONTH($A731),1)))-SUMIFS('Регистрация расход товаров'!$H$4:$H$2000,'Регистрация расход товаров'!$A$4:$A$2000,"&lt;"&amp;DATE(YEAR($A731),MONTH($A731),1),'Регистрация расход товаров'!$D$4:$D$2000,$D731),0)))/((SUMIFS('Регистрация приход товаров'!$G$4:$G$2000,'Регистрация приход товаров'!$A$4:$A$2000,"&gt;="&amp;DATE(YEAR($A731),MONTH($A731),1),'Регистрация приход товаров'!$D$4:$D$2000,$D731)-SUMIFS('Регистрация приход товаров'!$G$4:$G$2000,'Регистрация приход товаров'!$A$4:$A$2000,"&gt;="&amp;DATE(YEAR($A731),MONTH($A731)+1,1),'Регистрация приход товаров'!$D$4:$D$2000,$D731))+(IFERROR((SUMIF('Остаток на начало год'!$B$5:$B$302,$D731,'Остаток на начало год'!$E$5:$E$302)+SUMIFS('Регистрация приход товаров'!$G$4:$G$2000,'Регистрация приход товаров'!$D$4:$D$2000,$D731,'Регистрация приход товаров'!$A$4:$A$2000,"&lt;"&amp;DATE(YEAR($A731),MONTH($A731),1)))-SUMIFS('Регистрация расход товаров'!$G$4:$G$2000,'Регистрация расход товаров'!$A$4:$A$2000,"&lt;"&amp;DATE(YEAR($A731),MONTH($A731),1),'Регистрация расход товаров'!$D$4:$D$2000,$D731),0))))*G731,0)</f>
        <v>0</v>
      </c>
      <c r="I731" s="154"/>
      <c r="J731" s="153">
        <f t="shared" si="22"/>
        <v>0</v>
      </c>
      <c r="K731" s="153">
        <f t="shared" si="23"/>
        <v>0</v>
      </c>
      <c r="L731" s="43" t="e">
        <f>IF(B731=#REF!,MAX($L$3:L730)+1,0)</f>
        <v>#REF!</v>
      </c>
    </row>
    <row r="732" spans="1:12">
      <c r="A732" s="158"/>
      <c r="B732" s="94"/>
      <c r="C732" s="159"/>
      <c r="D732" s="128"/>
      <c r="E732" s="151" t="str">
        <f>IFERROR(INDEX('Материал хисобот'!$C$9:$C$259,MATCH(D732,'Материал хисобот'!$B$9:$B$259,0),1),"")</f>
        <v/>
      </c>
      <c r="F732" s="152" t="str">
        <f>IFERROR(INDEX('Материал хисобот'!$D$9:$D$259,MATCH(D732,'Материал хисобот'!$B$9:$B$259,0),1),"")</f>
        <v/>
      </c>
      <c r="G732" s="155"/>
      <c r="H732" s="153">
        <f>IFERROR((((SUMIFS('Регистрация приход товаров'!$H$4:$H$2000,'Регистрация приход товаров'!$A$4:$A$2000,"&gt;="&amp;DATE(YEAR($A732),MONTH($A732),1),'Регистрация приход товаров'!$D$4:$D$2000,$D732)-SUMIFS('Регистрация приход товаров'!$H$4:$H$2000,'Регистрация приход товаров'!$A$4:$A$2000,"&gt;="&amp;DATE(YEAR($A732),MONTH($A732)+1,1),'Регистрация приход товаров'!$D$4:$D$2000,$D732))+(IFERROR((SUMIF('Остаток на начало год'!$B$5:$B$302,$D732,'Остаток на начало год'!$F$5:$F$302)+SUMIFS('Регистрация приход товаров'!$H$4:$H$2000,'Регистрация приход товаров'!$D$4:$D$2000,$D732,'Регистрация приход товаров'!$A$4:$A$2000,"&lt;"&amp;DATE(YEAR($A732),MONTH($A732),1)))-SUMIFS('Регистрация расход товаров'!$H$4:$H$2000,'Регистрация расход товаров'!$A$4:$A$2000,"&lt;"&amp;DATE(YEAR($A732),MONTH($A732),1),'Регистрация расход товаров'!$D$4:$D$2000,$D732),0)))/((SUMIFS('Регистрация приход товаров'!$G$4:$G$2000,'Регистрация приход товаров'!$A$4:$A$2000,"&gt;="&amp;DATE(YEAR($A732),MONTH($A732),1),'Регистрация приход товаров'!$D$4:$D$2000,$D732)-SUMIFS('Регистрация приход товаров'!$G$4:$G$2000,'Регистрация приход товаров'!$A$4:$A$2000,"&gt;="&amp;DATE(YEAR($A732),MONTH($A732)+1,1),'Регистрация приход товаров'!$D$4:$D$2000,$D732))+(IFERROR((SUMIF('Остаток на начало год'!$B$5:$B$302,$D732,'Остаток на начало год'!$E$5:$E$302)+SUMIFS('Регистрация приход товаров'!$G$4:$G$2000,'Регистрация приход товаров'!$D$4:$D$2000,$D732,'Регистрация приход товаров'!$A$4:$A$2000,"&lt;"&amp;DATE(YEAR($A732),MONTH($A732),1)))-SUMIFS('Регистрация расход товаров'!$G$4:$G$2000,'Регистрация расход товаров'!$A$4:$A$2000,"&lt;"&amp;DATE(YEAR($A732),MONTH($A732),1),'Регистрация расход товаров'!$D$4:$D$2000,$D732),0))))*G732,0)</f>
        <v>0</v>
      </c>
      <c r="I732" s="154"/>
      <c r="J732" s="153">
        <f t="shared" si="22"/>
        <v>0</v>
      </c>
      <c r="K732" s="153">
        <f t="shared" si="23"/>
        <v>0</v>
      </c>
      <c r="L732" s="43" t="e">
        <f>IF(B732=#REF!,MAX($L$3:L731)+1,0)</f>
        <v>#REF!</v>
      </c>
    </row>
    <row r="733" spans="1:12">
      <c r="A733" s="158"/>
      <c r="B733" s="94"/>
      <c r="C733" s="159"/>
      <c r="D733" s="128"/>
      <c r="E733" s="151" t="str">
        <f>IFERROR(INDEX('Материал хисобот'!$C$9:$C$259,MATCH(D733,'Материал хисобот'!$B$9:$B$259,0),1),"")</f>
        <v/>
      </c>
      <c r="F733" s="152" t="str">
        <f>IFERROR(INDEX('Материал хисобот'!$D$9:$D$259,MATCH(D733,'Материал хисобот'!$B$9:$B$259,0),1),"")</f>
        <v/>
      </c>
      <c r="G733" s="155"/>
      <c r="H733" s="153">
        <f>IFERROR((((SUMIFS('Регистрация приход товаров'!$H$4:$H$2000,'Регистрация приход товаров'!$A$4:$A$2000,"&gt;="&amp;DATE(YEAR($A733),MONTH($A733),1),'Регистрация приход товаров'!$D$4:$D$2000,$D733)-SUMIFS('Регистрация приход товаров'!$H$4:$H$2000,'Регистрация приход товаров'!$A$4:$A$2000,"&gt;="&amp;DATE(YEAR($A733),MONTH($A733)+1,1),'Регистрация приход товаров'!$D$4:$D$2000,$D733))+(IFERROR((SUMIF('Остаток на начало год'!$B$5:$B$302,$D733,'Остаток на начало год'!$F$5:$F$302)+SUMIFS('Регистрация приход товаров'!$H$4:$H$2000,'Регистрация приход товаров'!$D$4:$D$2000,$D733,'Регистрация приход товаров'!$A$4:$A$2000,"&lt;"&amp;DATE(YEAR($A733),MONTH($A733),1)))-SUMIFS('Регистрация расход товаров'!$H$4:$H$2000,'Регистрация расход товаров'!$A$4:$A$2000,"&lt;"&amp;DATE(YEAR($A733),MONTH($A733),1),'Регистрация расход товаров'!$D$4:$D$2000,$D733),0)))/((SUMIFS('Регистрация приход товаров'!$G$4:$G$2000,'Регистрация приход товаров'!$A$4:$A$2000,"&gt;="&amp;DATE(YEAR($A733),MONTH($A733),1),'Регистрация приход товаров'!$D$4:$D$2000,$D733)-SUMIFS('Регистрация приход товаров'!$G$4:$G$2000,'Регистрация приход товаров'!$A$4:$A$2000,"&gt;="&amp;DATE(YEAR($A733),MONTH($A733)+1,1),'Регистрация приход товаров'!$D$4:$D$2000,$D733))+(IFERROR((SUMIF('Остаток на начало год'!$B$5:$B$302,$D733,'Остаток на начало год'!$E$5:$E$302)+SUMIFS('Регистрация приход товаров'!$G$4:$G$2000,'Регистрация приход товаров'!$D$4:$D$2000,$D733,'Регистрация приход товаров'!$A$4:$A$2000,"&lt;"&amp;DATE(YEAR($A733),MONTH($A733),1)))-SUMIFS('Регистрация расход товаров'!$G$4:$G$2000,'Регистрация расход товаров'!$A$4:$A$2000,"&lt;"&amp;DATE(YEAR($A733),MONTH($A733),1),'Регистрация расход товаров'!$D$4:$D$2000,$D733),0))))*G733,0)</f>
        <v>0</v>
      </c>
      <c r="I733" s="154"/>
      <c r="J733" s="153">
        <f t="shared" si="22"/>
        <v>0</v>
      </c>
      <c r="K733" s="153">
        <f t="shared" si="23"/>
        <v>0</v>
      </c>
      <c r="L733" s="43" t="e">
        <f>IF(B733=#REF!,MAX($L$3:L732)+1,0)</f>
        <v>#REF!</v>
      </c>
    </row>
    <row r="734" spans="1:12">
      <c r="A734" s="158"/>
      <c r="B734" s="94"/>
      <c r="C734" s="159"/>
      <c r="D734" s="128"/>
      <c r="E734" s="151" t="str">
        <f>IFERROR(INDEX('Материал хисобот'!$C$9:$C$259,MATCH(D734,'Материал хисобот'!$B$9:$B$259,0),1),"")</f>
        <v/>
      </c>
      <c r="F734" s="152" t="str">
        <f>IFERROR(INDEX('Материал хисобот'!$D$9:$D$259,MATCH(D734,'Материал хисобот'!$B$9:$B$259,0),1),"")</f>
        <v/>
      </c>
      <c r="G734" s="155"/>
      <c r="H734" s="153">
        <f>IFERROR((((SUMIFS('Регистрация приход товаров'!$H$4:$H$2000,'Регистрация приход товаров'!$A$4:$A$2000,"&gt;="&amp;DATE(YEAR($A734),MONTH($A734),1),'Регистрация приход товаров'!$D$4:$D$2000,$D734)-SUMIFS('Регистрация приход товаров'!$H$4:$H$2000,'Регистрация приход товаров'!$A$4:$A$2000,"&gt;="&amp;DATE(YEAR($A734),MONTH($A734)+1,1),'Регистрация приход товаров'!$D$4:$D$2000,$D734))+(IFERROR((SUMIF('Остаток на начало год'!$B$5:$B$302,$D734,'Остаток на начало год'!$F$5:$F$302)+SUMIFS('Регистрация приход товаров'!$H$4:$H$2000,'Регистрация приход товаров'!$D$4:$D$2000,$D734,'Регистрация приход товаров'!$A$4:$A$2000,"&lt;"&amp;DATE(YEAR($A734),MONTH($A734),1)))-SUMIFS('Регистрация расход товаров'!$H$4:$H$2000,'Регистрация расход товаров'!$A$4:$A$2000,"&lt;"&amp;DATE(YEAR($A734),MONTH($A734),1),'Регистрация расход товаров'!$D$4:$D$2000,$D734),0)))/((SUMIFS('Регистрация приход товаров'!$G$4:$G$2000,'Регистрация приход товаров'!$A$4:$A$2000,"&gt;="&amp;DATE(YEAR($A734),MONTH($A734),1),'Регистрация приход товаров'!$D$4:$D$2000,$D734)-SUMIFS('Регистрация приход товаров'!$G$4:$G$2000,'Регистрация приход товаров'!$A$4:$A$2000,"&gt;="&amp;DATE(YEAR($A734),MONTH($A734)+1,1),'Регистрация приход товаров'!$D$4:$D$2000,$D734))+(IFERROR((SUMIF('Остаток на начало год'!$B$5:$B$302,$D734,'Остаток на начало год'!$E$5:$E$302)+SUMIFS('Регистрация приход товаров'!$G$4:$G$2000,'Регистрация приход товаров'!$D$4:$D$2000,$D734,'Регистрация приход товаров'!$A$4:$A$2000,"&lt;"&amp;DATE(YEAR($A734),MONTH($A734),1)))-SUMIFS('Регистрация расход товаров'!$G$4:$G$2000,'Регистрация расход товаров'!$A$4:$A$2000,"&lt;"&amp;DATE(YEAR($A734),MONTH($A734),1),'Регистрация расход товаров'!$D$4:$D$2000,$D734),0))))*G734,0)</f>
        <v>0</v>
      </c>
      <c r="I734" s="154"/>
      <c r="J734" s="153">
        <f t="shared" si="22"/>
        <v>0</v>
      </c>
      <c r="K734" s="153">
        <f t="shared" si="23"/>
        <v>0</v>
      </c>
      <c r="L734" s="43" t="e">
        <f>IF(B734=#REF!,MAX($L$3:L733)+1,0)</f>
        <v>#REF!</v>
      </c>
    </row>
    <row r="735" spans="1:12">
      <c r="A735" s="158"/>
      <c r="B735" s="94"/>
      <c r="C735" s="159"/>
      <c r="D735" s="128"/>
      <c r="E735" s="151" t="str">
        <f>IFERROR(INDEX('Материал хисобот'!$C$9:$C$259,MATCH(D735,'Материал хисобот'!$B$9:$B$259,0),1),"")</f>
        <v/>
      </c>
      <c r="F735" s="152" t="str">
        <f>IFERROR(INDEX('Материал хисобот'!$D$9:$D$259,MATCH(D735,'Материал хисобот'!$B$9:$B$259,0),1),"")</f>
        <v/>
      </c>
      <c r="G735" s="155"/>
      <c r="H735" s="153">
        <f>IFERROR((((SUMIFS('Регистрация приход товаров'!$H$4:$H$2000,'Регистрация приход товаров'!$A$4:$A$2000,"&gt;="&amp;DATE(YEAR($A735),MONTH($A735),1),'Регистрация приход товаров'!$D$4:$D$2000,$D735)-SUMIFS('Регистрация приход товаров'!$H$4:$H$2000,'Регистрация приход товаров'!$A$4:$A$2000,"&gt;="&amp;DATE(YEAR($A735),MONTH($A735)+1,1),'Регистрация приход товаров'!$D$4:$D$2000,$D735))+(IFERROR((SUMIF('Остаток на начало год'!$B$5:$B$302,$D735,'Остаток на начало год'!$F$5:$F$302)+SUMIFS('Регистрация приход товаров'!$H$4:$H$2000,'Регистрация приход товаров'!$D$4:$D$2000,$D735,'Регистрация приход товаров'!$A$4:$A$2000,"&lt;"&amp;DATE(YEAR($A735),MONTH($A735),1)))-SUMIFS('Регистрация расход товаров'!$H$4:$H$2000,'Регистрация расход товаров'!$A$4:$A$2000,"&lt;"&amp;DATE(YEAR($A735),MONTH($A735),1),'Регистрация расход товаров'!$D$4:$D$2000,$D735),0)))/((SUMIFS('Регистрация приход товаров'!$G$4:$G$2000,'Регистрация приход товаров'!$A$4:$A$2000,"&gt;="&amp;DATE(YEAR($A735),MONTH($A735),1),'Регистрация приход товаров'!$D$4:$D$2000,$D735)-SUMIFS('Регистрация приход товаров'!$G$4:$G$2000,'Регистрация приход товаров'!$A$4:$A$2000,"&gt;="&amp;DATE(YEAR($A735),MONTH($A735)+1,1),'Регистрация приход товаров'!$D$4:$D$2000,$D735))+(IFERROR((SUMIF('Остаток на начало год'!$B$5:$B$302,$D735,'Остаток на начало год'!$E$5:$E$302)+SUMIFS('Регистрация приход товаров'!$G$4:$G$2000,'Регистрация приход товаров'!$D$4:$D$2000,$D735,'Регистрация приход товаров'!$A$4:$A$2000,"&lt;"&amp;DATE(YEAR($A735),MONTH($A735),1)))-SUMIFS('Регистрация расход товаров'!$G$4:$G$2000,'Регистрация расход товаров'!$A$4:$A$2000,"&lt;"&amp;DATE(YEAR($A735),MONTH($A735),1),'Регистрация расход товаров'!$D$4:$D$2000,$D735),0))))*G735,0)</f>
        <v>0</v>
      </c>
      <c r="I735" s="154"/>
      <c r="J735" s="153">
        <f t="shared" si="22"/>
        <v>0</v>
      </c>
      <c r="K735" s="153">
        <f t="shared" si="23"/>
        <v>0</v>
      </c>
      <c r="L735" s="43" t="e">
        <f>IF(B735=#REF!,MAX($L$3:L734)+1,0)</f>
        <v>#REF!</v>
      </c>
    </row>
    <row r="736" spans="1:12">
      <c r="A736" s="158"/>
      <c r="B736" s="94"/>
      <c r="C736" s="159"/>
      <c r="D736" s="128"/>
      <c r="E736" s="151" t="str">
        <f>IFERROR(INDEX('Материал хисобот'!$C$9:$C$259,MATCH(D736,'Материал хисобот'!$B$9:$B$259,0),1),"")</f>
        <v/>
      </c>
      <c r="F736" s="152" t="str">
        <f>IFERROR(INDEX('Материал хисобот'!$D$9:$D$259,MATCH(D736,'Материал хисобот'!$B$9:$B$259,0),1),"")</f>
        <v/>
      </c>
      <c r="G736" s="155"/>
      <c r="H736" s="153">
        <f>IFERROR((((SUMIFS('Регистрация приход товаров'!$H$4:$H$2000,'Регистрация приход товаров'!$A$4:$A$2000,"&gt;="&amp;DATE(YEAR($A736),MONTH($A736),1),'Регистрация приход товаров'!$D$4:$D$2000,$D736)-SUMIFS('Регистрация приход товаров'!$H$4:$H$2000,'Регистрация приход товаров'!$A$4:$A$2000,"&gt;="&amp;DATE(YEAR($A736),MONTH($A736)+1,1),'Регистрация приход товаров'!$D$4:$D$2000,$D736))+(IFERROR((SUMIF('Остаток на начало год'!$B$5:$B$302,$D736,'Остаток на начало год'!$F$5:$F$302)+SUMIFS('Регистрация приход товаров'!$H$4:$H$2000,'Регистрация приход товаров'!$D$4:$D$2000,$D736,'Регистрация приход товаров'!$A$4:$A$2000,"&lt;"&amp;DATE(YEAR($A736),MONTH($A736),1)))-SUMIFS('Регистрация расход товаров'!$H$4:$H$2000,'Регистрация расход товаров'!$A$4:$A$2000,"&lt;"&amp;DATE(YEAR($A736),MONTH($A736),1),'Регистрация расход товаров'!$D$4:$D$2000,$D736),0)))/((SUMIFS('Регистрация приход товаров'!$G$4:$G$2000,'Регистрация приход товаров'!$A$4:$A$2000,"&gt;="&amp;DATE(YEAR($A736),MONTH($A736),1),'Регистрация приход товаров'!$D$4:$D$2000,$D736)-SUMIFS('Регистрация приход товаров'!$G$4:$G$2000,'Регистрация приход товаров'!$A$4:$A$2000,"&gt;="&amp;DATE(YEAR($A736),MONTH($A736)+1,1),'Регистрация приход товаров'!$D$4:$D$2000,$D736))+(IFERROR((SUMIF('Остаток на начало год'!$B$5:$B$302,$D736,'Остаток на начало год'!$E$5:$E$302)+SUMIFS('Регистрация приход товаров'!$G$4:$G$2000,'Регистрация приход товаров'!$D$4:$D$2000,$D736,'Регистрация приход товаров'!$A$4:$A$2000,"&lt;"&amp;DATE(YEAR($A736),MONTH($A736),1)))-SUMIFS('Регистрация расход товаров'!$G$4:$G$2000,'Регистрация расход товаров'!$A$4:$A$2000,"&lt;"&amp;DATE(YEAR($A736),MONTH($A736),1),'Регистрация расход товаров'!$D$4:$D$2000,$D736),0))))*G736,0)</f>
        <v>0</v>
      </c>
      <c r="I736" s="154"/>
      <c r="J736" s="153">
        <f t="shared" si="22"/>
        <v>0</v>
      </c>
      <c r="K736" s="153">
        <f t="shared" si="23"/>
        <v>0</v>
      </c>
      <c r="L736" s="43" t="e">
        <f>IF(B736=#REF!,MAX($L$3:L735)+1,0)</f>
        <v>#REF!</v>
      </c>
    </row>
    <row r="737" spans="1:12">
      <c r="A737" s="158"/>
      <c r="B737" s="94"/>
      <c r="C737" s="159"/>
      <c r="D737" s="128"/>
      <c r="E737" s="151" t="str">
        <f>IFERROR(INDEX('Материал хисобот'!$C$9:$C$259,MATCH(D737,'Материал хисобот'!$B$9:$B$259,0),1),"")</f>
        <v/>
      </c>
      <c r="F737" s="152" t="str">
        <f>IFERROR(INDEX('Материал хисобот'!$D$9:$D$259,MATCH(D737,'Материал хисобот'!$B$9:$B$259,0),1),"")</f>
        <v/>
      </c>
      <c r="G737" s="155"/>
      <c r="H737" s="153">
        <f>IFERROR((((SUMIFS('Регистрация приход товаров'!$H$4:$H$2000,'Регистрация приход товаров'!$A$4:$A$2000,"&gt;="&amp;DATE(YEAR($A737),MONTH($A737),1),'Регистрация приход товаров'!$D$4:$D$2000,$D737)-SUMIFS('Регистрация приход товаров'!$H$4:$H$2000,'Регистрация приход товаров'!$A$4:$A$2000,"&gt;="&amp;DATE(YEAR($A737),MONTH($A737)+1,1),'Регистрация приход товаров'!$D$4:$D$2000,$D737))+(IFERROR((SUMIF('Остаток на начало год'!$B$5:$B$302,$D737,'Остаток на начало год'!$F$5:$F$302)+SUMIFS('Регистрация приход товаров'!$H$4:$H$2000,'Регистрация приход товаров'!$D$4:$D$2000,$D737,'Регистрация приход товаров'!$A$4:$A$2000,"&lt;"&amp;DATE(YEAR($A737),MONTH($A737),1)))-SUMIFS('Регистрация расход товаров'!$H$4:$H$2000,'Регистрация расход товаров'!$A$4:$A$2000,"&lt;"&amp;DATE(YEAR($A737),MONTH($A737),1),'Регистрация расход товаров'!$D$4:$D$2000,$D737),0)))/((SUMIFS('Регистрация приход товаров'!$G$4:$G$2000,'Регистрация приход товаров'!$A$4:$A$2000,"&gt;="&amp;DATE(YEAR($A737),MONTH($A737),1),'Регистрация приход товаров'!$D$4:$D$2000,$D737)-SUMIFS('Регистрация приход товаров'!$G$4:$G$2000,'Регистрация приход товаров'!$A$4:$A$2000,"&gt;="&amp;DATE(YEAR($A737),MONTH($A737)+1,1),'Регистрация приход товаров'!$D$4:$D$2000,$D737))+(IFERROR((SUMIF('Остаток на начало год'!$B$5:$B$302,$D737,'Остаток на начало год'!$E$5:$E$302)+SUMIFS('Регистрация приход товаров'!$G$4:$G$2000,'Регистрация приход товаров'!$D$4:$D$2000,$D737,'Регистрация приход товаров'!$A$4:$A$2000,"&lt;"&amp;DATE(YEAR($A737),MONTH($A737),1)))-SUMIFS('Регистрация расход товаров'!$G$4:$G$2000,'Регистрация расход товаров'!$A$4:$A$2000,"&lt;"&amp;DATE(YEAR($A737),MONTH($A737),1),'Регистрация расход товаров'!$D$4:$D$2000,$D737),0))))*G737,0)</f>
        <v>0</v>
      </c>
      <c r="I737" s="154"/>
      <c r="J737" s="153">
        <f t="shared" si="22"/>
        <v>0</v>
      </c>
      <c r="K737" s="153">
        <f t="shared" si="23"/>
        <v>0</v>
      </c>
      <c r="L737" s="43" t="e">
        <f>IF(B737=#REF!,MAX($L$3:L736)+1,0)</f>
        <v>#REF!</v>
      </c>
    </row>
    <row r="738" spans="1:12">
      <c r="A738" s="158"/>
      <c r="B738" s="94"/>
      <c r="C738" s="159"/>
      <c r="D738" s="128"/>
      <c r="E738" s="151" t="str">
        <f>IFERROR(INDEX('Материал хисобот'!$C$9:$C$259,MATCH(D738,'Материал хисобот'!$B$9:$B$259,0),1),"")</f>
        <v/>
      </c>
      <c r="F738" s="152" t="str">
        <f>IFERROR(INDEX('Материал хисобот'!$D$9:$D$259,MATCH(D738,'Материал хисобот'!$B$9:$B$259,0),1),"")</f>
        <v/>
      </c>
      <c r="G738" s="155"/>
      <c r="H738" s="153">
        <f>IFERROR((((SUMIFS('Регистрация приход товаров'!$H$4:$H$2000,'Регистрация приход товаров'!$A$4:$A$2000,"&gt;="&amp;DATE(YEAR($A738),MONTH($A738),1),'Регистрация приход товаров'!$D$4:$D$2000,$D738)-SUMIFS('Регистрация приход товаров'!$H$4:$H$2000,'Регистрация приход товаров'!$A$4:$A$2000,"&gt;="&amp;DATE(YEAR($A738),MONTH($A738)+1,1),'Регистрация приход товаров'!$D$4:$D$2000,$D738))+(IFERROR((SUMIF('Остаток на начало год'!$B$5:$B$302,$D738,'Остаток на начало год'!$F$5:$F$302)+SUMIFS('Регистрация приход товаров'!$H$4:$H$2000,'Регистрация приход товаров'!$D$4:$D$2000,$D738,'Регистрация приход товаров'!$A$4:$A$2000,"&lt;"&amp;DATE(YEAR($A738),MONTH($A738),1)))-SUMIFS('Регистрация расход товаров'!$H$4:$H$2000,'Регистрация расход товаров'!$A$4:$A$2000,"&lt;"&amp;DATE(YEAR($A738),MONTH($A738),1),'Регистрация расход товаров'!$D$4:$D$2000,$D738),0)))/((SUMIFS('Регистрация приход товаров'!$G$4:$G$2000,'Регистрация приход товаров'!$A$4:$A$2000,"&gt;="&amp;DATE(YEAR($A738),MONTH($A738),1),'Регистрация приход товаров'!$D$4:$D$2000,$D738)-SUMIFS('Регистрация приход товаров'!$G$4:$G$2000,'Регистрация приход товаров'!$A$4:$A$2000,"&gt;="&amp;DATE(YEAR($A738),MONTH($A738)+1,1),'Регистрация приход товаров'!$D$4:$D$2000,$D738))+(IFERROR((SUMIF('Остаток на начало год'!$B$5:$B$302,$D738,'Остаток на начало год'!$E$5:$E$302)+SUMIFS('Регистрация приход товаров'!$G$4:$G$2000,'Регистрация приход товаров'!$D$4:$D$2000,$D738,'Регистрация приход товаров'!$A$4:$A$2000,"&lt;"&amp;DATE(YEAR($A738),MONTH($A738),1)))-SUMIFS('Регистрация расход товаров'!$G$4:$G$2000,'Регистрация расход товаров'!$A$4:$A$2000,"&lt;"&amp;DATE(YEAR($A738),MONTH($A738),1),'Регистрация расход товаров'!$D$4:$D$2000,$D738),0))))*G738,0)</f>
        <v>0</v>
      </c>
      <c r="I738" s="154"/>
      <c r="J738" s="153">
        <f t="shared" si="22"/>
        <v>0</v>
      </c>
      <c r="K738" s="153">
        <f t="shared" si="23"/>
        <v>0</v>
      </c>
      <c r="L738" s="43" t="e">
        <f>IF(B738=#REF!,MAX($L$3:L737)+1,0)</f>
        <v>#REF!</v>
      </c>
    </row>
    <row r="739" spans="1:12">
      <c r="A739" s="158"/>
      <c r="B739" s="94"/>
      <c r="C739" s="159"/>
      <c r="D739" s="128"/>
      <c r="E739" s="151" t="str">
        <f>IFERROR(INDEX('Материал хисобот'!$C$9:$C$259,MATCH(D739,'Материал хисобот'!$B$9:$B$259,0),1),"")</f>
        <v/>
      </c>
      <c r="F739" s="152" t="str">
        <f>IFERROR(INDEX('Материал хисобот'!$D$9:$D$259,MATCH(D739,'Материал хисобот'!$B$9:$B$259,0),1),"")</f>
        <v/>
      </c>
      <c r="G739" s="155"/>
      <c r="H739" s="153">
        <f>IFERROR((((SUMIFS('Регистрация приход товаров'!$H$4:$H$2000,'Регистрация приход товаров'!$A$4:$A$2000,"&gt;="&amp;DATE(YEAR($A739),MONTH($A739),1),'Регистрация приход товаров'!$D$4:$D$2000,$D739)-SUMIFS('Регистрация приход товаров'!$H$4:$H$2000,'Регистрация приход товаров'!$A$4:$A$2000,"&gt;="&amp;DATE(YEAR($A739),MONTH($A739)+1,1),'Регистрация приход товаров'!$D$4:$D$2000,$D739))+(IFERROR((SUMIF('Остаток на начало год'!$B$5:$B$302,$D739,'Остаток на начало год'!$F$5:$F$302)+SUMIFS('Регистрация приход товаров'!$H$4:$H$2000,'Регистрация приход товаров'!$D$4:$D$2000,$D739,'Регистрация приход товаров'!$A$4:$A$2000,"&lt;"&amp;DATE(YEAR($A739),MONTH($A739),1)))-SUMIFS('Регистрация расход товаров'!$H$4:$H$2000,'Регистрация расход товаров'!$A$4:$A$2000,"&lt;"&amp;DATE(YEAR($A739),MONTH($A739),1),'Регистрация расход товаров'!$D$4:$D$2000,$D739),0)))/((SUMIFS('Регистрация приход товаров'!$G$4:$G$2000,'Регистрация приход товаров'!$A$4:$A$2000,"&gt;="&amp;DATE(YEAR($A739),MONTH($A739),1),'Регистрация приход товаров'!$D$4:$D$2000,$D739)-SUMIFS('Регистрация приход товаров'!$G$4:$G$2000,'Регистрация приход товаров'!$A$4:$A$2000,"&gt;="&amp;DATE(YEAR($A739),MONTH($A739)+1,1),'Регистрация приход товаров'!$D$4:$D$2000,$D739))+(IFERROR((SUMIF('Остаток на начало год'!$B$5:$B$302,$D739,'Остаток на начало год'!$E$5:$E$302)+SUMIFS('Регистрация приход товаров'!$G$4:$G$2000,'Регистрация приход товаров'!$D$4:$D$2000,$D739,'Регистрация приход товаров'!$A$4:$A$2000,"&lt;"&amp;DATE(YEAR($A739),MONTH($A739),1)))-SUMIFS('Регистрация расход товаров'!$G$4:$G$2000,'Регистрация расход товаров'!$A$4:$A$2000,"&lt;"&amp;DATE(YEAR($A739),MONTH($A739),1),'Регистрация расход товаров'!$D$4:$D$2000,$D739),0))))*G739,0)</f>
        <v>0</v>
      </c>
      <c r="I739" s="154"/>
      <c r="J739" s="153">
        <f t="shared" si="22"/>
        <v>0</v>
      </c>
      <c r="K739" s="153">
        <f t="shared" si="23"/>
        <v>0</v>
      </c>
      <c r="L739" s="43" t="e">
        <f>IF(B739=#REF!,MAX($L$3:L738)+1,0)</f>
        <v>#REF!</v>
      </c>
    </row>
    <row r="740" spans="1:12">
      <c r="A740" s="158"/>
      <c r="B740" s="94"/>
      <c r="C740" s="159"/>
      <c r="D740" s="128"/>
      <c r="E740" s="151" t="str">
        <f>IFERROR(INDEX('Материал хисобот'!$C$9:$C$259,MATCH(D740,'Материал хисобот'!$B$9:$B$259,0),1),"")</f>
        <v/>
      </c>
      <c r="F740" s="152" t="str">
        <f>IFERROR(INDEX('Материал хисобот'!$D$9:$D$259,MATCH(D740,'Материал хисобот'!$B$9:$B$259,0),1),"")</f>
        <v/>
      </c>
      <c r="G740" s="155"/>
      <c r="H740" s="153">
        <f>IFERROR((((SUMIFS('Регистрация приход товаров'!$H$4:$H$2000,'Регистрация приход товаров'!$A$4:$A$2000,"&gt;="&amp;DATE(YEAR($A740),MONTH($A740),1),'Регистрация приход товаров'!$D$4:$D$2000,$D740)-SUMIFS('Регистрация приход товаров'!$H$4:$H$2000,'Регистрация приход товаров'!$A$4:$A$2000,"&gt;="&amp;DATE(YEAR($A740),MONTH($A740)+1,1),'Регистрация приход товаров'!$D$4:$D$2000,$D740))+(IFERROR((SUMIF('Остаток на начало год'!$B$5:$B$302,$D740,'Остаток на начало год'!$F$5:$F$302)+SUMIFS('Регистрация приход товаров'!$H$4:$H$2000,'Регистрация приход товаров'!$D$4:$D$2000,$D740,'Регистрация приход товаров'!$A$4:$A$2000,"&lt;"&amp;DATE(YEAR($A740),MONTH($A740),1)))-SUMIFS('Регистрация расход товаров'!$H$4:$H$2000,'Регистрация расход товаров'!$A$4:$A$2000,"&lt;"&amp;DATE(YEAR($A740),MONTH($A740),1),'Регистрация расход товаров'!$D$4:$D$2000,$D740),0)))/((SUMIFS('Регистрация приход товаров'!$G$4:$G$2000,'Регистрация приход товаров'!$A$4:$A$2000,"&gt;="&amp;DATE(YEAR($A740),MONTH($A740),1),'Регистрация приход товаров'!$D$4:$D$2000,$D740)-SUMIFS('Регистрация приход товаров'!$G$4:$G$2000,'Регистрация приход товаров'!$A$4:$A$2000,"&gt;="&amp;DATE(YEAR($A740),MONTH($A740)+1,1),'Регистрация приход товаров'!$D$4:$D$2000,$D740))+(IFERROR((SUMIF('Остаток на начало год'!$B$5:$B$302,$D740,'Остаток на начало год'!$E$5:$E$302)+SUMIFS('Регистрация приход товаров'!$G$4:$G$2000,'Регистрация приход товаров'!$D$4:$D$2000,$D740,'Регистрация приход товаров'!$A$4:$A$2000,"&lt;"&amp;DATE(YEAR($A740),MONTH($A740),1)))-SUMIFS('Регистрация расход товаров'!$G$4:$G$2000,'Регистрация расход товаров'!$A$4:$A$2000,"&lt;"&amp;DATE(YEAR($A740),MONTH($A740),1),'Регистрация расход товаров'!$D$4:$D$2000,$D740),0))))*G740,0)</f>
        <v>0</v>
      </c>
      <c r="I740" s="154"/>
      <c r="J740" s="153">
        <f t="shared" si="22"/>
        <v>0</v>
      </c>
      <c r="K740" s="153">
        <f t="shared" si="23"/>
        <v>0</v>
      </c>
      <c r="L740" s="43" t="e">
        <f>IF(B740=#REF!,MAX($L$3:L739)+1,0)</f>
        <v>#REF!</v>
      </c>
    </row>
    <row r="741" spans="1:12">
      <c r="A741" s="158"/>
      <c r="B741" s="94"/>
      <c r="C741" s="159"/>
      <c r="D741" s="128"/>
      <c r="E741" s="151" t="str">
        <f>IFERROR(INDEX('Материал хисобот'!$C$9:$C$259,MATCH(D741,'Материал хисобот'!$B$9:$B$259,0),1),"")</f>
        <v/>
      </c>
      <c r="F741" s="152" t="str">
        <f>IFERROR(INDEX('Материал хисобот'!$D$9:$D$259,MATCH(D741,'Материал хисобот'!$B$9:$B$259,0),1),"")</f>
        <v/>
      </c>
      <c r="G741" s="155"/>
      <c r="H741" s="153">
        <f>IFERROR((((SUMIFS('Регистрация приход товаров'!$H$4:$H$2000,'Регистрация приход товаров'!$A$4:$A$2000,"&gt;="&amp;DATE(YEAR($A741),MONTH($A741),1),'Регистрация приход товаров'!$D$4:$D$2000,$D741)-SUMIFS('Регистрация приход товаров'!$H$4:$H$2000,'Регистрация приход товаров'!$A$4:$A$2000,"&gt;="&amp;DATE(YEAR($A741),MONTH($A741)+1,1),'Регистрация приход товаров'!$D$4:$D$2000,$D741))+(IFERROR((SUMIF('Остаток на начало год'!$B$5:$B$302,$D741,'Остаток на начало год'!$F$5:$F$302)+SUMIFS('Регистрация приход товаров'!$H$4:$H$2000,'Регистрация приход товаров'!$D$4:$D$2000,$D741,'Регистрация приход товаров'!$A$4:$A$2000,"&lt;"&amp;DATE(YEAR($A741),MONTH($A741),1)))-SUMIFS('Регистрация расход товаров'!$H$4:$H$2000,'Регистрация расход товаров'!$A$4:$A$2000,"&lt;"&amp;DATE(YEAR($A741),MONTH($A741),1),'Регистрация расход товаров'!$D$4:$D$2000,$D741),0)))/((SUMIFS('Регистрация приход товаров'!$G$4:$G$2000,'Регистрация приход товаров'!$A$4:$A$2000,"&gt;="&amp;DATE(YEAR($A741),MONTH($A741),1),'Регистрация приход товаров'!$D$4:$D$2000,$D741)-SUMIFS('Регистрация приход товаров'!$G$4:$G$2000,'Регистрация приход товаров'!$A$4:$A$2000,"&gt;="&amp;DATE(YEAR($A741),MONTH($A741)+1,1),'Регистрация приход товаров'!$D$4:$D$2000,$D741))+(IFERROR((SUMIF('Остаток на начало год'!$B$5:$B$302,$D741,'Остаток на начало год'!$E$5:$E$302)+SUMIFS('Регистрация приход товаров'!$G$4:$G$2000,'Регистрация приход товаров'!$D$4:$D$2000,$D741,'Регистрация приход товаров'!$A$4:$A$2000,"&lt;"&amp;DATE(YEAR($A741),MONTH($A741),1)))-SUMIFS('Регистрация расход товаров'!$G$4:$G$2000,'Регистрация расход товаров'!$A$4:$A$2000,"&lt;"&amp;DATE(YEAR($A741),MONTH($A741),1),'Регистрация расход товаров'!$D$4:$D$2000,$D741),0))))*G741,0)</f>
        <v>0</v>
      </c>
      <c r="I741" s="154"/>
      <c r="J741" s="153">
        <f t="shared" si="22"/>
        <v>0</v>
      </c>
      <c r="K741" s="153">
        <f t="shared" si="23"/>
        <v>0</v>
      </c>
      <c r="L741" s="43" t="e">
        <f>IF(B741=#REF!,MAX($L$3:L740)+1,0)</f>
        <v>#REF!</v>
      </c>
    </row>
    <row r="742" spans="1:12">
      <c r="A742" s="158"/>
      <c r="B742" s="94"/>
      <c r="C742" s="159"/>
      <c r="D742" s="128"/>
      <c r="E742" s="151" t="str">
        <f>IFERROR(INDEX('Материал хисобот'!$C$9:$C$259,MATCH(D742,'Материал хисобот'!$B$9:$B$259,0),1),"")</f>
        <v/>
      </c>
      <c r="F742" s="152" t="str">
        <f>IFERROR(INDEX('Материал хисобот'!$D$9:$D$259,MATCH(D742,'Материал хисобот'!$B$9:$B$259,0),1),"")</f>
        <v/>
      </c>
      <c r="G742" s="155"/>
      <c r="H742" s="153">
        <f>IFERROR((((SUMIFS('Регистрация приход товаров'!$H$4:$H$2000,'Регистрация приход товаров'!$A$4:$A$2000,"&gt;="&amp;DATE(YEAR($A742),MONTH($A742),1),'Регистрация приход товаров'!$D$4:$D$2000,$D742)-SUMIFS('Регистрация приход товаров'!$H$4:$H$2000,'Регистрация приход товаров'!$A$4:$A$2000,"&gt;="&amp;DATE(YEAR($A742),MONTH($A742)+1,1),'Регистрация приход товаров'!$D$4:$D$2000,$D742))+(IFERROR((SUMIF('Остаток на начало год'!$B$5:$B$302,$D742,'Остаток на начало год'!$F$5:$F$302)+SUMIFS('Регистрация приход товаров'!$H$4:$H$2000,'Регистрация приход товаров'!$D$4:$D$2000,$D742,'Регистрация приход товаров'!$A$4:$A$2000,"&lt;"&amp;DATE(YEAR($A742),MONTH($A742),1)))-SUMIFS('Регистрация расход товаров'!$H$4:$H$2000,'Регистрация расход товаров'!$A$4:$A$2000,"&lt;"&amp;DATE(YEAR($A742),MONTH($A742),1),'Регистрация расход товаров'!$D$4:$D$2000,$D742),0)))/((SUMIFS('Регистрация приход товаров'!$G$4:$G$2000,'Регистрация приход товаров'!$A$4:$A$2000,"&gt;="&amp;DATE(YEAR($A742),MONTH($A742),1),'Регистрация приход товаров'!$D$4:$D$2000,$D742)-SUMIFS('Регистрация приход товаров'!$G$4:$G$2000,'Регистрация приход товаров'!$A$4:$A$2000,"&gt;="&amp;DATE(YEAR($A742),MONTH($A742)+1,1),'Регистрация приход товаров'!$D$4:$D$2000,$D742))+(IFERROR((SUMIF('Остаток на начало год'!$B$5:$B$302,$D742,'Остаток на начало год'!$E$5:$E$302)+SUMIFS('Регистрация приход товаров'!$G$4:$G$2000,'Регистрация приход товаров'!$D$4:$D$2000,$D742,'Регистрация приход товаров'!$A$4:$A$2000,"&lt;"&amp;DATE(YEAR($A742),MONTH($A742),1)))-SUMIFS('Регистрация расход товаров'!$G$4:$G$2000,'Регистрация расход товаров'!$A$4:$A$2000,"&lt;"&amp;DATE(YEAR($A742),MONTH($A742),1),'Регистрация расход товаров'!$D$4:$D$2000,$D742),0))))*G742,0)</f>
        <v>0</v>
      </c>
      <c r="I742" s="154"/>
      <c r="J742" s="153">
        <f t="shared" si="22"/>
        <v>0</v>
      </c>
      <c r="K742" s="153">
        <f t="shared" si="23"/>
        <v>0</v>
      </c>
      <c r="L742" s="43" t="e">
        <f>IF(B742=#REF!,MAX($L$3:L741)+1,0)</f>
        <v>#REF!</v>
      </c>
    </row>
    <row r="743" spans="1:12">
      <c r="A743" s="158"/>
      <c r="B743" s="94"/>
      <c r="C743" s="159"/>
      <c r="D743" s="128"/>
      <c r="E743" s="151" t="str">
        <f>IFERROR(INDEX('Материал хисобот'!$C$9:$C$259,MATCH(D743,'Материал хисобот'!$B$9:$B$259,0),1),"")</f>
        <v/>
      </c>
      <c r="F743" s="152" t="str">
        <f>IFERROR(INDEX('Материал хисобот'!$D$9:$D$259,MATCH(D743,'Материал хисобот'!$B$9:$B$259,0),1),"")</f>
        <v/>
      </c>
      <c r="G743" s="155"/>
      <c r="H743" s="153">
        <f>IFERROR((((SUMIFS('Регистрация приход товаров'!$H$4:$H$2000,'Регистрация приход товаров'!$A$4:$A$2000,"&gt;="&amp;DATE(YEAR($A743),MONTH($A743),1),'Регистрация приход товаров'!$D$4:$D$2000,$D743)-SUMIFS('Регистрация приход товаров'!$H$4:$H$2000,'Регистрация приход товаров'!$A$4:$A$2000,"&gt;="&amp;DATE(YEAR($A743),MONTH($A743)+1,1),'Регистрация приход товаров'!$D$4:$D$2000,$D743))+(IFERROR((SUMIF('Остаток на начало год'!$B$5:$B$302,$D743,'Остаток на начало год'!$F$5:$F$302)+SUMIFS('Регистрация приход товаров'!$H$4:$H$2000,'Регистрация приход товаров'!$D$4:$D$2000,$D743,'Регистрация приход товаров'!$A$4:$A$2000,"&lt;"&amp;DATE(YEAR($A743),MONTH($A743),1)))-SUMIFS('Регистрация расход товаров'!$H$4:$H$2000,'Регистрация расход товаров'!$A$4:$A$2000,"&lt;"&amp;DATE(YEAR($A743),MONTH($A743),1),'Регистрация расход товаров'!$D$4:$D$2000,$D743),0)))/((SUMIFS('Регистрация приход товаров'!$G$4:$G$2000,'Регистрация приход товаров'!$A$4:$A$2000,"&gt;="&amp;DATE(YEAR($A743),MONTH($A743),1),'Регистрация приход товаров'!$D$4:$D$2000,$D743)-SUMIFS('Регистрация приход товаров'!$G$4:$G$2000,'Регистрация приход товаров'!$A$4:$A$2000,"&gt;="&amp;DATE(YEAR($A743),MONTH($A743)+1,1),'Регистрация приход товаров'!$D$4:$D$2000,$D743))+(IFERROR((SUMIF('Остаток на начало год'!$B$5:$B$302,$D743,'Остаток на начало год'!$E$5:$E$302)+SUMIFS('Регистрация приход товаров'!$G$4:$G$2000,'Регистрация приход товаров'!$D$4:$D$2000,$D743,'Регистрация приход товаров'!$A$4:$A$2000,"&lt;"&amp;DATE(YEAR($A743),MONTH($A743),1)))-SUMIFS('Регистрация расход товаров'!$G$4:$G$2000,'Регистрация расход товаров'!$A$4:$A$2000,"&lt;"&amp;DATE(YEAR($A743),MONTH($A743),1),'Регистрация расход товаров'!$D$4:$D$2000,$D743),0))))*G743,0)</f>
        <v>0</v>
      </c>
      <c r="I743" s="154"/>
      <c r="J743" s="153">
        <f t="shared" si="22"/>
        <v>0</v>
      </c>
      <c r="K743" s="153">
        <f t="shared" si="23"/>
        <v>0</v>
      </c>
      <c r="L743" s="43" t="e">
        <f>IF(B743=#REF!,MAX($L$3:L742)+1,0)</f>
        <v>#REF!</v>
      </c>
    </row>
    <row r="744" spans="1:12">
      <c r="A744" s="158"/>
      <c r="B744" s="94"/>
      <c r="C744" s="159"/>
      <c r="D744" s="128"/>
      <c r="E744" s="151" t="str">
        <f>IFERROR(INDEX('Материал хисобот'!$C$9:$C$259,MATCH(D744,'Материал хисобот'!$B$9:$B$259,0),1),"")</f>
        <v/>
      </c>
      <c r="F744" s="152" t="str">
        <f>IFERROR(INDEX('Материал хисобот'!$D$9:$D$259,MATCH(D744,'Материал хисобот'!$B$9:$B$259,0),1),"")</f>
        <v/>
      </c>
      <c r="G744" s="155"/>
      <c r="H744" s="153">
        <f>IFERROR((((SUMIFS('Регистрация приход товаров'!$H$4:$H$2000,'Регистрация приход товаров'!$A$4:$A$2000,"&gt;="&amp;DATE(YEAR($A744),MONTH($A744),1),'Регистрация приход товаров'!$D$4:$D$2000,$D744)-SUMIFS('Регистрация приход товаров'!$H$4:$H$2000,'Регистрация приход товаров'!$A$4:$A$2000,"&gt;="&amp;DATE(YEAR($A744),MONTH($A744)+1,1),'Регистрация приход товаров'!$D$4:$D$2000,$D744))+(IFERROR((SUMIF('Остаток на начало год'!$B$5:$B$302,$D744,'Остаток на начало год'!$F$5:$F$302)+SUMIFS('Регистрация приход товаров'!$H$4:$H$2000,'Регистрация приход товаров'!$D$4:$D$2000,$D744,'Регистрация приход товаров'!$A$4:$A$2000,"&lt;"&amp;DATE(YEAR($A744),MONTH($A744),1)))-SUMIFS('Регистрация расход товаров'!$H$4:$H$2000,'Регистрация расход товаров'!$A$4:$A$2000,"&lt;"&amp;DATE(YEAR($A744),MONTH($A744),1),'Регистрация расход товаров'!$D$4:$D$2000,$D744),0)))/((SUMIFS('Регистрация приход товаров'!$G$4:$G$2000,'Регистрация приход товаров'!$A$4:$A$2000,"&gt;="&amp;DATE(YEAR($A744),MONTH($A744),1),'Регистрация приход товаров'!$D$4:$D$2000,$D744)-SUMIFS('Регистрация приход товаров'!$G$4:$G$2000,'Регистрация приход товаров'!$A$4:$A$2000,"&gt;="&amp;DATE(YEAR($A744),MONTH($A744)+1,1),'Регистрация приход товаров'!$D$4:$D$2000,$D744))+(IFERROR((SUMIF('Остаток на начало год'!$B$5:$B$302,$D744,'Остаток на начало год'!$E$5:$E$302)+SUMIFS('Регистрация приход товаров'!$G$4:$G$2000,'Регистрация приход товаров'!$D$4:$D$2000,$D744,'Регистрация приход товаров'!$A$4:$A$2000,"&lt;"&amp;DATE(YEAR($A744),MONTH($A744),1)))-SUMIFS('Регистрация расход товаров'!$G$4:$G$2000,'Регистрация расход товаров'!$A$4:$A$2000,"&lt;"&amp;DATE(YEAR($A744),MONTH($A744),1),'Регистрация расход товаров'!$D$4:$D$2000,$D744),0))))*G744,0)</f>
        <v>0</v>
      </c>
      <c r="I744" s="154"/>
      <c r="J744" s="153">
        <f t="shared" si="22"/>
        <v>0</v>
      </c>
      <c r="K744" s="153">
        <f t="shared" si="23"/>
        <v>0</v>
      </c>
      <c r="L744" s="43" t="e">
        <f>IF(B744=#REF!,MAX($L$3:L743)+1,0)</f>
        <v>#REF!</v>
      </c>
    </row>
    <row r="745" spans="1:12">
      <c r="A745" s="158"/>
      <c r="B745" s="94"/>
      <c r="C745" s="159"/>
      <c r="D745" s="128"/>
      <c r="E745" s="151" t="str">
        <f>IFERROR(INDEX('Материал хисобот'!$C$9:$C$259,MATCH(D745,'Материал хисобот'!$B$9:$B$259,0),1),"")</f>
        <v/>
      </c>
      <c r="F745" s="152" t="str">
        <f>IFERROR(INDEX('Материал хисобот'!$D$9:$D$259,MATCH(D745,'Материал хисобот'!$B$9:$B$259,0),1),"")</f>
        <v/>
      </c>
      <c r="G745" s="155"/>
      <c r="H745" s="153">
        <f>IFERROR((((SUMIFS('Регистрация приход товаров'!$H$4:$H$2000,'Регистрация приход товаров'!$A$4:$A$2000,"&gt;="&amp;DATE(YEAR($A745),MONTH($A745),1),'Регистрация приход товаров'!$D$4:$D$2000,$D745)-SUMIFS('Регистрация приход товаров'!$H$4:$H$2000,'Регистрация приход товаров'!$A$4:$A$2000,"&gt;="&amp;DATE(YEAR($A745),MONTH($A745)+1,1),'Регистрация приход товаров'!$D$4:$D$2000,$D745))+(IFERROR((SUMIF('Остаток на начало год'!$B$5:$B$302,$D745,'Остаток на начало год'!$F$5:$F$302)+SUMIFS('Регистрация приход товаров'!$H$4:$H$2000,'Регистрация приход товаров'!$D$4:$D$2000,$D745,'Регистрация приход товаров'!$A$4:$A$2000,"&lt;"&amp;DATE(YEAR($A745),MONTH($A745),1)))-SUMIFS('Регистрация расход товаров'!$H$4:$H$2000,'Регистрация расход товаров'!$A$4:$A$2000,"&lt;"&amp;DATE(YEAR($A745),MONTH($A745),1),'Регистрация расход товаров'!$D$4:$D$2000,$D745),0)))/((SUMIFS('Регистрация приход товаров'!$G$4:$G$2000,'Регистрация приход товаров'!$A$4:$A$2000,"&gt;="&amp;DATE(YEAR($A745),MONTH($A745),1),'Регистрация приход товаров'!$D$4:$D$2000,$D745)-SUMIFS('Регистрация приход товаров'!$G$4:$G$2000,'Регистрация приход товаров'!$A$4:$A$2000,"&gt;="&amp;DATE(YEAR($A745),MONTH($A745)+1,1),'Регистрация приход товаров'!$D$4:$D$2000,$D745))+(IFERROR((SUMIF('Остаток на начало год'!$B$5:$B$302,$D745,'Остаток на начало год'!$E$5:$E$302)+SUMIFS('Регистрация приход товаров'!$G$4:$G$2000,'Регистрация приход товаров'!$D$4:$D$2000,$D745,'Регистрация приход товаров'!$A$4:$A$2000,"&lt;"&amp;DATE(YEAR($A745),MONTH($A745),1)))-SUMIFS('Регистрация расход товаров'!$G$4:$G$2000,'Регистрация расход товаров'!$A$4:$A$2000,"&lt;"&amp;DATE(YEAR($A745),MONTH($A745),1),'Регистрация расход товаров'!$D$4:$D$2000,$D745),0))))*G745,0)</f>
        <v>0</v>
      </c>
      <c r="I745" s="154"/>
      <c r="J745" s="153">
        <f t="shared" si="22"/>
        <v>0</v>
      </c>
      <c r="K745" s="153">
        <f t="shared" si="23"/>
        <v>0</v>
      </c>
      <c r="L745" s="43" t="e">
        <f>IF(B745=#REF!,MAX($L$3:L744)+1,0)</f>
        <v>#REF!</v>
      </c>
    </row>
    <row r="746" spans="1:12">
      <c r="A746" s="158"/>
      <c r="B746" s="94"/>
      <c r="C746" s="159"/>
      <c r="D746" s="128"/>
      <c r="E746" s="151" t="str">
        <f>IFERROR(INDEX('Материал хисобот'!$C$9:$C$259,MATCH(D746,'Материал хисобот'!$B$9:$B$259,0),1),"")</f>
        <v/>
      </c>
      <c r="F746" s="152" t="str">
        <f>IFERROR(INDEX('Материал хисобот'!$D$9:$D$259,MATCH(D746,'Материал хисобот'!$B$9:$B$259,0),1),"")</f>
        <v/>
      </c>
      <c r="G746" s="155"/>
      <c r="H746" s="153">
        <f>IFERROR((((SUMIFS('Регистрация приход товаров'!$H$4:$H$2000,'Регистрация приход товаров'!$A$4:$A$2000,"&gt;="&amp;DATE(YEAR($A746),MONTH($A746),1),'Регистрация приход товаров'!$D$4:$D$2000,$D746)-SUMIFS('Регистрация приход товаров'!$H$4:$H$2000,'Регистрация приход товаров'!$A$4:$A$2000,"&gt;="&amp;DATE(YEAR($A746),MONTH($A746)+1,1),'Регистрация приход товаров'!$D$4:$D$2000,$D746))+(IFERROR((SUMIF('Остаток на начало год'!$B$5:$B$302,$D746,'Остаток на начало год'!$F$5:$F$302)+SUMIFS('Регистрация приход товаров'!$H$4:$H$2000,'Регистрация приход товаров'!$D$4:$D$2000,$D746,'Регистрация приход товаров'!$A$4:$A$2000,"&lt;"&amp;DATE(YEAR($A746),MONTH($A746),1)))-SUMIFS('Регистрация расход товаров'!$H$4:$H$2000,'Регистрация расход товаров'!$A$4:$A$2000,"&lt;"&amp;DATE(YEAR($A746),MONTH($A746),1),'Регистрация расход товаров'!$D$4:$D$2000,$D746),0)))/((SUMIFS('Регистрация приход товаров'!$G$4:$G$2000,'Регистрация приход товаров'!$A$4:$A$2000,"&gt;="&amp;DATE(YEAR($A746),MONTH($A746),1),'Регистрация приход товаров'!$D$4:$D$2000,$D746)-SUMIFS('Регистрация приход товаров'!$G$4:$G$2000,'Регистрация приход товаров'!$A$4:$A$2000,"&gt;="&amp;DATE(YEAR($A746),MONTH($A746)+1,1),'Регистрация приход товаров'!$D$4:$D$2000,$D746))+(IFERROR((SUMIF('Остаток на начало год'!$B$5:$B$302,$D746,'Остаток на начало год'!$E$5:$E$302)+SUMIFS('Регистрация приход товаров'!$G$4:$G$2000,'Регистрация приход товаров'!$D$4:$D$2000,$D746,'Регистрация приход товаров'!$A$4:$A$2000,"&lt;"&amp;DATE(YEAR($A746),MONTH($A746),1)))-SUMIFS('Регистрация расход товаров'!$G$4:$G$2000,'Регистрация расход товаров'!$A$4:$A$2000,"&lt;"&amp;DATE(YEAR($A746),MONTH($A746),1),'Регистрация расход товаров'!$D$4:$D$2000,$D746),0))))*G746,0)</f>
        <v>0</v>
      </c>
      <c r="I746" s="154"/>
      <c r="J746" s="153">
        <f t="shared" si="22"/>
        <v>0</v>
      </c>
      <c r="K746" s="153">
        <f t="shared" si="23"/>
        <v>0</v>
      </c>
      <c r="L746" s="43" t="e">
        <f>IF(B746=#REF!,MAX($L$3:L745)+1,0)</f>
        <v>#REF!</v>
      </c>
    </row>
    <row r="747" spans="1:12">
      <c r="A747" s="158"/>
      <c r="B747" s="94"/>
      <c r="C747" s="159"/>
      <c r="D747" s="128"/>
      <c r="E747" s="151" t="str">
        <f>IFERROR(INDEX('Материал хисобот'!$C$9:$C$259,MATCH(D747,'Материал хисобот'!$B$9:$B$259,0),1),"")</f>
        <v/>
      </c>
      <c r="F747" s="152" t="str">
        <f>IFERROR(INDEX('Материал хисобот'!$D$9:$D$259,MATCH(D747,'Материал хисобот'!$B$9:$B$259,0),1),"")</f>
        <v/>
      </c>
      <c r="G747" s="155"/>
      <c r="H747" s="153">
        <f>IFERROR((((SUMIFS('Регистрация приход товаров'!$H$4:$H$2000,'Регистрация приход товаров'!$A$4:$A$2000,"&gt;="&amp;DATE(YEAR($A747),MONTH($A747),1),'Регистрация приход товаров'!$D$4:$D$2000,$D747)-SUMIFS('Регистрация приход товаров'!$H$4:$H$2000,'Регистрация приход товаров'!$A$4:$A$2000,"&gt;="&amp;DATE(YEAR($A747),MONTH($A747)+1,1),'Регистрация приход товаров'!$D$4:$D$2000,$D747))+(IFERROR((SUMIF('Остаток на начало год'!$B$5:$B$302,$D747,'Остаток на начало год'!$F$5:$F$302)+SUMIFS('Регистрация приход товаров'!$H$4:$H$2000,'Регистрация приход товаров'!$D$4:$D$2000,$D747,'Регистрация приход товаров'!$A$4:$A$2000,"&lt;"&amp;DATE(YEAR($A747),MONTH($A747),1)))-SUMIFS('Регистрация расход товаров'!$H$4:$H$2000,'Регистрация расход товаров'!$A$4:$A$2000,"&lt;"&amp;DATE(YEAR($A747),MONTH($A747),1),'Регистрация расход товаров'!$D$4:$D$2000,$D747),0)))/((SUMIFS('Регистрация приход товаров'!$G$4:$G$2000,'Регистрация приход товаров'!$A$4:$A$2000,"&gt;="&amp;DATE(YEAR($A747),MONTH($A747),1),'Регистрация приход товаров'!$D$4:$D$2000,$D747)-SUMIFS('Регистрация приход товаров'!$G$4:$G$2000,'Регистрация приход товаров'!$A$4:$A$2000,"&gt;="&amp;DATE(YEAR($A747),MONTH($A747)+1,1),'Регистрация приход товаров'!$D$4:$D$2000,$D747))+(IFERROR((SUMIF('Остаток на начало год'!$B$5:$B$302,$D747,'Остаток на начало год'!$E$5:$E$302)+SUMIFS('Регистрация приход товаров'!$G$4:$G$2000,'Регистрация приход товаров'!$D$4:$D$2000,$D747,'Регистрация приход товаров'!$A$4:$A$2000,"&lt;"&amp;DATE(YEAR($A747),MONTH($A747),1)))-SUMIFS('Регистрация расход товаров'!$G$4:$G$2000,'Регистрация расход товаров'!$A$4:$A$2000,"&lt;"&amp;DATE(YEAR($A747),MONTH($A747),1),'Регистрация расход товаров'!$D$4:$D$2000,$D747),0))))*G747,0)</f>
        <v>0</v>
      </c>
      <c r="I747" s="154"/>
      <c r="J747" s="153">
        <f t="shared" si="22"/>
        <v>0</v>
      </c>
      <c r="K747" s="153">
        <f t="shared" si="23"/>
        <v>0</v>
      </c>
      <c r="L747" s="43" t="e">
        <f>IF(B747=#REF!,MAX($L$3:L746)+1,0)</f>
        <v>#REF!</v>
      </c>
    </row>
    <row r="748" spans="1:12">
      <c r="A748" s="158"/>
      <c r="B748" s="94"/>
      <c r="C748" s="159"/>
      <c r="D748" s="128"/>
      <c r="E748" s="151" t="str">
        <f>IFERROR(INDEX('Материал хисобот'!$C$9:$C$259,MATCH(D748,'Материал хисобот'!$B$9:$B$259,0),1),"")</f>
        <v/>
      </c>
      <c r="F748" s="152" t="str">
        <f>IFERROR(INDEX('Материал хисобот'!$D$9:$D$259,MATCH(D748,'Материал хисобот'!$B$9:$B$259,0),1),"")</f>
        <v/>
      </c>
      <c r="G748" s="155"/>
      <c r="H748" s="153">
        <f>IFERROR((((SUMIFS('Регистрация приход товаров'!$H$4:$H$2000,'Регистрация приход товаров'!$A$4:$A$2000,"&gt;="&amp;DATE(YEAR($A748),MONTH($A748),1),'Регистрация приход товаров'!$D$4:$D$2000,$D748)-SUMIFS('Регистрация приход товаров'!$H$4:$H$2000,'Регистрация приход товаров'!$A$4:$A$2000,"&gt;="&amp;DATE(YEAR($A748),MONTH($A748)+1,1),'Регистрация приход товаров'!$D$4:$D$2000,$D748))+(IFERROR((SUMIF('Остаток на начало год'!$B$5:$B$302,$D748,'Остаток на начало год'!$F$5:$F$302)+SUMIFS('Регистрация приход товаров'!$H$4:$H$2000,'Регистрация приход товаров'!$D$4:$D$2000,$D748,'Регистрация приход товаров'!$A$4:$A$2000,"&lt;"&amp;DATE(YEAR($A748),MONTH($A748),1)))-SUMIFS('Регистрация расход товаров'!$H$4:$H$2000,'Регистрация расход товаров'!$A$4:$A$2000,"&lt;"&amp;DATE(YEAR($A748),MONTH($A748),1),'Регистрация расход товаров'!$D$4:$D$2000,$D748),0)))/((SUMIFS('Регистрация приход товаров'!$G$4:$G$2000,'Регистрация приход товаров'!$A$4:$A$2000,"&gt;="&amp;DATE(YEAR($A748),MONTH($A748),1),'Регистрация приход товаров'!$D$4:$D$2000,$D748)-SUMIFS('Регистрация приход товаров'!$G$4:$G$2000,'Регистрация приход товаров'!$A$4:$A$2000,"&gt;="&amp;DATE(YEAR($A748),MONTH($A748)+1,1),'Регистрация приход товаров'!$D$4:$D$2000,$D748))+(IFERROR((SUMIF('Остаток на начало год'!$B$5:$B$302,$D748,'Остаток на начало год'!$E$5:$E$302)+SUMIFS('Регистрация приход товаров'!$G$4:$G$2000,'Регистрация приход товаров'!$D$4:$D$2000,$D748,'Регистрация приход товаров'!$A$4:$A$2000,"&lt;"&amp;DATE(YEAR($A748),MONTH($A748),1)))-SUMIFS('Регистрация расход товаров'!$G$4:$G$2000,'Регистрация расход товаров'!$A$4:$A$2000,"&lt;"&amp;DATE(YEAR($A748),MONTH($A748),1),'Регистрация расход товаров'!$D$4:$D$2000,$D748),0))))*G748,0)</f>
        <v>0</v>
      </c>
      <c r="I748" s="154"/>
      <c r="J748" s="153">
        <f t="shared" si="22"/>
        <v>0</v>
      </c>
      <c r="K748" s="153">
        <f t="shared" si="23"/>
        <v>0</v>
      </c>
      <c r="L748" s="43" t="e">
        <f>IF(B748=#REF!,MAX($L$3:L747)+1,0)</f>
        <v>#REF!</v>
      </c>
    </row>
    <row r="749" spans="1:12">
      <c r="A749" s="158"/>
      <c r="B749" s="94"/>
      <c r="C749" s="159"/>
      <c r="D749" s="128"/>
      <c r="E749" s="151" t="str">
        <f>IFERROR(INDEX('Материал хисобот'!$C$9:$C$259,MATCH(D749,'Материал хисобот'!$B$9:$B$259,0),1),"")</f>
        <v/>
      </c>
      <c r="F749" s="152" t="str">
        <f>IFERROR(INDEX('Материал хисобот'!$D$9:$D$259,MATCH(D749,'Материал хисобот'!$B$9:$B$259,0),1),"")</f>
        <v/>
      </c>
      <c r="G749" s="155"/>
      <c r="H749" s="153">
        <f>IFERROR((((SUMIFS('Регистрация приход товаров'!$H$4:$H$2000,'Регистрация приход товаров'!$A$4:$A$2000,"&gt;="&amp;DATE(YEAR($A749),MONTH($A749),1),'Регистрация приход товаров'!$D$4:$D$2000,$D749)-SUMIFS('Регистрация приход товаров'!$H$4:$H$2000,'Регистрация приход товаров'!$A$4:$A$2000,"&gt;="&amp;DATE(YEAR($A749),MONTH($A749)+1,1),'Регистрация приход товаров'!$D$4:$D$2000,$D749))+(IFERROR((SUMIF('Остаток на начало год'!$B$5:$B$302,$D749,'Остаток на начало год'!$F$5:$F$302)+SUMIFS('Регистрация приход товаров'!$H$4:$H$2000,'Регистрация приход товаров'!$D$4:$D$2000,$D749,'Регистрация приход товаров'!$A$4:$A$2000,"&lt;"&amp;DATE(YEAR($A749),MONTH($A749),1)))-SUMIFS('Регистрация расход товаров'!$H$4:$H$2000,'Регистрация расход товаров'!$A$4:$A$2000,"&lt;"&amp;DATE(YEAR($A749),MONTH($A749),1),'Регистрация расход товаров'!$D$4:$D$2000,$D749),0)))/((SUMIFS('Регистрация приход товаров'!$G$4:$G$2000,'Регистрация приход товаров'!$A$4:$A$2000,"&gt;="&amp;DATE(YEAR($A749),MONTH($A749),1),'Регистрация приход товаров'!$D$4:$D$2000,$D749)-SUMIFS('Регистрация приход товаров'!$G$4:$G$2000,'Регистрация приход товаров'!$A$4:$A$2000,"&gt;="&amp;DATE(YEAR($A749),MONTH($A749)+1,1),'Регистрация приход товаров'!$D$4:$D$2000,$D749))+(IFERROR((SUMIF('Остаток на начало год'!$B$5:$B$302,$D749,'Остаток на начало год'!$E$5:$E$302)+SUMIFS('Регистрация приход товаров'!$G$4:$G$2000,'Регистрация приход товаров'!$D$4:$D$2000,$D749,'Регистрация приход товаров'!$A$4:$A$2000,"&lt;"&amp;DATE(YEAR($A749),MONTH($A749),1)))-SUMIFS('Регистрация расход товаров'!$G$4:$G$2000,'Регистрация расход товаров'!$A$4:$A$2000,"&lt;"&amp;DATE(YEAR($A749),MONTH($A749),1),'Регистрация расход товаров'!$D$4:$D$2000,$D749),0))))*G749,0)</f>
        <v>0</v>
      </c>
      <c r="I749" s="154"/>
      <c r="J749" s="153">
        <f t="shared" si="22"/>
        <v>0</v>
      </c>
      <c r="K749" s="153">
        <f t="shared" si="23"/>
        <v>0</v>
      </c>
      <c r="L749" s="43" t="e">
        <f>IF(B749=#REF!,MAX($L$3:L748)+1,0)</f>
        <v>#REF!</v>
      </c>
    </row>
    <row r="750" spans="1:12">
      <c r="A750" s="158"/>
      <c r="B750" s="94"/>
      <c r="C750" s="159"/>
      <c r="D750" s="128"/>
      <c r="E750" s="151" t="str">
        <f>IFERROR(INDEX('Материал хисобот'!$C$9:$C$259,MATCH(D750,'Материал хисобот'!$B$9:$B$259,0),1),"")</f>
        <v/>
      </c>
      <c r="F750" s="152" t="str">
        <f>IFERROR(INDEX('Материал хисобот'!$D$9:$D$259,MATCH(D750,'Материал хисобот'!$B$9:$B$259,0),1),"")</f>
        <v/>
      </c>
      <c r="G750" s="155"/>
      <c r="H750" s="153">
        <f>IFERROR((((SUMIFS('Регистрация приход товаров'!$H$4:$H$2000,'Регистрация приход товаров'!$A$4:$A$2000,"&gt;="&amp;DATE(YEAR($A750),MONTH($A750),1),'Регистрация приход товаров'!$D$4:$D$2000,$D750)-SUMIFS('Регистрация приход товаров'!$H$4:$H$2000,'Регистрация приход товаров'!$A$4:$A$2000,"&gt;="&amp;DATE(YEAR($A750),MONTH($A750)+1,1),'Регистрация приход товаров'!$D$4:$D$2000,$D750))+(IFERROR((SUMIF('Остаток на начало год'!$B$5:$B$302,$D750,'Остаток на начало год'!$F$5:$F$302)+SUMIFS('Регистрация приход товаров'!$H$4:$H$2000,'Регистрация приход товаров'!$D$4:$D$2000,$D750,'Регистрация приход товаров'!$A$4:$A$2000,"&lt;"&amp;DATE(YEAR($A750),MONTH($A750),1)))-SUMIFS('Регистрация расход товаров'!$H$4:$H$2000,'Регистрация расход товаров'!$A$4:$A$2000,"&lt;"&amp;DATE(YEAR($A750),MONTH($A750),1),'Регистрация расход товаров'!$D$4:$D$2000,$D750),0)))/((SUMIFS('Регистрация приход товаров'!$G$4:$G$2000,'Регистрация приход товаров'!$A$4:$A$2000,"&gt;="&amp;DATE(YEAR($A750),MONTH($A750),1),'Регистрация приход товаров'!$D$4:$D$2000,$D750)-SUMIFS('Регистрация приход товаров'!$G$4:$G$2000,'Регистрация приход товаров'!$A$4:$A$2000,"&gt;="&amp;DATE(YEAR($A750),MONTH($A750)+1,1),'Регистрация приход товаров'!$D$4:$D$2000,$D750))+(IFERROR((SUMIF('Остаток на начало год'!$B$5:$B$302,$D750,'Остаток на начало год'!$E$5:$E$302)+SUMIFS('Регистрация приход товаров'!$G$4:$G$2000,'Регистрация приход товаров'!$D$4:$D$2000,$D750,'Регистрация приход товаров'!$A$4:$A$2000,"&lt;"&amp;DATE(YEAR($A750),MONTH($A750),1)))-SUMIFS('Регистрация расход товаров'!$G$4:$G$2000,'Регистрация расход товаров'!$A$4:$A$2000,"&lt;"&amp;DATE(YEAR($A750),MONTH($A750),1),'Регистрация расход товаров'!$D$4:$D$2000,$D750),0))))*G750,0)</f>
        <v>0</v>
      </c>
      <c r="I750" s="154"/>
      <c r="J750" s="153">
        <f t="shared" si="22"/>
        <v>0</v>
      </c>
      <c r="K750" s="153">
        <f t="shared" si="23"/>
        <v>0</v>
      </c>
      <c r="L750" s="43" t="e">
        <f>IF(B750=#REF!,MAX($L$3:L749)+1,0)</f>
        <v>#REF!</v>
      </c>
    </row>
    <row r="751" spans="1:12">
      <c r="A751" s="158"/>
      <c r="B751" s="94"/>
      <c r="C751" s="159"/>
      <c r="D751" s="128"/>
      <c r="E751" s="151" t="str">
        <f>IFERROR(INDEX('Материал хисобот'!$C$9:$C$259,MATCH(D751,'Материал хисобот'!$B$9:$B$259,0),1),"")</f>
        <v/>
      </c>
      <c r="F751" s="152" t="str">
        <f>IFERROR(INDEX('Материал хисобот'!$D$9:$D$259,MATCH(D751,'Материал хисобот'!$B$9:$B$259,0),1),"")</f>
        <v/>
      </c>
      <c r="G751" s="155"/>
      <c r="H751" s="153">
        <f>IFERROR((((SUMIFS('Регистрация приход товаров'!$H$4:$H$2000,'Регистрация приход товаров'!$A$4:$A$2000,"&gt;="&amp;DATE(YEAR($A751),MONTH($A751),1),'Регистрация приход товаров'!$D$4:$D$2000,$D751)-SUMIFS('Регистрация приход товаров'!$H$4:$H$2000,'Регистрация приход товаров'!$A$4:$A$2000,"&gt;="&amp;DATE(YEAR($A751),MONTH($A751)+1,1),'Регистрация приход товаров'!$D$4:$D$2000,$D751))+(IFERROR((SUMIF('Остаток на начало год'!$B$5:$B$302,$D751,'Остаток на начало год'!$F$5:$F$302)+SUMIFS('Регистрация приход товаров'!$H$4:$H$2000,'Регистрация приход товаров'!$D$4:$D$2000,$D751,'Регистрация приход товаров'!$A$4:$A$2000,"&lt;"&amp;DATE(YEAR($A751),MONTH($A751),1)))-SUMIFS('Регистрация расход товаров'!$H$4:$H$2000,'Регистрация расход товаров'!$A$4:$A$2000,"&lt;"&amp;DATE(YEAR($A751),MONTH($A751),1),'Регистрация расход товаров'!$D$4:$D$2000,$D751),0)))/((SUMIFS('Регистрация приход товаров'!$G$4:$G$2000,'Регистрация приход товаров'!$A$4:$A$2000,"&gt;="&amp;DATE(YEAR($A751),MONTH($A751),1),'Регистрация приход товаров'!$D$4:$D$2000,$D751)-SUMIFS('Регистрация приход товаров'!$G$4:$G$2000,'Регистрация приход товаров'!$A$4:$A$2000,"&gt;="&amp;DATE(YEAR($A751),MONTH($A751)+1,1),'Регистрация приход товаров'!$D$4:$D$2000,$D751))+(IFERROR((SUMIF('Остаток на начало год'!$B$5:$B$302,$D751,'Остаток на начало год'!$E$5:$E$302)+SUMIFS('Регистрация приход товаров'!$G$4:$G$2000,'Регистрация приход товаров'!$D$4:$D$2000,$D751,'Регистрация приход товаров'!$A$4:$A$2000,"&lt;"&amp;DATE(YEAR($A751),MONTH($A751),1)))-SUMIFS('Регистрация расход товаров'!$G$4:$G$2000,'Регистрация расход товаров'!$A$4:$A$2000,"&lt;"&amp;DATE(YEAR($A751),MONTH($A751),1),'Регистрация расход товаров'!$D$4:$D$2000,$D751),0))))*G751,0)</f>
        <v>0</v>
      </c>
      <c r="I751" s="154"/>
      <c r="J751" s="153">
        <f t="shared" si="22"/>
        <v>0</v>
      </c>
      <c r="K751" s="153">
        <f t="shared" si="23"/>
        <v>0</v>
      </c>
      <c r="L751" s="43" t="e">
        <f>IF(B751=#REF!,MAX($L$3:L750)+1,0)</f>
        <v>#REF!</v>
      </c>
    </row>
    <row r="752" spans="1:12">
      <c r="A752" s="158"/>
      <c r="B752" s="94"/>
      <c r="C752" s="159"/>
      <c r="D752" s="128"/>
      <c r="E752" s="151" t="str">
        <f>IFERROR(INDEX('Материал хисобот'!$C$9:$C$259,MATCH(D752,'Материал хисобот'!$B$9:$B$259,0),1),"")</f>
        <v/>
      </c>
      <c r="F752" s="152" t="str">
        <f>IFERROR(INDEX('Материал хисобот'!$D$9:$D$259,MATCH(D752,'Материал хисобот'!$B$9:$B$259,0),1),"")</f>
        <v/>
      </c>
      <c r="G752" s="155"/>
      <c r="H752" s="153">
        <f>IFERROR((((SUMIFS('Регистрация приход товаров'!$H$4:$H$2000,'Регистрация приход товаров'!$A$4:$A$2000,"&gt;="&amp;DATE(YEAR($A752),MONTH($A752),1),'Регистрация приход товаров'!$D$4:$D$2000,$D752)-SUMIFS('Регистрация приход товаров'!$H$4:$H$2000,'Регистрация приход товаров'!$A$4:$A$2000,"&gt;="&amp;DATE(YEAR($A752),MONTH($A752)+1,1),'Регистрация приход товаров'!$D$4:$D$2000,$D752))+(IFERROR((SUMIF('Остаток на начало год'!$B$5:$B$302,$D752,'Остаток на начало год'!$F$5:$F$302)+SUMIFS('Регистрация приход товаров'!$H$4:$H$2000,'Регистрация приход товаров'!$D$4:$D$2000,$D752,'Регистрация приход товаров'!$A$4:$A$2000,"&lt;"&amp;DATE(YEAR($A752),MONTH($A752),1)))-SUMIFS('Регистрация расход товаров'!$H$4:$H$2000,'Регистрация расход товаров'!$A$4:$A$2000,"&lt;"&amp;DATE(YEAR($A752),MONTH($A752),1),'Регистрация расход товаров'!$D$4:$D$2000,$D752),0)))/((SUMIFS('Регистрация приход товаров'!$G$4:$G$2000,'Регистрация приход товаров'!$A$4:$A$2000,"&gt;="&amp;DATE(YEAR($A752),MONTH($A752),1),'Регистрация приход товаров'!$D$4:$D$2000,$D752)-SUMIFS('Регистрация приход товаров'!$G$4:$G$2000,'Регистрация приход товаров'!$A$4:$A$2000,"&gt;="&amp;DATE(YEAR($A752),MONTH($A752)+1,1),'Регистрация приход товаров'!$D$4:$D$2000,$D752))+(IFERROR((SUMIF('Остаток на начало год'!$B$5:$B$302,$D752,'Остаток на начало год'!$E$5:$E$302)+SUMIFS('Регистрация приход товаров'!$G$4:$G$2000,'Регистрация приход товаров'!$D$4:$D$2000,$D752,'Регистрация приход товаров'!$A$4:$A$2000,"&lt;"&amp;DATE(YEAR($A752),MONTH($A752),1)))-SUMIFS('Регистрация расход товаров'!$G$4:$G$2000,'Регистрация расход товаров'!$A$4:$A$2000,"&lt;"&amp;DATE(YEAR($A752),MONTH($A752),1),'Регистрация расход товаров'!$D$4:$D$2000,$D752),0))))*G752,0)</f>
        <v>0</v>
      </c>
      <c r="I752" s="154"/>
      <c r="J752" s="153">
        <f t="shared" si="22"/>
        <v>0</v>
      </c>
      <c r="K752" s="153">
        <f t="shared" si="23"/>
        <v>0</v>
      </c>
      <c r="L752" s="43" t="e">
        <f>IF(B752=#REF!,MAX($L$3:L751)+1,0)</f>
        <v>#REF!</v>
      </c>
    </row>
    <row r="753" spans="1:12">
      <c r="A753" s="158"/>
      <c r="B753" s="94"/>
      <c r="C753" s="159"/>
      <c r="D753" s="128"/>
      <c r="E753" s="151" t="str">
        <f>IFERROR(INDEX('Материал хисобот'!$C$9:$C$259,MATCH(D753,'Материал хисобот'!$B$9:$B$259,0),1),"")</f>
        <v/>
      </c>
      <c r="F753" s="152" t="str">
        <f>IFERROR(INDEX('Материал хисобот'!$D$9:$D$259,MATCH(D753,'Материал хисобот'!$B$9:$B$259,0),1),"")</f>
        <v/>
      </c>
      <c r="G753" s="155"/>
      <c r="H753" s="153">
        <f>IFERROR((((SUMIFS('Регистрация приход товаров'!$H$4:$H$2000,'Регистрация приход товаров'!$A$4:$A$2000,"&gt;="&amp;DATE(YEAR($A753),MONTH($A753),1),'Регистрация приход товаров'!$D$4:$D$2000,$D753)-SUMIFS('Регистрация приход товаров'!$H$4:$H$2000,'Регистрация приход товаров'!$A$4:$A$2000,"&gt;="&amp;DATE(YEAR($A753),MONTH($A753)+1,1),'Регистрация приход товаров'!$D$4:$D$2000,$D753))+(IFERROR((SUMIF('Остаток на начало год'!$B$5:$B$302,$D753,'Остаток на начало год'!$F$5:$F$302)+SUMIFS('Регистрация приход товаров'!$H$4:$H$2000,'Регистрация приход товаров'!$D$4:$D$2000,$D753,'Регистрация приход товаров'!$A$4:$A$2000,"&lt;"&amp;DATE(YEAR($A753),MONTH($A753),1)))-SUMIFS('Регистрация расход товаров'!$H$4:$H$2000,'Регистрация расход товаров'!$A$4:$A$2000,"&lt;"&amp;DATE(YEAR($A753),MONTH($A753),1),'Регистрация расход товаров'!$D$4:$D$2000,$D753),0)))/((SUMIFS('Регистрация приход товаров'!$G$4:$G$2000,'Регистрация приход товаров'!$A$4:$A$2000,"&gt;="&amp;DATE(YEAR($A753),MONTH($A753),1),'Регистрация приход товаров'!$D$4:$D$2000,$D753)-SUMIFS('Регистрация приход товаров'!$G$4:$G$2000,'Регистрация приход товаров'!$A$4:$A$2000,"&gt;="&amp;DATE(YEAR($A753),MONTH($A753)+1,1),'Регистрация приход товаров'!$D$4:$D$2000,$D753))+(IFERROR((SUMIF('Остаток на начало год'!$B$5:$B$302,$D753,'Остаток на начало год'!$E$5:$E$302)+SUMIFS('Регистрация приход товаров'!$G$4:$G$2000,'Регистрация приход товаров'!$D$4:$D$2000,$D753,'Регистрация приход товаров'!$A$4:$A$2000,"&lt;"&amp;DATE(YEAR($A753),MONTH($A753),1)))-SUMIFS('Регистрация расход товаров'!$G$4:$G$2000,'Регистрация расход товаров'!$A$4:$A$2000,"&lt;"&amp;DATE(YEAR($A753),MONTH($A753),1),'Регистрация расход товаров'!$D$4:$D$2000,$D753),0))))*G753,0)</f>
        <v>0</v>
      </c>
      <c r="I753" s="154"/>
      <c r="J753" s="153">
        <f t="shared" si="22"/>
        <v>0</v>
      </c>
      <c r="K753" s="153">
        <f t="shared" si="23"/>
        <v>0</v>
      </c>
      <c r="L753" s="43" t="e">
        <f>IF(B753=#REF!,MAX($L$3:L752)+1,0)</f>
        <v>#REF!</v>
      </c>
    </row>
    <row r="754" spans="1:12">
      <c r="A754" s="158"/>
      <c r="B754" s="94"/>
      <c r="C754" s="159"/>
      <c r="D754" s="128"/>
      <c r="E754" s="151" t="str">
        <f>IFERROR(INDEX('Материал хисобот'!$C$9:$C$259,MATCH(D754,'Материал хисобот'!$B$9:$B$259,0),1),"")</f>
        <v/>
      </c>
      <c r="F754" s="152" t="str">
        <f>IFERROR(INDEX('Материал хисобот'!$D$9:$D$259,MATCH(D754,'Материал хисобот'!$B$9:$B$259,0),1),"")</f>
        <v/>
      </c>
      <c r="G754" s="155"/>
      <c r="H754" s="153">
        <f>IFERROR((((SUMIFS('Регистрация приход товаров'!$H$4:$H$2000,'Регистрация приход товаров'!$A$4:$A$2000,"&gt;="&amp;DATE(YEAR($A754),MONTH($A754),1),'Регистрация приход товаров'!$D$4:$D$2000,$D754)-SUMIFS('Регистрация приход товаров'!$H$4:$H$2000,'Регистрация приход товаров'!$A$4:$A$2000,"&gt;="&amp;DATE(YEAR($A754),MONTH($A754)+1,1),'Регистрация приход товаров'!$D$4:$D$2000,$D754))+(IFERROR((SUMIF('Остаток на начало год'!$B$5:$B$302,$D754,'Остаток на начало год'!$F$5:$F$302)+SUMIFS('Регистрация приход товаров'!$H$4:$H$2000,'Регистрация приход товаров'!$D$4:$D$2000,$D754,'Регистрация приход товаров'!$A$4:$A$2000,"&lt;"&amp;DATE(YEAR($A754),MONTH($A754),1)))-SUMIFS('Регистрация расход товаров'!$H$4:$H$2000,'Регистрация расход товаров'!$A$4:$A$2000,"&lt;"&amp;DATE(YEAR($A754),MONTH($A754),1),'Регистрация расход товаров'!$D$4:$D$2000,$D754),0)))/((SUMIFS('Регистрация приход товаров'!$G$4:$G$2000,'Регистрация приход товаров'!$A$4:$A$2000,"&gt;="&amp;DATE(YEAR($A754),MONTH($A754),1),'Регистрация приход товаров'!$D$4:$D$2000,$D754)-SUMIFS('Регистрация приход товаров'!$G$4:$G$2000,'Регистрация приход товаров'!$A$4:$A$2000,"&gt;="&amp;DATE(YEAR($A754),MONTH($A754)+1,1),'Регистрация приход товаров'!$D$4:$D$2000,$D754))+(IFERROR((SUMIF('Остаток на начало год'!$B$5:$B$302,$D754,'Остаток на начало год'!$E$5:$E$302)+SUMIFS('Регистрация приход товаров'!$G$4:$G$2000,'Регистрация приход товаров'!$D$4:$D$2000,$D754,'Регистрация приход товаров'!$A$4:$A$2000,"&lt;"&amp;DATE(YEAR($A754),MONTH($A754),1)))-SUMIFS('Регистрация расход товаров'!$G$4:$G$2000,'Регистрация расход товаров'!$A$4:$A$2000,"&lt;"&amp;DATE(YEAR($A754),MONTH($A754),1),'Регистрация расход товаров'!$D$4:$D$2000,$D754),0))))*G754,0)</f>
        <v>0</v>
      </c>
      <c r="I754" s="154"/>
      <c r="J754" s="153">
        <f t="shared" si="22"/>
        <v>0</v>
      </c>
      <c r="K754" s="153">
        <f t="shared" si="23"/>
        <v>0</v>
      </c>
      <c r="L754" s="43" t="e">
        <f>IF(B754=#REF!,MAX($L$3:L753)+1,0)</f>
        <v>#REF!</v>
      </c>
    </row>
    <row r="755" spans="1:12">
      <c r="A755" s="158"/>
      <c r="B755" s="94"/>
      <c r="C755" s="159"/>
      <c r="D755" s="128"/>
      <c r="E755" s="151" t="str">
        <f>IFERROR(INDEX('Материал хисобот'!$C$9:$C$259,MATCH(D755,'Материал хисобот'!$B$9:$B$259,0),1),"")</f>
        <v/>
      </c>
      <c r="F755" s="152" t="str">
        <f>IFERROR(INDEX('Материал хисобот'!$D$9:$D$259,MATCH(D755,'Материал хисобот'!$B$9:$B$259,0),1),"")</f>
        <v/>
      </c>
      <c r="G755" s="155"/>
      <c r="H755" s="153">
        <f>IFERROR((((SUMIFS('Регистрация приход товаров'!$H$4:$H$2000,'Регистрация приход товаров'!$A$4:$A$2000,"&gt;="&amp;DATE(YEAR($A755),MONTH($A755),1),'Регистрация приход товаров'!$D$4:$D$2000,$D755)-SUMIFS('Регистрация приход товаров'!$H$4:$H$2000,'Регистрация приход товаров'!$A$4:$A$2000,"&gt;="&amp;DATE(YEAR($A755),MONTH($A755)+1,1),'Регистрация приход товаров'!$D$4:$D$2000,$D755))+(IFERROR((SUMIF('Остаток на начало год'!$B$5:$B$302,$D755,'Остаток на начало год'!$F$5:$F$302)+SUMIFS('Регистрация приход товаров'!$H$4:$H$2000,'Регистрация приход товаров'!$D$4:$D$2000,$D755,'Регистрация приход товаров'!$A$4:$A$2000,"&lt;"&amp;DATE(YEAR($A755),MONTH($A755),1)))-SUMIFS('Регистрация расход товаров'!$H$4:$H$2000,'Регистрация расход товаров'!$A$4:$A$2000,"&lt;"&amp;DATE(YEAR($A755),MONTH($A755),1),'Регистрация расход товаров'!$D$4:$D$2000,$D755),0)))/((SUMIFS('Регистрация приход товаров'!$G$4:$G$2000,'Регистрация приход товаров'!$A$4:$A$2000,"&gt;="&amp;DATE(YEAR($A755),MONTH($A755),1),'Регистрация приход товаров'!$D$4:$D$2000,$D755)-SUMIFS('Регистрация приход товаров'!$G$4:$G$2000,'Регистрация приход товаров'!$A$4:$A$2000,"&gt;="&amp;DATE(YEAR($A755),MONTH($A755)+1,1),'Регистрация приход товаров'!$D$4:$D$2000,$D755))+(IFERROR((SUMIF('Остаток на начало год'!$B$5:$B$302,$D755,'Остаток на начало год'!$E$5:$E$302)+SUMIFS('Регистрация приход товаров'!$G$4:$G$2000,'Регистрация приход товаров'!$D$4:$D$2000,$D755,'Регистрация приход товаров'!$A$4:$A$2000,"&lt;"&amp;DATE(YEAR($A755),MONTH($A755),1)))-SUMIFS('Регистрация расход товаров'!$G$4:$G$2000,'Регистрация расход товаров'!$A$4:$A$2000,"&lt;"&amp;DATE(YEAR($A755),MONTH($A755),1),'Регистрация расход товаров'!$D$4:$D$2000,$D755),0))))*G755,0)</f>
        <v>0</v>
      </c>
      <c r="I755" s="154"/>
      <c r="J755" s="153">
        <f t="shared" si="22"/>
        <v>0</v>
      </c>
      <c r="K755" s="153">
        <f t="shared" si="23"/>
        <v>0</v>
      </c>
      <c r="L755" s="43" t="e">
        <f>IF(B755=#REF!,MAX($L$3:L754)+1,0)</f>
        <v>#REF!</v>
      </c>
    </row>
    <row r="756" spans="1:12">
      <c r="A756" s="158"/>
      <c r="B756" s="94"/>
      <c r="C756" s="159"/>
      <c r="D756" s="128"/>
      <c r="E756" s="151" t="str">
        <f>IFERROR(INDEX('Материал хисобот'!$C$9:$C$259,MATCH(D756,'Материал хисобот'!$B$9:$B$259,0),1),"")</f>
        <v/>
      </c>
      <c r="F756" s="152" t="str">
        <f>IFERROR(INDEX('Материал хисобот'!$D$9:$D$259,MATCH(D756,'Материал хисобот'!$B$9:$B$259,0),1),"")</f>
        <v/>
      </c>
      <c r="G756" s="155"/>
      <c r="H756" s="153">
        <f>IFERROR((((SUMIFS('Регистрация приход товаров'!$H$4:$H$2000,'Регистрация приход товаров'!$A$4:$A$2000,"&gt;="&amp;DATE(YEAR($A756),MONTH($A756),1),'Регистрация приход товаров'!$D$4:$D$2000,$D756)-SUMIFS('Регистрация приход товаров'!$H$4:$H$2000,'Регистрация приход товаров'!$A$4:$A$2000,"&gt;="&amp;DATE(YEAR($A756),MONTH($A756)+1,1),'Регистрация приход товаров'!$D$4:$D$2000,$D756))+(IFERROR((SUMIF('Остаток на начало год'!$B$5:$B$302,$D756,'Остаток на начало год'!$F$5:$F$302)+SUMIFS('Регистрация приход товаров'!$H$4:$H$2000,'Регистрация приход товаров'!$D$4:$D$2000,$D756,'Регистрация приход товаров'!$A$4:$A$2000,"&lt;"&amp;DATE(YEAR($A756),MONTH($A756),1)))-SUMIFS('Регистрация расход товаров'!$H$4:$H$2000,'Регистрация расход товаров'!$A$4:$A$2000,"&lt;"&amp;DATE(YEAR($A756),MONTH($A756),1),'Регистрация расход товаров'!$D$4:$D$2000,$D756),0)))/((SUMIFS('Регистрация приход товаров'!$G$4:$G$2000,'Регистрация приход товаров'!$A$4:$A$2000,"&gt;="&amp;DATE(YEAR($A756),MONTH($A756),1),'Регистрация приход товаров'!$D$4:$D$2000,$D756)-SUMIFS('Регистрация приход товаров'!$G$4:$G$2000,'Регистрация приход товаров'!$A$4:$A$2000,"&gt;="&amp;DATE(YEAR($A756),MONTH($A756)+1,1),'Регистрация приход товаров'!$D$4:$D$2000,$D756))+(IFERROR((SUMIF('Остаток на начало год'!$B$5:$B$302,$D756,'Остаток на начало год'!$E$5:$E$302)+SUMIFS('Регистрация приход товаров'!$G$4:$G$2000,'Регистрация приход товаров'!$D$4:$D$2000,$D756,'Регистрация приход товаров'!$A$4:$A$2000,"&lt;"&amp;DATE(YEAR($A756),MONTH($A756),1)))-SUMIFS('Регистрация расход товаров'!$G$4:$G$2000,'Регистрация расход товаров'!$A$4:$A$2000,"&lt;"&amp;DATE(YEAR($A756),MONTH($A756),1),'Регистрация расход товаров'!$D$4:$D$2000,$D756),0))))*G756,0)</f>
        <v>0</v>
      </c>
      <c r="I756" s="154"/>
      <c r="J756" s="153">
        <f t="shared" si="22"/>
        <v>0</v>
      </c>
      <c r="K756" s="153">
        <f t="shared" si="23"/>
        <v>0</v>
      </c>
      <c r="L756" s="43" t="e">
        <f>IF(B756=#REF!,MAX($L$3:L755)+1,0)</f>
        <v>#REF!</v>
      </c>
    </row>
    <row r="757" spans="1:12">
      <c r="A757" s="158"/>
      <c r="B757" s="94"/>
      <c r="C757" s="159"/>
      <c r="D757" s="128"/>
      <c r="E757" s="151" t="str">
        <f>IFERROR(INDEX('Материал хисобот'!$C$9:$C$259,MATCH(D757,'Материал хисобот'!$B$9:$B$259,0),1),"")</f>
        <v/>
      </c>
      <c r="F757" s="152" t="str">
        <f>IFERROR(INDEX('Материал хисобот'!$D$9:$D$259,MATCH(D757,'Материал хисобот'!$B$9:$B$259,0),1),"")</f>
        <v/>
      </c>
      <c r="G757" s="155"/>
      <c r="H757" s="153">
        <f>IFERROR((((SUMIFS('Регистрация приход товаров'!$H$4:$H$2000,'Регистрация приход товаров'!$A$4:$A$2000,"&gt;="&amp;DATE(YEAR($A757),MONTH($A757),1),'Регистрация приход товаров'!$D$4:$D$2000,$D757)-SUMIFS('Регистрация приход товаров'!$H$4:$H$2000,'Регистрация приход товаров'!$A$4:$A$2000,"&gt;="&amp;DATE(YEAR($A757),MONTH($A757)+1,1),'Регистрация приход товаров'!$D$4:$D$2000,$D757))+(IFERROR((SUMIF('Остаток на начало год'!$B$5:$B$302,$D757,'Остаток на начало год'!$F$5:$F$302)+SUMIFS('Регистрация приход товаров'!$H$4:$H$2000,'Регистрация приход товаров'!$D$4:$D$2000,$D757,'Регистрация приход товаров'!$A$4:$A$2000,"&lt;"&amp;DATE(YEAR($A757),MONTH($A757),1)))-SUMIFS('Регистрация расход товаров'!$H$4:$H$2000,'Регистрация расход товаров'!$A$4:$A$2000,"&lt;"&amp;DATE(YEAR($A757),MONTH($A757),1),'Регистрация расход товаров'!$D$4:$D$2000,$D757),0)))/((SUMIFS('Регистрация приход товаров'!$G$4:$G$2000,'Регистрация приход товаров'!$A$4:$A$2000,"&gt;="&amp;DATE(YEAR($A757),MONTH($A757),1),'Регистрация приход товаров'!$D$4:$D$2000,$D757)-SUMIFS('Регистрация приход товаров'!$G$4:$G$2000,'Регистрация приход товаров'!$A$4:$A$2000,"&gt;="&amp;DATE(YEAR($A757),MONTH($A757)+1,1),'Регистрация приход товаров'!$D$4:$D$2000,$D757))+(IFERROR((SUMIF('Остаток на начало год'!$B$5:$B$302,$D757,'Остаток на начало год'!$E$5:$E$302)+SUMIFS('Регистрация приход товаров'!$G$4:$G$2000,'Регистрация приход товаров'!$D$4:$D$2000,$D757,'Регистрация приход товаров'!$A$4:$A$2000,"&lt;"&amp;DATE(YEAR($A757),MONTH($A757),1)))-SUMIFS('Регистрация расход товаров'!$G$4:$G$2000,'Регистрация расход товаров'!$A$4:$A$2000,"&lt;"&amp;DATE(YEAR($A757),MONTH($A757),1),'Регистрация расход товаров'!$D$4:$D$2000,$D757),0))))*G757,0)</f>
        <v>0</v>
      </c>
      <c r="I757" s="154"/>
      <c r="J757" s="153">
        <f t="shared" si="22"/>
        <v>0</v>
      </c>
      <c r="K757" s="153">
        <f t="shared" si="23"/>
        <v>0</v>
      </c>
      <c r="L757" s="43" t="e">
        <f>IF(B757=#REF!,MAX($L$3:L756)+1,0)</f>
        <v>#REF!</v>
      </c>
    </row>
    <row r="758" spans="1:12">
      <c r="A758" s="158"/>
      <c r="B758" s="94"/>
      <c r="C758" s="159"/>
      <c r="D758" s="128"/>
      <c r="E758" s="151" t="str">
        <f>IFERROR(INDEX('Материал хисобот'!$C$9:$C$259,MATCH(D758,'Материал хисобот'!$B$9:$B$259,0),1),"")</f>
        <v/>
      </c>
      <c r="F758" s="152" t="str">
        <f>IFERROR(INDEX('Материал хисобот'!$D$9:$D$259,MATCH(D758,'Материал хисобот'!$B$9:$B$259,0),1),"")</f>
        <v/>
      </c>
      <c r="G758" s="155"/>
      <c r="H758" s="153">
        <f>IFERROR((((SUMIFS('Регистрация приход товаров'!$H$4:$H$2000,'Регистрация приход товаров'!$A$4:$A$2000,"&gt;="&amp;DATE(YEAR($A758),MONTH($A758),1),'Регистрация приход товаров'!$D$4:$D$2000,$D758)-SUMIFS('Регистрация приход товаров'!$H$4:$H$2000,'Регистрация приход товаров'!$A$4:$A$2000,"&gt;="&amp;DATE(YEAR($A758),MONTH($A758)+1,1),'Регистрация приход товаров'!$D$4:$D$2000,$D758))+(IFERROR((SUMIF('Остаток на начало год'!$B$5:$B$302,$D758,'Остаток на начало год'!$F$5:$F$302)+SUMIFS('Регистрация приход товаров'!$H$4:$H$2000,'Регистрация приход товаров'!$D$4:$D$2000,$D758,'Регистрация приход товаров'!$A$4:$A$2000,"&lt;"&amp;DATE(YEAR($A758),MONTH($A758),1)))-SUMIFS('Регистрация расход товаров'!$H$4:$H$2000,'Регистрация расход товаров'!$A$4:$A$2000,"&lt;"&amp;DATE(YEAR($A758),MONTH($A758),1),'Регистрация расход товаров'!$D$4:$D$2000,$D758),0)))/((SUMIFS('Регистрация приход товаров'!$G$4:$G$2000,'Регистрация приход товаров'!$A$4:$A$2000,"&gt;="&amp;DATE(YEAR($A758),MONTH($A758),1),'Регистрация приход товаров'!$D$4:$D$2000,$D758)-SUMIFS('Регистрация приход товаров'!$G$4:$G$2000,'Регистрация приход товаров'!$A$4:$A$2000,"&gt;="&amp;DATE(YEAR($A758),MONTH($A758)+1,1),'Регистрация приход товаров'!$D$4:$D$2000,$D758))+(IFERROR((SUMIF('Остаток на начало год'!$B$5:$B$302,$D758,'Остаток на начало год'!$E$5:$E$302)+SUMIFS('Регистрация приход товаров'!$G$4:$G$2000,'Регистрация приход товаров'!$D$4:$D$2000,$D758,'Регистрация приход товаров'!$A$4:$A$2000,"&lt;"&amp;DATE(YEAR($A758),MONTH($A758),1)))-SUMIFS('Регистрация расход товаров'!$G$4:$G$2000,'Регистрация расход товаров'!$A$4:$A$2000,"&lt;"&amp;DATE(YEAR($A758),MONTH($A758),1),'Регистрация расход товаров'!$D$4:$D$2000,$D758),0))))*G758,0)</f>
        <v>0</v>
      </c>
      <c r="I758" s="154"/>
      <c r="J758" s="153">
        <f t="shared" si="22"/>
        <v>0</v>
      </c>
      <c r="K758" s="153">
        <f t="shared" si="23"/>
        <v>0</v>
      </c>
      <c r="L758" s="43" t="e">
        <f>IF(B758=#REF!,MAX($L$3:L757)+1,0)</f>
        <v>#REF!</v>
      </c>
    </row>
    <row r="759" spans="1:12">
      <c r="A759" s="158"/>
      <c r="B759" s="94"/>
      <c r="C759" s="159"/>
      <c r="D759" s="128"/>
      <c r="E759" s="151" t="str">
        <f>IFERROR(INDEX('Материал хисобот'!$C$9:$C$259,MATCH(D759,'Материал хисобот'!$B$9:$B$259,0),1),"")</f>
        <v/>
      </c>
      <c r="F759" s="152" t="str">
        <f>IFERROR(INDEX('Материал хисобот'!$D$9:$D$259,MATCH(D759,'Материал хисобот'!$B$9:$B$259,0),1),"")</f>
        <v/>
      </c>
      <c r="G759" s="155"/>
      <c r="H759" s="153">
        <f>IFERROR((((SUMIFS('Регистрация приход товаров'!$H$4:$H$2000,'Регистрация приход товаров'!$A$4:$A$2000,"&gt;="&amp;DATE(YEAR($A759),MONTH($A759),1),'Регистрация приход товаров'!$D$4:$D$2000,$D759)-SUMIFS('Регистрация приход товаров'!$H$4:$H$2000,'Регистрация приход товаров'!$A$4:$A$2000,"&gt;="&amp;DATE(YEAR($A759),MONTH($A759)+1,1),'Регистрация приход товаров'!$D$4:$D$2000,$D759))+(IFERROR((SUMIF('Остаток на начало год'!$B$5:$B$302,$D759,'Остаток на начало год'!$F$5:$F$302)+SUMIFS('Регистрация приход товаров'!$H$4:$H$2000,'Регистрация приход товаров'!$D$4:$D$2000,$D759,'Регистрация приход товаров'!$A$4:$A$2000,"&lt;"&amp;DATE(YEAR($A759),MONTH($A759),1)))-SUMIFS('Регистрация расход товаров'!$H$4:$H$2000,'Регистрация расход товаров'!$A$4:$A$2000,"&lt;"&amp;DATE(YEAR($A759),MONTH($A759),1),'Регистрация расход товаров'!$D$4:$D$2000,$D759),0)))/((SUMIFS('Регистрация приход товаров'!$G$4:$G$2000,'Регистрация приход товаров'!$A$4:$A$2000,"&gt;="&amp;DATE(YEAR($A759),MONTH($A759),1),'Регистрация приход товаров'!$D$4:$D$2000,$D759)-SUMIFS('Регистрация приход товаров'!$G$4:$G$2000,'Регистрация приход товаров'!$A$4:$A$2000,"&gt;="&amp;DATE(YEAR($A759),MONTH($A759)+1,1),'Регистрация приход товаров'!$D$4:$D$2000,$D759))+(IFERROR((SUMIF('Остаток на начало год'!$B$5:$B$302,$D759,'Остаток на начало год'!$E$5:$E$302)+SUMIFS('Регистрация приход товаров'!$G$4:$G$2000,'Регистрация приход товаров'!$D$4:$D$2000,$D759,'Регистрация приход товаров'!$A$4:$A$2000,"&lt;"&amp;DATE(YEAR($A759),MONTH($A759),1)))-SUMIFS('Регистрация расход товаров'!$G$4:$G$2000,'Регистрация расход товаров'!$A$4:$A$2000,"&lt;"&amp;DATE(YEAR($A759),MONTH($A759),1),'Регистрация расход товаров'!$D$4:$D$2000,$D759),0))))*G759,0)</f>
        <v>0</v>
      </c>
      <c r="I759" s="154"/>
      <c r="J759" s="153">
        <f t="shared" si="22"/>
        <v>0</v>
      </c>
      <c r="K759" s="153">
        <f t="shared" si="23"/>
        <v>0</v>
      </c>
      <c r="L759" s="43" t="e">
        <f>IF(B759=#REF!,MAX($L$3:L758)+1,0)</f>
        <v>#REF!</v>
      </c>
    </row>
    <row r="760" spans="1:12">
      <c r="A760" s="158"/>
      <c r="B760" s="94"/>
      <c r="C760" s="159"/>
      <c r="D760" s="128"/>
      <c r="E760" s="151" t="str">
        <f>IFERROR(INDEX('Материал хисобот'!$C$9:$C$259,MATCH(D760,'Материал хисобот'!$B$9:$B$259,0),1),"")</f>
        <v/>
      </c>
      <c r="F760" s="152" t="str">
        <f>IFERROR(INDEX('Материал хисобот'!$D$9:$D$259,MATCH(D760,'Материал хисобот'!$B$9:$B$259,0),1),"")</f>
        <v/>
      </c>
      <c r="G760" s="155"/>
      <c r="H760" s="153">
        <f>IFERROR((((SUMIFS('Регистрация приход товаров'!$H$4:$H$2000,'Регистрация приход товаров'!$A$4:$A$2000,"&gt;="&amp;DATE(YEAR($A760),MONTH($A760),1),'Регистрация приход товаров'!$D$4:$D$2000,$D760)-SUMIFS('Регистрация приход товаров'!$H$4:$H$2000,'Регистрация приход товаров'!$A$4:$A$2000,"&gt;="&amp;DATE(YEAR($A760),MONTH($A760)+1,1),'Регистрация приход товаров'!$D$4:$D$2000,$D760))+(IFERROR((SUMIF('Остаток на начало год'!$B$5:$B$302,$D760,'Остаток на начало год'!$F$5:$F$302)+SUMIFS('Регистрация приход товаров'!$H$4:$H$2000,'Регистрация приход товаров'!$D$4:$D$2000,$D760,'Регистрация приход товаров'!$A$4:$A$2000,"&lt;"&amp;DATE(YEAR($A760),MONTH($A760),1)))-SUMIFS('Регистрация расход товаров'!$H$4:$H$2000,'Регистрация расход товаров'!$A$4:$A$2000,"&lt;"&amp;DATE(YEAR($A760),MONTH($A760),1),'Регистрация расход товаров'!$D$4:$D$2000,$D760),0)))/((SUMIFS('Регистрация приход товаров'!$G$4:$G$2000,'Регистрация приход товаров'!$A$4:$A$2000,"&gt;="&amp;DATE(YEAR($A760),MONTH($A760),1),'Регистрация приход товаров'!$D$4:$D$2000,$D760)-SUMIFS('Регистрация приход товаров'!$G$4:$G$2000,'Регистрация приход товаров'!$A$4:$A$2000,"&gt;="&amp;DATE(YEAR($A760),MONTH($A760)+1,1),'Регистрация приход товаров'!$D$4:$D$2000,$D760))+(IFERROR((SUMIF('Остаток на начало год'!$B$5:$B$302,$D760,'Остаток на начало год'!$E$5:$E$302)+SUMIFS('Регистрация приход товаров'!$G$4:$G$2000,'Регистрация приход товаров'!$D$4:$D$2000,$D760,'Регистрация приход товаров'!$A$4:$A$2000,"&lt;"&amp;DATE(YEAR($A760),MONTH($A760),1)))-SUMIFS('Регистрация расход товаров'!$G$4:$G$2000,'Регистрация расход товаров'!$A$4:$A$2000,"&lt;"&amp;DATE(YEAR($A760),MONTH($A760),1),'Регистрация расход товаров'!$D$4:$D$2000,$D760),0))))*G760,0)</f>
        <v>0</v>
      </c>
      <c r="I760" s="154"/>
      <c r="J760" s="153">
        <f t="shared" si="22"/>
        <v>0</v>
      </c>
      <c r="K760" s="153">
        <f t="shared" si="23"/>
        <v>0</v>
      </c>
      <c r="L760" s="43" t="e">
        <f>IF(B760=#REF!,MAX($L$3:L759)+1,0)</f>
        <v>#REF!</v>
      </c>
    </row>
    <row r="761" spans="1:12">
      <c r="A761" s="158"/>
      <c r="B761" s="94"/>
      <c r="C761" s="159"/>
      <c r="D761" s="128"/>
      <c r="E761" s="151" t="str">
        <f>IFERROR(INDEX('Материал хисобот'!$C$9:$C$259,MATCH(D761,'Материал хисобот'!$B$9:$B$259,0),1),"")</f>
        <v/>
      </c>
      <c r="F761" s="152" t="str">
        <f>IFERROR(INDEX('Материал хисобот'!$D$9:$D$259,MATCH(D761,'Материал хисобот'!$B$9:$B$259,0),1),"")</f>
        <v/>
      </c>
      <c r="G761" s="155"/>
      <c r="H761" s="153">
        <f>IFERROR((((SUMIFS('Регистрация приход товаров'!$H$4:$H$2000,'Регистрация приход товаров'!$A$4:$A$2000,"&gt;="&amp;DATE(YEAR($A761),MONTH($A761),1),'Регистрация приход товаров'!$D$4:$D$2000,$D761)-SUMIFS('Регистрация приход товаров'!$H$4:$H$2000,'Регистрация приход товаров'!$A$4:$A$2000,"&gt;="&amp;DATE(YEAR($A761),MONTH($A761)+1,1),'Регистрация приход товаров'!$D$4:$D$2000,$D761))+(IFERROR((SUMIF('Остаток на начало год'!$B$5:$B$302,$D761,'Остаток на начало год'!$F$5:$F$302)+SUMIFS('Регистрация приход товаров'!$H$4:$H$2000,'Регистрация приход товаров'!$D$4:$D$2000,$D761,'Регистрация приход товаров'!$A$4:$A$2000,"&lt;"&amp;DATE(YEAR($A761),MONTH($A761),1)))-SUMIFS('Регистрация расход товаров'!$H$4:$H$2000,'Регистрация расход товаров'!$A$4:$A$2000,"&lt;"&amp;DATE(YEAR($A761),MONTH($A761),1),'Регистрация расход товаров'!$D$4:$D$2000,$D761),0)))/((SUMIFS('Регистрация приход товаров'!$G$4:$G$2000,'Регистрация приход товаров'!$A$4:$A$2000,"&gt;="&amp;DATE(YEAR($A761),MONTH($A761),1),'Регистрация приход товаров'!$D$4:$D$2000,$D761)-SUMIFS('Регистрация приход товаров'!$G$4:$G$2000,'Регистрация приход товаров'!$A$4:$A$2000,"&gt;="&amp;DATE(YEAR($A761),MONTH($A761)+1,1),'Регистрация приход товаров'!$D$4:$D$2000,$D761))+(IFERROR((SUMIF('Остаток на начало год'!$B$5:$B$302,$D761,'Остаток на начало год'!$E$5:$E$302)+SUMIFS('Регистрация приход товаров'!$G$4:$G$2000,'Регистрация приход товаров'!$D$4:$D$2000,$D761,'Регистрация приход товаров'!$A$4:$A$2000,"&lt;"&amp;DATE(YEAR($A761),MONTH($A761),1)))-SUMIFS('Регистрация расход товаров'!$G$4:$G$2000,'Регистрация расход товаров'!$A$4:$A$2000,"&lt;"&amp;DATE(YEAR($A761),MONTH($A761),1),'Регистрация расход товаров'!$D$4:$D$2000,$D761),0))))*G761,0)</f>
        <v>0</v>
      </c>
      <c r="I761" s="154"/>
      <c r="J761" s="153">
        <f t="shared" si="22"/>
        <v>0</v>
      </c>
      <c r="K761" s="153">
        <f t="shared" si="23"/>
        <v>0</v>
      </c>
      <c r="L761" s="43" t="e">
        <f>IF(B761=#REF!,MAX($L$3:L760)+1,0)</f>
        <v>#REF!</v>
      </c>
    </row>
    <row r="762" spans="1:12">
      <c r="A762" s="158"/>
      <c r="B762" s="94"/>
      <c r="C762" s="159"/>
      <c r="D762" s="128"/>
      <c r="E762" s="151" t="str">
        <f>IFERROR(INDEX('Материал хисобот'!$C$9:$C$259,MATCH(D762,'Материал хисобот'!$B$9:$B$259,0),1),"")</f>
        <v/>
      </c>
      <c r="F762" s="152" t="str">
        <f>IFERROR(INDEX('Материал хисобот'!$D$9:$D$259,MATCH(D762,'Материал хисобот'!$B$9:$B$259,0),1),"")</f>
        <v/>
      </c>
      <c r="G762" s="155"/>
      <c r="H762" s="153">
        <f>IFERROR((((SUMIFS('Регистрация приход товаров'!$H$4:$H$2000,'Регистрация приход товаров'!$A$4:$A$2000,"&gt;="&amp;DATE(YEAR($A762),MONTH($A762),1),'Регистрация приход товаров'!$D$4:$D$2000,$D762)-SUMIFS('Регистрация приход товаров'!$H$4:$H$2000,'Регистрация приход товаров'!$A$4:$A$2000,"&gt;="&amp;DATE(YEAR($A762),MONTH($A762)+1,1),'Регистрация приход товаров'!$D$4:$D$2000,$D762))+(IFERROR((SUMIF('Остаток на начало год'!$B$5:$B$302,$D762,'Остаток на начало год'!$F$5:$F$302)+SUMIFS('Регистрация приход товаров'!$H$4:$H$2000,'Регистрация приход товаров'!$D$4:$D$2000,$D762,'Регистрация приход товаров'!$A$4:$A$2000,"&lt;"&amp;DATE(YEAR($A762),MONTH($A762),1)))-SUMIFS('Регистрация расход товаров'!$H$4:$H$2000,'Регистрация расход товаров'!$A$4:$A$2000,"&lt;"&amp;DATE(YEAR($A762),MONTH($A762),1),'Регистрация расход товаров'!$D$4:$D$2000,$D762),0)))/((SUMIFS('Регистрация приход товаров'!$G$4:$G$2000,'Регистрация приход товаров'!$A$4:$A$2000,"&gt;="&amp;DATE(YEAR($A762),MONTH($A762),1),'Регистрация приход товаров'!$D$4:$D$2000,$D762)-SUMIFS('Регистрация приход товаров'!$G$4:$G$2000,'Регистрация приход товаров'!$A$4:$A$2000,"&gt;="&amp;DATE(YEAR($A762),MONTH($A762)+1,1),'Регистрация приход товаров'!$D$4:$D$2000,$D762))+(IFERROR((SUMIF('Остаток на начало год'!$B$5:$B$302,$D762,'Остаток на начало год'!$E$5:$E$302)+SUMIFS('Регистрация приход товаров'!$G$4:$G$2000,'Регистрация приход товаров'!$D$4:$D$2000,$D762,'Регистрация приход товаров'!$A$4:$A$2000,"&lt;"&amp;DATE(YEAR($A762),MONTH($A762),1)))-SUMIFS('Регистрация расход товаров'!$G$4:$G$2000,'Регистрация расход товаров'!$A$4:$A$2000,"&lt;"&amp;DATE(YEAR($A762),MONTH($A762),1),'Регистрация расход товаров'!$D$4:$D$2000,$D762),0))))*G762,0)</f>
        <v>0</v>
      </c>
      <c r="I762" s="154"/>
      <c r="J762" s="153">
        <f t="shared" si="22"/>
        <v>0</v>
      </c>
      <c r="K762" s="153">
        <f t="shared" si="23"/>
        <v>0</v>
      </c>
      <c r="L762" s="43" t="e">
        <f>IF(B762=#REF!,MAX($L$3:L761)+1,0)</f>
        <v>#REF!</v>
      </c>
    </row>
    <row r="763" spans="1:12">
      <c r="A763" s="158"/>
      <c r="B763" s="94"/>
      <c r="C763" s="159"/>
      <c r="D763" s="128"/>
      <c r="E763" s="151" t="str">
        <f>IFERROR(INDEX('Материал хисобот'!$C$9:$C$259,MATCH(D763,'Материал хисобот'!$B$9:$B$259,0),1),"")</f>
        <v/>
      </c>
      <c r="F763" s="152" t="str">
        <f>IFERROR(INDEX('Материал хисобот'!$D$9:$D$259,MATCH(D763,'Материал хисобот'!$B$9:$B$259,0),1),"")</f>
        <v/>
      </c>
      <c r="G763" s="155"/>
      <c r="H763" s="153">
        <f>IFERROR((((SUMIFS('Регистрация приход товаров'!$H$4:$H$2000,'Регистрация приход товаров'!$A$4:$A$2000,"&gt;="&amp;DATE(YEAR($A763),MONTH($A763),1),'Регистрация приход товаров'!$D$4:$D$2000,$D763)-SUMIFS('Регистрация приход товаров'!$H$4:$H$2000,'Регистрация приход товаров'!$A$4:$A$2000,"&gt;="&amp;DATE(YEAR($A763),MONTH($A763)+1,1),'Регистрация приход товаров'!$D$4:$D$2000,$D763))+(IFERROR((SUMIF('Остаток на начало год'!$B$5:$B$302,$D763,'Остаток на начало год'!$F$5:$F$302)+SUMIFS('Регистрация приход товаров'!$H$4:$H$2000,'Регистрация приход товаров'!$D$4:$D$2000,$D763,'Регистрация приход товаров'!$A$4:$A$2000,"&lt;"&amp;DATE(YEAR($A763),MONTH($A763),1)))-SUMIFS('Регистрация расход товаров'!$H$4:$H$2000,'Регистрация расход товаров'!$A$4:$A$2000,"&lt;"&amp;DATE(YEAR($A763),MONTH($A763),1),'Регистрация расход товаров'!$D$4:$D$2000,$D763),0)))/((SUMIFS('Регистрация приход товаров'!$G$4:$G$2000,'Регистрация приход товаров'!$A$4:$A$2000,"&gt;="&amp;DATE(YEAR($A763),MONTH($A763),1),'Регистрация приход товаров'!$D$4:$D$2000,$D763)-SUMIFS('Регистрация приход товаров'!$G$4:$G$2000,'Регистрация приход товаров'!$A$4:$A$2000,"&gt;="&amp;DATE(YEAR($A763),MONTH($A763)+1,1),'Регистрация приход товаров'!$D$4:$D$2000,$D763))+(IFERROR((SUMIF('Остаток на начало год'!$B$5:$B$302,$D763,'Остаток на начало год'!$E$5:$E$302)+SUMIFS('Регистрация приход товаров'!$G$4:$G$2000,'Регистрация приход товаров'!$D$4:$D$2000,$D763,'Регистрация приход товаров'!$A$4:$A$2000,"&lt;"&amp;DATE(YEAR($A763),MONTH($A763),1)))-SUMIFS('Регистрация расход товаров'!$G$4:$G$2000,'Регистрация расход товаров'!$A$4:$A$2000,"&lt;"&amp;DATE(YEAR($A763),MONTH($A763),1),'Регистрация расход товаров'!$D$4:$D$2000,$D763),0))))*G763,0)</f>
        <v>0</v>
      </c>
      <c r="I763" s="154"/>
      <c r="J763" s="153">
        <f t="shared" si="22"/>
        <v>0</v>
      </c>
      <c r="K763" s="153">
        <f t="shared" si="23"/>
        <v>0</v>
      </c>
      <c r="L763" s="43" t="e">
        <f>IF(B763=#REF!,MAX($L$3:L762)+1,0)</f>
        <v>#REF!</v>
      </c>
    </row>
    <row r="764" spans="1:12">
      <c r="A764" s="158"/>
      <c r="B764" s="94"/>
      <c r="C764" s="159"/>
      <c r="D764" s="128"/>
      <c r="E764" s="151" t="str">
        <f>IFERROR(INDEX('Материал хисобот'!$C$9:$C$259,MATCH(D764,'Материал хисобот'!$B$9:$B$259,0),1),"")</f>
        <v/>
      </c>
      <c r="F764" s="152" t="str">
        <f>IFERROR(INDEX('Материал хисобот'!$D$9:$D$259,MATCH(D764,'Материал хисобот'!$B$9:$B$259,0),1),"")</f>
        <v/>
      </c>
      <c r="G764" s="155"/>
      <c r="H764" s="153">
        <f>IFERROR((((SUMIFS('Регистрация приход товаров'!$H$4:$H$2000,'Регистрация приход товаров'!$A$4:$A$2000,"&gt;="&amp;DATE(YEAR($A764),MONTH($A764),1),'Регистрация приход товаров'!$D$4:$D$2000,$D764)-SUMIFS('Регистрация приход товаров'!$H$4:$H$2000,'Регистрация приход товаров'!$A$4:$A$2000,"&gt;="&amp;DATE(YEAR($A764),MONTH($A764)+1,1),'Регистрация приход товаров'!$D$4:$D$2000,$D764))+(IFERROR((SUMIF('Остаток на начало год'!$B$5:$B$302,$D764,'Остаток на начало год'!$F$5:$F$302)+SUMIFS('Регистрация приход товаров'!$H$4:$H$2000,'Регистрация приход товаров'!$D$4:$D$2000,$D764,'Регистрация приход товаров'!$A$4:$A$2000,"&lt;"&amp;DATE(YEAR($A764),MONTH($A764),1)))-SUMIFS('Регистрация расход товаров'!$H$4:$H$2000,'Регистрация расход товаров'!$A$4:$A$2000,"&lt;"&amp;DATE(YEAR($A764),MONTH($A764),1),'Регистрация расход товаров'!$D$4:$D$2000,$D764),0)))/((SUMIFS('Регистрация приход товаров'!$G$4:$G$2000,'Регистрация приход товаров'!$A$4:$A$2000,"&gt;="&amp;DATE(YEAR($A764),MONTH($A764),1),'Регистрация приход товаров'!$D$4:$D$2000,$D764)-SUMIFS('Регистрация приход товаров'!$G$4:$G$2000,'Регистрация приход товаров'!$A$4:$A$2000,"&gt;="&amp;DATE(YEAR($A764),MONTH($A764)+1,1),'Регистрация приход товаров'!$D$4:$D$2000,$D764))+(IFERROR((SUMIF('Остаток на начало год'!$B$5:$B$302,$D764,'Остаток на начало год'!$E$5:$E$302)+SUMIFS('Регистрация приход товаров'!$G$4:$G$2000,'Регистрация приход товаров'!$D$4:$D$2000,$D764,'Регистрация приход товаров'!$A$4:$A$2000,"&lt;"&amp;DATE(YEAR($A764),MONTH($A764),1)))-SUMIFS('Регистрация расход товаров'!$G$4:$G$2000,'Регистрация расход товаров'!$A$4:$A$2000,"&lt;"&amp;DATE(YEAR($A764),MONTH($A764),1),'Регистрация расход товаров'!$D$4:$D$2000,$D764),0))))*G764,0)</f>
        <v>0</v>
      </c>
      <c r="I764" s="154"/>
      <c r="J764" s="153">
        <f t="shared" si="22"/>
        <v>0</v>
      </c>
      <c r="K764" s="153">
        <f t="shared" si="23"/>
        <v>0</v>
      </c>
      <c r="L764" s="43" t="e">
        <f>IF(B764=#REF!,MAX($L$3:L763)+1,0)</f>
        <v>#REF!</v>
      </c>
    </row>
    <row r="765" spans="1:12">
      <c r="A765" s="158"/>
      <c r="B765" s="94"/>
      <c r="C765" s="159"/>
      <c r="D765" s="128"/>
      <c r="E765" s="151" t="str">
        <f>IFERROR(INDEX('Материал хисобот'!$C$9:$C$259,MATCH(D765,'Материал хисобот'!$B$9:$B$259,0),1),"")</f>
        <v/>
      </c>
      <c r="F765" s="152" t="str">
        <f>IFERROR(INDEX('Материал хисобот'!$D$9:$D$259,MATCH(D765,'Материал хисобот'!$B$9:$B$259,0),1),"")</f>
        <v/>
      </c>
      <c r="G765" s="155"/>
      <c r="H765" s="153">
        <f>IFERROR((((SUMIFS('Регистрация приход товаров'!$H$4:$H$2000,'Регистрация приход товаров'!$A$4:$A$2000,"&gt;="&amp;DATE(YEAR($A765),MONTH($A765),1),'Регистрация приход товаров'!$D$4:$D$2000,$D765)-SUMIFS('Регистрация приход товаров'!$H$4:$H$2000,'Регистрация приход товаров'!$A$4:$A$2000,"&gt;="&amp;DATE(YEAR($A765),MONTH($A765)+1,1),'Регистрация приход товаров'!$D$4:$D$2000,$D765))+(IFERROR((SUMIF('Остаток на начало год'!$B$5:$B$302,$D765,'Остаток на начало год'!$F$5:$F$302)+SUMIFS('Регистрация приход товаров'!$H$4:$H$2000,'Регистрация приход товаров'!$D$4:$D$2000,$D765,'Регистрация приход товаров'!$A$4:$A$2000,"&lt;"&amp;DATE(YEAR($A765),MONTH($A765),1)))-SUMIFS('Регистрация расход товаров'!$H$4:$H$2000,'Регистрация расход товаров'!$A$4:$A$2000,"&lt;"&amp;DATE(YEAR($A765),MONTH($A765),1),'Регистрация расход товаров'!$D$4:$D$2000,$D765),0)))/((SUMIFS('Регистрация приход товаров'!$G$4:$G$2000,'Регистрация приход товаров'!$A$4:$A$2000,"&gt;="&amp;DATE(YEAR($A765),MONTH($A765),1),'Регистрация приход товаров'!$D$4:$D$2000,$D765)-SUMIFS('Регистрация приход товаров'!$G$4:$G$2000,'Регистрация приход товаров'!$A$4:$A$2000,"&gt;="&amp;DATE(YEAR($A765),MONTH($A765)+1,1),'Регистрация приход товаров'!$D$4:$D$2000,$D765))+(IFERROR((SUMIF('Остаток на начало год'!$B$5:$B$302,$D765,'Остаток на начало год'!$E$5:$E$302)+SUMIFS('Регистрация приход товаров'!$G$4:$G$2000,'Регистрация приход товаров'!$D$4:$D$2000,$D765,'Регистрация приход товаров'!$A$4:$A$2000,"&lt;"&amp;DATE(YEAR($A765),MONTH($A765),1)))-SUMIFS('Регистрация расход товаров'!$G$4:$G$2000,'Регистрация расход товаров'!$A$4:$A$2000,"&lt;"&amp;DATE(YEAR($A765),MONTH($A765),1),'Регистрация расход товаров'!$D$4:$D$2000,$D765),0))))*G765,0)</f>
        <v>0</v>
      </c>
      <c r="I765" s="154"/>
      <c r="J765" s="153">
        <f t="shared" si="22"/>
        <v>0</v>
      </c>
      <c r="K765" s="153">
        <f t="shared" si="23"/>
        <v>0</v>
      </c>
      <c r="L765" s="43" t="e">
        <f>IF(B765=#REF!,MAX($L$3:L764)+1,0)</f>
        <v>#REF!</v>
      </c>
    </row>
    <row r="766" spans="1:12">
      <c r="A766" s="158"/>
      <c r="B766" s="94"/>
      <c r="C766" s="159"/>
      <c r="D766" s="128"/>
      <c r="E766" s="151" t="str">
        <f>IFERROR(INDEX('Материал хисобот'!$C$9:$C$259,MATCH(D766,'Материал хисобот'!$B$9:$B$259,0),1),"")</f>
        <v/>
      </c>
      <c r="F766" s="152" t="str">
        <f>IFERROR(INDEX('Материал хисобот'!$D$9:$D$259,MATCH(D766,'Материал хисобот'!$B$9:$B$259,0),1),"")</f>
        <v/>
      </c>
      <c r="G766" s="155"/>
      <c r="H766" s="153">
        <f>IFERROR((((SUMIFS('Регистрация приход товаров'!$H$4:$H$2000,'Регистрация приход товаров'!$A$4:$A$2000,"&gt;="&amp;DATE(YEAR($A766),MONTH($A766),1),'Регистрация приход товаров'!$D$4:$D$2000,$D766)-SUMIFS('Регистрация приход товаров'!$H$4:$H$2000,'Регистрация приход товаров'!$A$4:$A$2000,"&gt;="&amp;DATE(YEAR($A766),MONTH($A766)+1,1),'Регистрация приход товаров'!$D$4:$D$2000,$D766))+(IFERROR((SUMIF('Остаток на начало год'!$B$5:$B$302,$D766,'Остаток на начало год'!$F$5:$F$302)+SUMIFS('Регистрация приход товаров'!$H$4:$H$2000,'Регистрация приход товаров'!$D$4:$D$2000,$D766,'Регистрация приход товаров'!$A$4:$A$2000,"&lt;"&amp;DATE(YEAR($A766),MONTH($A766),1)))-SUMIFS('Регистрация расход товаров'!$H$4:$H$2000,'Регистрация расход товаров'!$A$4:$A$2000,"&lt;"&amp;DATE(YEAR($A766),MONTH($A766),1),'Регистрация расход товаров'!$D$4:$D$2000,$D766),0)))/((SUMIFS('Регистрация приход товаров'!$G$4:$G$2000,'Регистрация приход товаров'!$A$4:$A$2000,"&gt;="&amp;DATE(YEAR($A766),MONTH($A766),1),'Регистрация приход товаров'!$D$4:$D$2000,$D766)-SUMIFS('Регистрация приход товаров'!$G$4:$G$2000,'Регистрация приход товаров'!$A$4:$A$2000,"&gt;="&amp;DATE(YEAR($A766),MONTH($A766)+1,1),'Регистрация приход товаров'!$D$4:$D$2000,$D766))+(IFERROR((SUMIF('Остаток на начало год'!$B$5:$B$302,$D766,'Остаток на начало год'!$E$5:$E$302)+SUMIFS('Регистрация приход товаров'!$G$4:$G$2000,'Регистрация приход товаров'!$D$4:$D$2000,$D766,'Регистрация приход товаров'!$A$4:$A$2000,"&lt;"&amp;DATE(YEAR($A766),MONTH($A766),1)))-SUMIFS('Регистрация расход товаров'!$G$4:$G$2000,'Регистрация расход товаров'!$A$4:$A$2000,"&lt;"&amp;DATE(YEAR($A766),MONTH($A766),1),'Регистрация расход товаров'!$D$4:$D$2000,$D766),0))))*G766,0)</f>
        <v>0</v>
      </c>
      <c r="I766" s="154"/>
      <c r="J766" s="153">
        <f t="shared" si="22"/>
        <v>0</v>
      </c>
      <c r="K766" s="153">
        <f t="shared" si="23"/>
        <v>0</v>
      </c>
      <c r="L766" s="43" t="e">
        <f>IF(B766=#REF!,MAX($L$3:L765)+1,0)</f>
        <v>#REF!</v>
      </c>
    </row>
    <row r="767" spans="1:12">
      <c r="A767" s="158"/>
      <c r="B767" s="94"/>
      <c r="C767" s="159"/>
      <c r="D767" s="128"/>
      <c r="E767" s="151" t="str">
        <f>IFERROR(INDEX('Материал хисобот'!$C$9:$C$259,MATCH(D767,'Материал хисобот'!$B$9:$B$259,0),1),"")</f>
        <v/>
      </c>
      <c r="F767" s="152" t="str">
        <f>IFERROR(INDEX('Материал хисобот'!$D$9:$D$259,MATCH(D767,'Материал хисобот'!$B$9:$B$259,0),1),"")</f>
        <v/>
      </c>
      <c r="G767" s="155"/>
      <c r="H767" s="153">
        <f>IFERROR((((SUMIFS('Регистрация приход товаров'!$H$4:$H$2000,'Регистрация приход товаров'!$A$4:$A$2000,"&gt;="&amp;DATE(YEAR($A767),MONTH($A767),1),'Регистрация приход товаров'!$D$4:$D$2000,$D767)-SUMIFS('Регистрация приход товаров'!$H$4:$H$2000,'Регистрация приход товаров'!$A$4:$A$2000,"&gt;="&amp;DATE(YEAR($A767),MONTH($A767)+1,1),'Регистрация приход товаров'!$D$4:$D$2000,$D767))+(IFERROR((SUMIF('Остаток на начало год'!$B$5:$B$302,$D767,'Остаток на начало год'!$F$5:$F$302)+SUMIFS('Регистрация приход товаров'!$H$4:$H$2000,'Регистрация приход товаров'!$D$4:$D$2000,$D767,'Регистрация приход товаров'!$A$4:$A$2000,"&lt;"&amp;DATE(YEAR($A767),MONTH($A767),1)))-SUMIFS('Регистрация расход товаров'!$H$4:$H$2000,'Регистрация расход товаров'!$A$4:$A$2000,"&lt;"&amp;DATE(YEAR($A767),MONTH($A767),1),'Регистрация расход товаров'!$D$4:$D$2000,$D767),0)))/((SUMIFS('Регистрация приход товаров'!$G$4:$G$2000,'Регистрация приход товаров'!$A$4:$A$2000,"&gt;="&amp;DATE(YEAR($A767),MONTH($A767),1),'Регистрация приход товаров'!$D$4:$D$2000,$D767)-SUMIFS('Регистрация приход товаров'!$G$4:$G$2000,'Регистрация приход товаров'!$A$4:$A$2000,"&gt;="&amp;DATE(YEAR($A767),MONTH($A767)+1,1),'Регистрация приход товаров'!$D$4:$D$2000,$D767))+(IFERROR((SUMIF('Остаток на начало год'!$B$5:$B$302,$D767,'Остаток на начало год'!$E$5:$E$302)+SUMIFS('Регистрация приход товаров'!$G$4:$G$2000,'Регистрация приход товаров'!$D$4:$D$2000,$D767,'Регистрация приход товаров'!$A$4:$A$2000,"&lt;"&amp;DATE(YEAR($A767),MONTH($A767),1)))-SUMIFS('Регистрация расход товаров'!$G$4:$G$2000,'Регистрация расход товаров'!$A$4:$A$2000,"&lt;"&amp;DATE(YEAR($A767),MONTH($A767),1),'Регистрация расход товаров'!$D$4:$D$2000,$D767),0))))*G767,0)</f>
        <v>0</v>
      </c>
      <c r="I767" s="154"/>
      <c r="J767" s="153">
        <f t="shared" si="22"/>
        <v>0</v>
      </c>
      <c r="K767" s="153">
        <f t="shared" si="23"/>
        <v>0</v>
      </c>
      <c r="L767" s="43" t="e">
        <f>IF(B767=#REF!,MAX($L$3:L766)+1,0)</f>
        <v>#REF!</v>
      </c>
    </row>
    <row r="768" spans="1:12">
      <c r="A768" s="158"/>
      <c r="B768" s="94"/>
      <c r="C768" s="159"/>
      <c r="D768" s="128"/>
      <c r="E768" s="151" t="str">
        <f>IFERROR(INDEX('Материал хисобот'!$C$9:$C$259,MATCH(D768,'Материал хисобот'!$B$9:$B$259,0),1),"")</f>
        <v/>
      </c>
      <c r="F768" s="152" t="str">
        <f>IFERROR(INDEX('Материал хисобот'!$D$9:$D$259,MATCH(D768,'Материал хисобот'!$B$9:$B$259,0),1),"")</f>
        <v/>
      </c>
      <c r="G768" s="155"/>
      <c r="H768" s="153">
        <f>IFERROR((((SUMIFS('Регистрация приход товаров'!$H$4:$H$2000,'Регистрация приход товаров'!$A$4:$A$2000,"&gt;="&amp;DATE(YEAR($A768),MONTH($A768),1),'Регистрация приход товаров'!$D$4:$D$2000,$D768)-SUMIFS('Регистрация приход товаров'!$H$4:$H$2000,'Регистрация приход товаров'!$A$4:$A$2000,"&gt;="&amp;DATE(YEAR($A768),MONTH($A768)+1,1),'Регистрация приход товаров'!$D$4:$D$2000,$D768))+(IFERROR((SUMIF('Остаток на начало год'!$B$5:$B$302,$D768,'Остаток на начало год'!$F$5:$F$302)+SUMIFS('Регистрация приход товаров'!$H$4:$H$2000,'Регистрация приход товаров'!$D$4:$D$2000,$D768,'Регистрация приход товаров'!$A$4:$A$2000,"&lt;"&amp;DATE(YEAR($A768),MONTH($A768),1)))-SUMIFS('Регистрация расход товаров'!$H$4:$H$2000,'Регистрация расход товаров'!$A$4:$A$2000,"&lt;"&amp;DATE(YEAR($A768),MONTH($A768),1),'Регистрация расход товаров'!$D$4:$D$2000,$D768),0)))/((SUMIFS('Регистрация приход товаров'!$G$4:$G$2000,'Регистрация приход товаров'!$A$4:$A$2000,"&gt;="&amp;DATE(YEAR($A768),MONTH($A768),1),'Регистрация приход товаров'!$D$4:$D$2000,$D768)-SUMIFS('Регистрация приход товаров'!$G$4:$G$2000,'Регистрация приход товаров'!$A$4:$A$2000,"&gt;="&amp;DATE(YEAR($A768),MONTH($A768)+1,1),'Регистрация приход товаров'!$D$4:$D$2000,$D768))+(IFERROR((SUMIF('Остаток на начало год'!$B$5:$B$302,$D768,'Остаток на начало год'!$E$5:$E$302)+SUMIFS('Регистрация приход товаров'!$G$4:$G$2000,'Регистрация приход товаров'!$D$4:$D$2000,$D768,'Регистрация приход товаров'!$A$4:$A$2000,"&lt;"&amp;DATE(YEAR($A768),MONTH($A768),1)))-SUMIFS('Регистрация расход товаров'!$G$4:$G$2000,'Регистрация расход товаров'!$A$4:$A$2000,"&lt;"&amp;DATE(YEAR($A768),MONTH($A768),1),'Регистрация расход товаров'!$D$4:$D$2000,$D768),0))))*G768,0)</f>
        <v>0</v>
      </c>
      <c r="I768" s="154"/>
      <c r="J768" s="153">
        <f t="shared" si="22"/>
        <v>0</v>
      </c>
      <c r="K768" s="153">
        <f t="shared" si="23"/>
        <v>0</v>
      </c>
      <c r="L768" s="43" t="e">
        <f>IF(B768=#REF!,MAX($L$3:L767)+1,0)</f>
        <v>#REF!</v>
      </c>
    </row>
    <row r="769" spans="1:12">
      <c r="A769" s="158"/>
      <c r="B769" s="94"/>
      <c r="C769" s="159"/>
      <c r="D769" s="128"/>
      <c r="E769" s="151" t="str">
        <f>IFERROR(INDEX('Материал хисобот'!$C$9:$C$259,MATCH(D769,'Материал хисобот'!$B$9:$B$259,0),1),"")</f>
        <v/>
      </c>
      <c r="F769" s="152" t="str">
        <f>IFERROR(INDEX('Материал хисобот'!$D$9:$D$259,MATCH(D769,'Материал хисобот'!$B$9:$B$259,0),1),"")</f>
        <v/>
      </c>
      <c r="G769" s="155"/>
      <c r="H769" s="153">
        <f>IFERROR((((SUMIFS('Регистрация приход товаров'!$H$4:$H$2000,'Регистрация приход товаров'!$A$4:$A$2000,"&gt;="&amp;DATE(YEAR($A769),MONTH($A769),1),'Регистрация приход товаров'!$D$4:$D$2000,$D769)-SUMIFS('Регистрация приход товаров'!$H$4:$H$2000,'Регистрация приход товаров'!$A$4:$A$2000,"&gt;="&amp;DATE(YEAR($A769),MONTH($A769)+1,1),'Регистрация приход товаров'!$D$4:$D$2000,$D769))+(IFERROR((SUMIF('Остаток на начало год'!$B$5:$B$302,$D769,'Остаток на начало год'!$F$5:$F$302)+SUMIFS('Регистрация приход товаров'!$H$4:$H$2000,'Регистрация приход товаров'!$D$4:$D$2000,$D769,'Регистрация приход товаров'!$A$4:$A$2000,"&lt;"&amp;DATE(YEAR($A769),MONTH($A769),1)))-SUMIFS('Регистрация расход товаров'!$H$4:$H$2000,'Регистрация расход товаров'!$A$4:$A$2000,"&lt;"&amp;DATE(YEAR($A769),MONTH($A769),1),'Регистрация расход товаров'!$D$4:$D$2000,$D769),0)))/((SUMIFS('Регистрация приход товаров'!$G$4:$G$2000,'Регистрация приход товаров'!$A$4:$A$2000,"&gt;="&amp;DATE(YEAR($A769),MONTH($A769),1),'Регистрация приход товаров'!$D$4:$D$2000,$D769)-SUMIFS('Регистрация приход товаров'!$G$4:$G$2000,'Регистрация приход товаров'!$A$4:$A$2000,"&gt;="&amp;DATE(YEAR($A769),MONTH($A769)+1,1),'Регистрация приход товаров'!$D$4:$D$2000,$D769))+(IFERROR((SUMIF('Остаток на начало год'!$B$5:$B$302,$D769,'Остаток на начало год'!$E$5:$E$302)+SUMIFS('Регистрация приход товаров'!$G$4:$G$2000,'Регистрация приход товаров'!$D$4:$D$2000,$D769,'Регистрация приход товаров'!$A$4:$A$2000,"&lt;"&amp;DATE(YEAR($A769),MONTH($A769),1)))-SUMIFS('Регистрация расход товаров'!$G$4:$G$2000,'Регистрация расход товаров'!$A$4:$A$2000,"&lt;"&amp;DATE(YEAR($A769),MONTH($A769),1),'Регистрация расход товаров'!$D$4:$D$2000,$D769),0))))*G769,0)</f>
        <v>0</v>
      </c>
      <c r="I769" s="154"/>
      <c r="J769" s="153">
        <f t="shared" si="22"/>
        <v>0</v>
      </c>
      <c r="K769" s="153">
        <f t="shared" si="23"/>
        <v>0</v>
      </c>
      <c r="L769" s="43" t="e">
        <f>IF(B769=#REF!,MAX($L$3:L768)+1,0)</f>
        <v>#REF!</v>
      </c>
    </row>
    <row r="770" spans="1:12">
      <c r="A770" s="158"/>
      <c r="B770" s="94"/>
      <c r="C770" s="159"/>
      <c r="D770" s="128"/>
      <c r="E770" s="151" t="str">
        <f>IFERROR(INDEX('Материал хисобот'!$C$9:$C$259,MATCH(D770,'Материал хисобот'!$B$9:$B$259,0),1),"")</f>
        <v/>
      </c>
      <c r="F770" s="152" t="str">
        <f>IFERROR(INDEX('Материал хисобот'!$D$9:$D$259,MATCH(D770,'Материал хисобот'!$B$9:$B$259,0),1),"")</f>
        <v/>
      </c>
      <c r="G770" s="155"/>
      <c r="H770" s="153">
        <f>IFERROR((((SUMIFS('Регистрация приход товаров'!$H$4:$H$2000,'Регистрация приход товаров'!$A$4:$A$2000,"&gt;="&amp;DATE(YEAR($A770),MONTH($A770),1),'Регистрация приход товаров'!$D$4:$D$2000,$D770)-SUMIFS('Регистрация приход товаров'!$H$4:$H$2000,'Регистрация приход товаров'!$A$4:$A$2000,"&gt;="&amp;DATE(YEAR($A770),MONTH($A770)+1,1),'Регистрация приход товаров'!$D$4:$D$2000,$D770))+(IFERROR((SUMIF('Остаток на начало год'!$B$5:$B$302,$D770,'Остаток на начало год'!$F$5:$F$302)+SUMIFS('Регистрация приход товаров'!$H$4:$H$2000,'Регистрация приход товаров'!$D$4:$D$2000,$D770,'Регистрация приход товаров'!$A$4:$A$2000,"&lt;"&amp;DATE(YEAR($A770),MONTH($A770),1)))-SUMIFS('Регистрация расход товаров'!$H$4:$H$2000,'Регистрация расход товаров'!$A$4:$A$2000,"&lt;"&amp;DATE(YEAR($A770),MONTH($A770),1),'Регистрация расход товаров'!$D$4:$D$2000,$D770),0)))/((SUMIFS('Регистрация приход товаров'!$G$4:$G$2000,'Регистрация приход товаров'!$A$4:$A$2000,"&gt;="&amp;DATE(YEAR($A770),MONTH($A770),1),'Регистрация приход товаров'!$D$4:$D$2000,$D770)-SUMIFS('Регистрация приход товаров'!$G$4:$G$2000,'Регистрация приход товаров'!$A$4:$A$2000,"&gt;="&amp;DATE(YEAR($A770),MONTH($A770)+1,1),'Регистрация приход товаров'!$D$4:$D$2000,$D770))+(IFERROR((SUMIF('Остаток на начало год'!$B$5:$B$302,$D770,'Остаток на начало год'!$E$5:$E$302)+SUMIFS('Регистрация приход товаров'!$G$4:$G$2000,'Регистрация приход товаров'!$D$4:$D$2000,$D770,'Регистрация приход товаров'!$A$4:$A$2000,"&lt;"&amp;DATE(YEAR($A770),MONTH($A770),1)))-SUMIFS('Регистрация расход товаров'!$G$4:$G$2000,'Регистрация расход товаров'!$A$4:$A$2000,"&lt;"&amp;DATE(YEAR($A770),MONTH($A770),1),'Регистрация расход товаров'!$D$4:$D$2000,$D770),0))))*G770,0)</f>
        <v>0</v>
      </c>
      <c r="I770" s="154"/>
      <c r="J770" s="153">
        <f t="shared" si="22"/>
        <v>0</v>
      </c>
      <c r="K770" s="153">
        <f t="shared" si="23"/>
        <v>0</v>
      </c>
      <c r="L770" s="43" t="e">
        <f>IF(B770=#REF!,MAX($L$3:L769)+1,0)</f>
        <v>#REF!</v>
      </c>
    </row>
    <row r="771" spans="1:12">
      <c r="A771" s="158"/>
      <c r="B771" s="94"/>
      <c r="C771" s="159"/>
      <c r="D771" s="128"/>
      <c r="E771" s="151" t="str">
        <f>IFERROR(INDEX('Материал хисобот'!$C$9:$C$259,MATCH(D771,'Материал хисобот'!$B$9:$B$259,0),1),"")</f>
        <v/>
      </c>
      <c r="F771" s="152" t="str">
        <f>IFERROR(INDEX('Материал хисобот'!$D$9:$D$259,MATCH(D771,'Материал хисобот'!$B$9:$B$259,0),1),"")</f>
        <v/>
      </c>
      <c r="G771" s="155"/>
      <c r="H771" s="153">
        <f>IFERROR((((SUMIFS('Регистрация приход товаров'!$H$4:$H$2000,'Регистрация приход товаров'!$A$4:$A$2000,"&gt;="&amp;DATE(YEAR($A771),MONTH($A771),1),'Регистрация приход товаров'!$D$4:$D$2000,$D771)-SUMIFS('Регистрация приход товаров'!$H$4:$H$2000,'Регистрация приход товаров'!$A$4:$A$2000,"&gt;="&amp;DATE(YEAR($A771),MONTH($A771)+1,1),'Регистрация приход товаров'!$D$4:$D$2000,$D771))+(IFERROR((SUMIF('Остаток на начало год'!$B$5:$B$302,$D771,'Остаток на начало год'!$F$5:$F$302)+SUMIFS('Регистрация приход товаров'!$H$4:$H$2000,'Регистрация приход товаров'!$D$4:$D$2000,$D771,'Регистрация приход товаров'!$A$4:$A$2000,"&lt;"&amp;DATE(YEAR($A771),MONTH($A771),1)))-SUMIFS('Регистрация расход товаров'!$H$4:$H$2000,'Регистрация расход товаров'!$A$4:$A$2000,"&lt;"&amp;DATE(YEAR($A771),MONTH($A771),1),'Регистрация расход товаров'!$D$4:$D$2000,$D771),0)))/((SUMIFS('Регистрация приход товаров'!$G$4:$G$2000,'Регистрация приход товаров'!$A$4:$A$2000,"&gt;="&amp;DATE(YEAR($A771),MONTH($A771),1),'Регистрация приход товаров'!$D$4:$D$2000,$D771)-SUMIFS('Регистрация приход товаров'!$G$4:$G$2000,'Регистрация приход товаров'!$A$4:$A$2000,"&gt;="&amp;DATE(YEAR($A771),MONTH($A771)+1,1),'Регистрация приход товаров'!$D$4:$D$2000,$D771))+(IFERROR((SUMIF('Остаток на начало год'!$B$5:$B$302,$D771,'Остаток на начало год'!$E$5:$E$302)+SUMIFS('Регистрация приход товаров'!$G$4:$G$2000,'Регистрация приход товаров'!$D$4:$D$2000,$D771,'Регистрация приход товаров'!$A$4:$A$2000,"&lt;"&amp;DATE(YEAR($A771),MONTH($A771),1)))-SUMIFS('Регистрация расход товаров'!$G$4:$G$2000,'Регистрация расход товаров'!$A$4:$A$2000,"&lt;"&amp;DATE(YEAR($A771),MONTH($A771),1),'Регистрация расход товаров'!$D$4:$D$2000,$D771),0))))*G771,0)</f>
        <v>0</v>
      </c>
      <c r="I771" s="154"/>
      <c r="J771" s="153">
        <f t="shared" si="22"/>
        <v>0</v>
      </c>
      <c r="K771" s="153">
        <f t="shared" si="23"/>
        <v>0</v>
      </c>
      <c r="L771" s="43" t="e">
        <f>IF(B771=#REF!,MAX($L$3:L770)+1,0)</f>
        <v>#REF!</v>
      </c>
    </row>
    <row r="772" spans="1:12">
      <c r="A772" s="158"/>
      <c r="B772" s="94"/>
      <c r="C772" s="159"/>
      <c r="D772" s="128"/>
      <c r="E772" s="151" t="str">
        <f>IFERROR(INDEX('Материал хисобот'!$C$9:$C$259,MATCH(D772,'Материал хисобот'!$B$9:$B$259,0),1),"")</f>
        <v/>
      </c>
      <c r="F772" s="152" t="str">
        <f>IFERROR(INDEX('Материал хисобот'!$D$9:$D$259,MATCH(D772,'Материал хисобот'!$B$9:$B$259,0),1),"")</f>
        <v/>
      </c>
      <c r="G772" s="155"/>
      <c r="H772" s="153">
        <f>IFERROR((((SUMIFS('Регистрация приход товаров'!$H$4:$H$2000,'Регистрация приход товаров'!$A$4:$A$2000,"&gt;="&amp;DATE(YEAR($A772),MONTH($A772),1),'Регистрация приход товаров'!$D$4:$D$2000,$D772)-SUMIFS('Регистрация приход товаров'!$H$4:$H$2000,'Регистрация приход товаров'!$A$4:$A$2000,"&gt;="&amp;DATE(YEAR($A772),MONTH($A772)+1,1),'Регистрация приход товаров'!$D$4:$D$2000,$D772))+(IFERROR((SUMIF('Остаток на начало год'!$B$5:$B$302,$D772,'Остаток на начало год'!$F$5:$F$302)+SUMIFS('Регистрация приход товаров'!$H$4:$H$2000,'Регистрация приход товаров'!$D$4:$D$2000,$D772,'Регистрация приход товаров'!$A$4:$A$2000,"&lt;"&amp;DATE(YEAR($A772),MONTH($A772),1)))-SUMIFS('Регистрация расход товаров'!$H$4:$H$2000,'Регистрация расход товаров'!$A$4:$A$2000,"&lt;"&amp;DATE(YEAR($A772),MONTH($A772),1),'Регистрация расход товаров'!$D$4:$D$2000,$D772),0)))/((SUMIFS('Регистрация приход товаров'!$G$4:$G$2000,'Регистрация приход товаров'!$A$4:$A$2000,"&gt;="&amp;DATE(YEAR($A772),MONTH($A772),1),'Регистрация приход товаров'!$D$4:$D$2000,$D772)-SUMIFS('Регистрация приход товаров'!$G$4:$G$2000,'Регистрация приход товаров'!$A$4:$A$2000,"&gt;="&amp;DATE(YEAR($A772),MONTH($A772)+1,1),'Регистрация приход товаров'!$D$4:$D$2000,$D772))+(IFERROR((SUMIF('Остаток на начало год'!$B$5:$B$302,$D772,'Остаток на начало год'!$E$5:$E$302)+SUMIFS('Регистрация приход товаров'!$G$4:$G$2000,'Регистрация приход товаров'!$D$4:$D$2000,$D772,'Регистрация приход товаров'!$A$4:$A$2000,"&lt;"&amp;DATE(YEAR($A772),MONTH($A772),1)))-SUMIFS('Регистрация расход товаров'!$G$4:$G$2000,'Регистрация расход товаров'!$A$4:$A$2000,"&lt;"&amp;DATE(YEAR($A772),MONTH($A772),1),'Регистрация расход товаров'!$D$4:$D$2000,$D772),0))))*G772,0)</f>
        <v>0</v>
      </c>
      <c r="I772" s="154"/>
      <c r="J772" s="153">
        <f t="shared" si="22"/>
        <v>0</v>
      </c>
      <c r="K772" s="153">
        <f t="shared" si="23"/>
        <v>0</v>
      </c>
      <c r="L772" s="43" t="e">
        <f>IF(B772=#REF!,MAX($L$3:L771)+1,0)</f>
        <v>#REF!</v>
      </c>
    </row>
    <row r="773" spans="1:12">
      <c r="A773" s="158"/>
      <c r="B773" s="94"/>
      <c r="C773" s="159"/>
      <c r="D773" s="128"/>
      <c r="E773" s="151" t="str">
        <f>IFERROR(INDEX('Материал хисобот'!$C$9:$C$259,MATCH(D773,'Материал хисобот'!$B$9:$B$259,0),1),"")</f>
        <v/>
      </c>
      <c r="F773" s="152" t="str">
        <f>IFERROR(INDEX('Материал хисобот'!$D$9:$D$259,MATCH(D773,'Материал хисобот'!$B$9:$B$259,0),1),"")</f>
        <v/>
      </c>
      <c r="G773" s="155"/>
      <c r="H773" s="153">
        <f>IFERROR((((SUMIFS('Регистрация приход товаров'!$H$4:$H$2000,'Регистрация приход товаров'!$A$4:$A$2000,"&gt;="&amp;DATE(YEAR($A773),MONTH($A773),1),'Регистрация приход товаров'!$D$4:$D$2000,$D773)-SUMIFS('Регистрация приход товаров'!$H$4:$H$2000,'Регистрация приход товаров'!$A$4:$A$2000,"&gt;="&amp;DATE(YEAR($A773),MONTH($A773)+1,1),'Регистрация приход товаров'!$D$4:$D$2000,$D773))+(IFERROR((SUMIF('Остаток на начало год'!$B$5:$B$302,$D773,'Остаток на начало год'!$F$5:$F$302)+SUMIFS('Регистрация приход товаров'!$H$4:$H$2000,'Регистрация приход товаров'!$D$4:$D$2000,$D773,'Регистрация приход товаров'!$A$4:$A$2000,"&lt;"&amp;DATE(YEAR($A773),MONTH($A773),1)))-SUMIFS('Регистрация расход товаров'!$H$4:$H$2000,'Регистрация расход товаров'!$A$4:$A$2000,"&lt;"&amp;DATE(YEAR($A773),MONTH($A773),1),'Регистрация расход товаров'!$D$4:$D$2000,$D773),0)))/((SUMIFS('Регистрация приход товаров'!$G$4:$G$2000,'Регистрация приход товаров'!$A$4:$A$2000,"&gt;="&amp;DATE(YEAR($A773),MONTH($A773),1),'Регистрация приход товаров'!$D$4:$D$2000,$D773)-SUMIFS('Регистрация приход товаров'!$G$4:$G$2000,'Регистрация приход товаров'!$A$4:$A$2000,"&gt;="&amp;DATE(YEAR($A773),MONTH($A773)+1,1),'Регистрация приход товаров'!$D$4:$D$2000,$D773))+(IFERROR((SUMIF('Остаток на начало год'!$B$5:$B$302,$D773,'Остаток на начало год'!$E$5:$E$302)+SUMIFS('Регистрация приход товаров'!$G$4:$G$2000,'Регистрация приход товаров'!$D$4:$D$2000,$D773,'Регистрация приход товаров'!$A$4:$A$2000,"&lt;"&amp;DATE(YEAR($A773),MONTH($A773),1)))-SUMIFS('Регистрация расход товаров'!$G$4:$G$2000,'Регистрация расход товаров'!$A$4:$A$2000,"&lt;"&amp;DATE(YEAR($A773),MONTH($A773),1),'Регистрация расход товаров'!$D$4:$D$2000,$D773),0))))*G773,0)</f>
        <v>0</v>
      </c>
      <c r="I773" s="154"/>
      <c r="J773" s="153">
        <f t="shared" ref="J773:J836" si="24">+G773*I773</f>
        <v>0</v>
      </c>
      <c r="K773" s="153">
        <f t="shared" ref="K773:K836" si="25">+J773-H773</f>
        <v>0</v>
      </c>
      <c r="L773" s="43" t="e">
        <f>IF(B773=#REF!,MAX($L$3:L772)+1,0)</f>
        <v>#REF!</v>
      </c>
    </row>
    <row r="774" spans="1:12">
      <c r="A774" s="158"/>
      <c r="B774" s="94"/>
      <c r="C774" s="159"/>
      <c r="D774" s="128"/>
      <c r="E774" s="151" t="str">
        <f>IFERROR(INDEX('Материал хисобот'!$C$9:$C$259,MATCH(D774,'Материал хисобот'!$B$9:$B$259,0),1),"")</f>
        <v/>
      </c>
      <c r="F774" s="152" t="str">
        <f>IFERROR(INDEX('Материал хисобот'!$D$9:$D$259,MATCH(D774,'Материал хисобот'!$B$9:$B$259,0),1),"")</f>
        <v/>
      </c>
      <c r="G774" s="155"/>
      <c r="H774" s="153">
        <f>IFERROR((((SUMIFS('Регистрация приход товаров'!$H$4:$H$2000,'Регистрация приход товаров'!$A$4:$A$2000,"&gt;="&amp;DATE(YEAR($A774),MONTH($A774),1),'Регистрация приход товаров'!$D$4:$D$2000,$D774)-SUMIFS('Регистрация приход товаров'!$H$4:$H$2000,'Регистрация приход товаров'!$A$4:$A$2000,"&gt;="&amp;DATE(YEAR($A774),MONTH($A774)+1,1),'Регистрация приход товаров'!$D$4:$D$2000,$D774))+(IFERROR((SUMIF('Остаток на начало год'!$B$5:$B$302,$D774,'Остаток на начало год'!$F$5:$F$302)+SUMIFS('Регистрация приход товаров'!$H$4:$H$2000,'Регистрация приход товаров'!$D$4:$D$2000,$D774,'Регистрация приход товаров'!$A$4:$A$2000,"&lt;"&amp;DATE(YEAR($A774),MONTH($A774),1)))-SUMIFS('Регистрация расход товаров'!$H$4:$H$2000,'Регистрация расход товаров'!$A$4:$A$2000,"&lt;"&amp;DATE(YEAR($A774),MONTH($A774),1),'Регистрация расход товаров'!$D$4:$D$2000,$D774),0)))/((SUMIFS('Регистрация приход товаров'!$G$4:$G$2000,'Регистрация приход товаров'!$A$4:$A$2000,"&gt;="&amp;DATE(YEAR($A774),MONTH($A774),1),'Регистрация приход товаров'!$D$4:$D$2000,$D774)-SUMIFS('Регистрация приход товаров'!$G$4:$G$2000,'Регистрация приход товаров'!$A$4:$A$2000,"&gt;="&amp;DATE(YEAR($A774),MONTH($A774)+1,1),'Регистрация приход товаров'!$D$4:$D$2000,$D774))+(IFERROR((SUMIF('Остаток на начало год'!$B$5:$B$302,$D774,'Остаток на начало год'!$E$5:$E$302)+SUMIFS('Регистрация приход товаров'!$G$4:$G$2000,'Регистрация приход товаров'!$D$4:$D$2000,$D774,'Регистрация приход товаров'!$A$4:$A$2000,"&lt;"&amp;DATE(YEAR($A774),MONTH($A774),1)))-SUMIFS('Регистрация расход товаров'!$G$4:$G$2000,'Регистрация расход товаров'!$A$4:$A$2000,"&lt;"&amp;DATE(YEAR($A774),MONTH($A774),1),'Регистрация расход товаров'!$D$4:$D$2000,$D774),0))))*G774,0)</f>
        <v>0</v>
      </c>
      <c r="I774" s="154"/>
      <c r="J774" s="153">
        <f t="shared" si="24"/>
        <v>0</v>
      </c>
      <c r="K774" s="153">
        <f t="shared" si="25"/>
        <v>0</v>
      </c>
      <c r="L774" s="43" t="e">
        <f>IF(B774=#REF!,MAX($L$3:L773)+1,0)</f>
        <v>#REF!</v>
      </c>
    </row>
    <row r="775" spans="1:12">
      <c r="A775" s="158"/>
      <c r="B775" s="94"/>
      <c r="C775" s="159"/>
      <c r="D775" s="128"/>
      <c r="E775" s="151" t="str">
        <f>IFERROR(INDEX('Материал хисобот'!$C$9:$C$259,MATCH(D775,'Материал хисобот'!$B$9:$B$259,0),1),"")</f>
        <v/>
      </c>
      <c r="F775" s="152" t="str">
        <f>IFERROR(INDEX('Материал хисобот'!$D$9:$D$259,MATCH(D775,'Материал хисобот'!$B$9:$B$259,0),1),"")</f>
        <v/>
      </c>
      <c r="G775" s="155"/>
      <c r="H775" s="153">
        <f>IFERROR((((SUMIFS('Регистрация приход товаров'!$H$4:$H$2000,'Регистрация приход товаров'!$A$4:$A$2000,"&gt;="&amp;DATE(YEAR($A775),MONTH($A775),1),'Регистрация приход товаров'!$D$4:$D$2000,$D775)-SUMIFS('Регистрация приход товаров'!$H$4:$H$2000,'Регистрация приход товаров'!$A$4:$A$2000,"&gt;="&amp;DATE(YEAR($A775),MONTH($A775)+1,1),'Регистрация приход товаров'!$D$4:$D$2000,$D775))+(IFERROR((SUMIF('Остаток на начало год'!$B$5:$B$302,$D775,'Остаток на начало год'!$F$5:$F$302)+SUMIFS('Регистрация приход товаров'!$H$4:$H$2000,'Регистрация приход товаров'!$D$4:$D$2000,$D775,'Регистрация приход товаров'!$A$4:$A$2000,"&lt;"&amp;DATE(YEAR($A775),MONTH($A775),1)))-SUMIFS('Регистрация расход товаров'!$H$4:$H$2000,'Регистрация расход товаров'!$A$4:$A$2000,"&lt;"&amp;DATE(YEAR($A775),MONTH($A775),1),'Регистрация расход товаров'!$D$4:$D$2000,$D775),0)))/((SUMIFS('Регистрация приход товаров'!$G$4:$G$2000,'Регистрация приход товаров'!$A$4:$A$2000,"&gt;="&amp;DATE(YEAR($A775),MONTH($A775),1),'Регистрация приход товаров'!$D$4:$D$2000,$D775)-SUMIFS('Регистрация приход товаров'!$G$4:$G$2000,'Регистрация приход товаров'!$A$4:$A$2000,"&gt;="&amp;DATE(YEAR($A775),MONTH($A775)+1,1),'Регистрация приход товаров'!$D$4:$D$2000,$D775))+(IFERROR((SUMIF('Остаток на начало год'!$B$5:$B$302,$D775,'Остаток на начало год'!$E$5:$E$302)+SUMIFS('Регистрация приход товаров'!$G$4:$G$2000,'Регистрация приход товаров'!$D$4:$D$2000,$D775,'Регистрация приход товаров'!$A$4:$A$2000,"&lt;"&amp;DATE(YEAR($A775),MONTH($A775),1)))-SUMIFS('Регистрация расход товаров'!$G$4:$G$2000,'Регистрация расход товаров'!$A$4:$A$2000,"&lt;"&amp;DATE(YEAR($A775),MONTH($A775),1),'Регистрация расход товаров'!$D$4:$D$2000,$D775),0))))*G775,0)</f>
        <v>0</v>
      </c>
      <c r="I775" s="154"/>
      <c r="J775" s="153">
        <f t="shared" si="24"/>
        <v>0</v>
      </c>
      <c r="K775" s="153">
        <f t="shared" si="25"/>
        <v>0</v>
      </c>
      <c r="L775" s="43" t="e">
        <f>IF(B775=#REF!,MAX($L$3:L774)+1,0)</f>
        <v>#REF!</v>
      </c>
    </row>
    <row r="776" spans="1:12">
      <c r="A776" s="158"/>
      <c r="B776" s="94"/>
      <c r="C776" s="159"/>
      <c r="D776" s="128"/>
      <c r="E776" s="151" t="str">
        <f>IFERROR(INDEX('Материал хисобот'!$C$9:$C$259,MATCH(D776,'Материал хисобот'!$B$9:$B$259,0),1),"")</f>
        <v/>
      </c>
      <c r="F776" s="152" t="str">
        <f>IFERROR(INDEX('Материал хисобот'!$D$9:$D$259,MATCH(D776,'Материал хисобот'!$B$9:$B$259,0),1),"")</f>
        <v/>
      </c>
      <c r="G776" s="155"/>
      <c r="H776" s="153">
        <f>IFERROR((((SUMIFS('Регистрация приход товаров'!$H$4:$H$2000,'Регистрация приход товаров'!$A$4:$A$2000,"&gt;="&amp;DATE(YEAR($A776),MONTH($A776),1),'Регистрация приход товаров'!$D$4:$D$2000,$D776)-SUMIFS('Регистрация приход товаров'!$H$4:$H$2000,'Регистрация приход товаров'!$A$4:$A$2000,"&gt;="&amp;DATE(YEAR($A776),MONTH($A776)+1,1),'Регистрация приход товаров'!$D$4:$D$2000,$D776))+(IFERROR((SUMIF('Остаток на начало год'!$B$5:$B$302,$D776,'Остаток на начало год'!$F$5:$F$302)+SUMIFS('Регистрация приход товаров'!$H$4:$H$2000,'Регистрация приход товаров'!$D$4:$D$2000,$D776,'Регистрация приход товаров'!$A$4:$A$2000,"&lt;"&amp;DATE(YEAR($A776),MONTH($A776),1)))-SUMIFS('Регистрация расход товаров'!$H$4:$H$2000,'Регистрация расход товаров'!$A$4:$A$2000,"&lt;"&amp;DATE(YEAR($A776),MONTH($A776),1),'Регистрация расход товаров'!$D$4:$D$2000,$D776),0)))/((SUMIFS('Регистрация приход товаров'!$G$4:$G$2000,'Регистрация приход товаров'!$A$4:$A$2000,"&gt;="&amp;DATE(YEAR($A776),MONTH($A776),1),'Регистрация приход товаров'!$D$4:$D$2000,$D776)-SUMIFS('Регистрация приход товаров'!$G$4:$G$2000,'Регистрация приход товаров'!$A$4:$A$2000,"&gt;="&amp;DATE(YEAR($A776),MONTH($A776)+1,1),'Регистрация приход товаров'!$D$4:$D$2000,$D776))+(IFERROR((SUMIF('Остаток на начало год'!$B$5:$B$302,$D776,'Остаток на начало год'!$E$5:$E$302)+SUMIFS('Регистрация приход товаров'!$G$4:$G$2000,'Регистрация приход товаров'!$D$4:$D$2000,$D776,'Регистрация приход товаров'!$A$4:$A$2000,"&lt;"&amp;DATE(YEAR($A776),MONTH($A776),1)))-SUMIFS('Регистрация расход товаров'!$G$4:$G$2000,'Регистрация расход товаров'!$A$4:$A$2000,"&lt;"&amp;DATE(YEAR($A776),MONTH($A776),1),'Регистрация расход товаров'!$D$4:$D$2000,$D776),0))))*G776,0)</f>
        <v>0</v>
      </c>
      <c r="I776" s="154"/>
      <c r="J776" s="153">
        <f t="shared" si="24"/>
        <v>0</v>
      </c>
      <c r="K776" s="153">
        <f t="shared" si="25"/>
        <v>0</v>
      </c>
      <c r="L776" s="43" t="e">
        <f>IF(B776=#REF!,MAX($L$3:L775)+1,0)</f>
        <v>#REF!</v>
      </c>
    </row>
    <row r="777" spans="1:12">
      <c r="A777" s="158"/>
      <c r="B777" s="94"/>
      <c r="C777" s="159"/>
      <c r="D777" s="128"/>
      <c r="E777" s="151" t="str">
        <f>IFERROR(INDEX('Материал хисобот'!$C$9:$C$259,MATCH(D777,'Материал хисобот'!$B$9:$B$259,0),1),"")</f>
        <v/>
      </c>
      <c r="F777" s="152" t="str">
        <f>IFERROR(INDEX('Материал хисобот'!$D$9:$D$259,MATCH(D777,'Материал хисобот'!$B$9:$B$259,0),1),"")</f>
        <v/>
      </c>
      <c r="G777" s="155"/>
      <c r="H777" s="153">
        <f>IFERROR((((SUMIFS('Регистрация приход товаров'!$H$4:$H$2000,'Регистрация приход товаров'!$A$4:$A$2000,"&gt;="&amp;DATE(YEAR($A777),MONTH($A777),1),'Регистрация приход товаров'!$D$4:$D$2000,$D777)-SUMIFS('Регистрация приход товаров'!$H$4:$H$2000,'Регистрация приход товаров'!$A$4:$A$2000,"&gt;="&amp;DATE(YEAR($A777),MONTH($A777)+1,1),'Регистрация приход товаров'!$D$4:$D$2000,$D777))+(IFERROR((SUMIF('Остаток на начало год'!$B$5:$B$302,$D777,'Остаток на начало год'!$F$5:$F$302)+SUMIFS('Регистрация приход товаров'!$H$4:$H$2000,'Регистрация приход товаров'!$D$4:$D$2000,$D777,'Регистрация приход товаров'!$A$4:$A$2000,"&lt;"&amp;DATE(YEAR($A777),MONTH($A777),1)))-SUMIFS('Регистрация расход товаров'!$H$4:$H$2000,'Регистрация расход товаров'!$A$4:$A$2000,"&lt;"&amp;DATE(YEAR($A777),MONTH($A777),1),'Регистрация расход товаров'!$D$4:$D$2000,$D777),0)))/((SUMIFS('Регистрация приход товаров'!$G$4:$G$2000,'Регистрация приход товаров'!$A$4:$A$2000,"&gt;="&amp;DATE(YEAR($A777),MONTH($A777),1),'Регистрация приход товаров'!$D$4:$D$2000,$D777)-SUMIFS('Регистрация приход товаров'!$G$4:$G$2000,'Регистрация приход товаров'!$A$4:$A$2000,"&gt;="&amp;DATE(YEAR($A777),MONTH($A777)+1,1),'Регистрация приход товаров'!$D$4:$D$2000,$D777))+(IFERROR((SUMIF('Остаток на начало год'!$B$5:$B$302,$D777,'Остаток на начало год'!$E$5:$E$302)+SUMIFS('Регистрация приход товаров'!$G$4:$G$2000,'Регистрация приход товаров'!$D$4:$D$2000,$D777,'Регистрация приход товаров'!$A$4:$A$2000,"&lt;"&amp;DATE(YEAR($A777),MONTH($A777),1)))-SUMIFS('Регистрация расход товаров'!$G$4:$G$2000,'Регистрация расход товаров'!$A$4:$A$2000,"&lt;"&amp;DATE(YEAR($A777),MONTH($A777),1),'Регистрация расход товаров'!$D$4:$D$2000,$D777),0))))*G777,0)</f>
        <v>0</v>
      </c>
      <c r="I777" s="154"/>
      <c r="J777" s="153">
        <f t="shared" si="24"/>
        <v>0</v>
      </c>
      <c r="K777" s="153">
        <f t="shared" si="25"/>
        <v>0</v>
      </c>
      <c r="L777" s="43" t="e">
        <f>IF(B777=#REF!,MAX($L$3:L776)+1,0)</f>
        <v>#REF!</v>
      </c>
    </row>
    <row r="778" spans="1:12">
      <c r="A778" s="158"/>
      <c r="B778" s="94"/>
      <c r="C778" s="159"/>
      <c r="D778" s="128"/>
      <c r="E778" s="151" t="str">
        <f>IFERROR(INDEX('Материал хисобот'!$C$9:$C$259,MATCH(D778,'Материал хисобот'!$B$9:$B$259,0),1),"")</f>
        <v/>
      </c>
      <c r="F778" s="152" t="str">
        <f>IFERROR(INDEX('Материал хисобот'!$D$9:$D$259,MATCH(D778,'Материал хисобот'!$B$9:$B$259,0),1),"")</f>
        <v/>
      </c>
      <c r="G778" s="155"/>
      <c r="H778" s="153">
        <f>IFERROR((((SUMIFS('Регистрация приход товаров'!$H$4:$H$2000,'Регистрация приход товаров'!$A$4:$A$2000,"&gt;="&amp;DATE(YEAR($A778),MONTH($A778),1),'Регистрация приход товаров'!$D$4:$D$2000,$D778)-SUMIFS('Регистрация приход товаров'!$H$4:$H$2000,'Регистрация приход товаров'!$A$4:$A$2000,"&gt;="&amp;DATE(YEAR($A778),MONTH($A778)+1,1),'Регистрация приход товаров'!$D$4:$D$2000,$D778))+(IFERROR((SUMIF('Остаток на начало год'!$B$5:$B$302,$D778,'Остаток на начало год'!$F$5:$F$302)+SUMIFS('Регистрация приход товаров'!$H$4:$H$2000,'Регистрация приход товаров'!$D$4:$D$2000,$D778,'Регистрация приход товаров'!$A$4:$A$2000,"&lt;"&amp;DATE(YEAR($A778),MONTH($A778),1)))-SUMIFS('Регистрация расход товаров'!$H$4:$H$2000,'Регистрация расход товаров'!$A$4:$A$2000,"&lt;"&amp;DATE(YEAR($A778),MONTH($A778),1),'Регистрация расход товаров'!$D$4:$D$2000,$D778),0)))/((SUMIFS('Регистрация приход товаров'!$G$4:$G$2000,'Регистрация приход товаров'!$A$4:$A$2000,"&gt;="&amp;DATE(YEAR($A778),MONTH($A778),1),'Регистрация приход товаров'!$D$4:$D$2000,$D778)-SUMIFS('Регистрация приход товаров'!$G$4:$G$2000,'Регистрация приход товаров'!$A$4:$A$2000,"&gt;="&amp;DATE(YEAR($A778),MONTH($A778)+1,1),'Регистрация приход товаров'!$D$4:$D$2000,$D778))+(IFERROR((SUMIF('Остаток на начало год'!$B$5:$B$302,$D778,'Остаток на начало год'!$E$5:$E$302)+SUMIFS('Регистрация приход товаров'!$G$4:$G$2000,'Регистрация приход товаров'!$D$4:$D$2000,$D778,'Регистрация приход товаров'!$A$4:$A$2000,"&lt;"&amp;DATE(YEAR($A778),MONTH($A778),1)))-SUMIFS('Регистрация расход товаров'!$G$4:$G$2000,'Регистрация расход товаров'!$A$4:$A$2000,"&lt;"&amp;DATE(YEAR($A778),MONTH($A778),1),'Регистрация расход товаров'!$D$4:$D$2000,$D778),0))))*G778,0)</f>
        <v>0</v>
      </c>
      <c r="I778" s="154"/>
      <c r="J778" s="153">
        <f t="shared" si="24"/>
        <v>0</v>
      </c>
      <c r="K778" s="153">
        <f t="shared" si="25"/>
        <v>0</v>
      </c>
      <c r="L778" s="43" t="e">
        <f>IF(B778=#REF!,MAX($L$3:L777)+1,0)</f>
        <v>#REF!</v>
      </c>
    </row>
    <row r="779" spans="1:12">
      <c r="A779" s="158"/>
      <c r="B779" s="94"/>
      <c r="C779" s="159"/>
      <c r="D779" s="128"/>
      <c r="E779" s="151" t="str">
        <f>IFERROR(INDEX('Материал хисобот'!$C$9:$C$259,MATCH(D779,'Материал хисобот'!$B$9:$B$259,0),1),"")</f>
        <v/>
      </c>
      <c r="F779" s="152" t="str">
        <f>IFERROR(INDEX('Материал хисобот'!$D$9:$D$259,MATCH(D779,'Материал хисобот'!$B$9:$B$259,0),1),"")</f>
        <v/>
      </c>
      <c r="G779" s="155"/>
      <c r="H779" s="153">
        <f>IFERROR((((SUMIFS('Регистрация приход товаров'!$H$4:$H$2000,'Регистрация приход товаров'!$A$4:$A$2000,"&gt;="&amp;DATE(YEAR($A779),MONTH($A779),1),'Регистрация приход товаров'!$D$4:$D$2000,$D779)-SUMIFS('Регистрация приход товаров'!$H$4:$H$2000,'Регистрация приход товаров'!$A$4:$A$2000,"&gt;="&amp;DATE(YEAR($A779),MONTH($A779)+1,1),'Регистрация приход товаров'!$D$4:$D$2000,$D779))+(IFERROR((SUMIF('Остаток на начало год'!$B$5:$B$302,$D779,'Остаток на начало год'!$F$5:$F$302)+SUMIFS('Регистрация приход товаров'!$H$4:$H$2000,'Регистрация приход товаров'!$D$4:$D$2000,$D779,'Регистрация приход товаров'!$A$4:$A$2000,"&lt;"&amp;DATE(YEAR($A779),MONTH($A779),1)))-SUMIFS('Регистрация расход товаров'!$H$4:$H$2000,'Регистрация расход товаров'!$A$4:$A$2000,"&lt;"&amp;DATE(YEAR($A779),MONTH($A779),1),'Регистрация расход товаров'!$D$4:$D$2000,$D779),0)))/((SUMIFS('Регистрация приход товаров'!$G$4:$G$2000,'Регистрация приход товаров'!$A$4:$A$2000,"&gt;="&amp;DATE(YEAR($A779),MONTH($A779),1),'Регистрация приход товаров'!$D$4:$D$2000,$D779)-SUMIFS('Регистрация приход товаров'!$G$4:$G$2000,'Регистрация приход товаров'!$A$4:$A$2000,"&gt;="&amp;DATE(YEAR($A779),MONTH($A779)+1,1),'Регистрация приход товаров'!$D$4:$D$2000,$D779))+(IFERROR((SUMIF('Остаток на начало год'!$B$5:$B$302,$D779,'Остаток на начало год'!$E$5:$E$302)+SUMIFS('Регистрация приход товаров'!$G$4:$G$2000,'Регистрация приход товаров'!$D$4:$D$2000,$D779,'Регистрация приход товаров'!$A$4:$A$2000,"&lt;"&amp;DATE(YEAR($A779),MONTH($A779),1)))-SUMIFS('Регистрация расход товаров'!$G$4:$G$2000,'Регистрация расход товаров'!$A$4:$A$2000,"&lt;"&amp;DATE(YEAR($A779),MONTH($A779),1),'Регистрация расход товаров'!$D$4:$D$2000,$D779),0))))*G779,0)</f>
        <v>0</v>
      </c>
      <c r="I779" s="154"/>
      <c r="J779" s="153">
        <f t="shared" si="24"/>
        <v>0</v>
      </c>
      <c r="K779" s="153">
        <f t="shared" si="25"/>
        <v>0</v>
      </c>
      <c r="L779" s="43" t="e">
        <f>IF(B779=#REF!,MAX($L$3:L778)+1,0)</f>
        <v>#REF!</v>
      </c>
    </row>
    <row r="780" spans="1:12">
      <c r="A780" s="158"/>
      <c r="B780" s="94"/>
      <c r="C780" s="159"/>
      <c r="D780" s="128"/>
      <c r="E780" s="151" t="str">
        <f>IFERROR(INDEX('Материал хисобот'!$C$9:$C$259,MATCH(D780,'Материал хисобот'!$B$9:$B$259,0),1),"")</f>
        <v/>
      </c>
      <c r="F780" s="152" t="str">
        <f>IFERROR(INDEX('Материал хисобот'!$D$9:$D$259,MATCH(D780,'Материал хисобот'!$B$9:$B$259,0),1),"")</f>
        <v/>
      </c>
      <c r="G780" s="155"/>
      <c r="H780" s="153">
        <f>IFERROR((((SUMIFS('Регистрация приход товаров'!$H$4:$H$2000,'Регистрация приход товаров'!$A$4:$A$2000,"&gt;="&amp;DATE(YEAR($A780),MONTH($A780),1),'Регистрация приход товаров'!$D$4:$D$2000,$D780)-SUMIFS('Регистрация приход товаров'!$H$4:$H$2000,'Регистрация приход товаров'!$A$4:$A$2000,"&gt;="&amp;DATE(YEAR($A780),MONTH($A780)+1,1),'Регистрация приход товаров'!$D$4:$D$2000,$D780))+(IFERROR((SUMIF('Остаток на начало год'!$B$5:$B$302,$D780,'Остаток на начало год'!$F$5:$F$302)+SUMIFS('Регистрация приход товаров'!$H$4:$H$2000,'Регистрация приход товаров'!$D$4:$D$2000,$D780,'Регистрация приход товаров'!$A$4:$A$2000,"&lt;"&amp;DATE(YEAR($A780),MONTH($A780),1)))-SUMIFS('Регистрация расход товаров'!$H$4:$H$2000,'Регистрация расход товаров'!$A$4:$A$2000,"&lt;"&amp;DATE(YEAR($A780),MONTH($A780),1),'Регистрация расход товаров'!$D$4:$D$2000,$D780),0)))/((SUMIFS('Регистрация приход товаров'!$G$4:$G$2000,'Регистрация приход товаров'!$A$4:$A$2000,"&gt;="&amp;DATE(YEAR($A780),MONTH($A780),1),'Регистрация приход товаров'!$D$4:$D$2000,$D780)-SUMIFS('Регистрация приход товаров'!$G$4:$G$2000,'Регистрация приход товаров'!$A$4:$A$2000,"&gt;="&amp;DATE(YEAR($A780),MONTH($A780)+1,1),'Регистрация приход товаров'!$D$4:$D$2000,$D780))+(IFERROR((SUMIF('Остаток на начало год'!$B$5:$B$302,$D780,'Остаток на начало год'!$E$5:$E$302)+SUMIFS('Регистрация приход товаров'!$G$4:$G$2000,'Регистрация приход товаров'!$D$4:$D$2000,$D780,'Регистрация приход товаров'!$A$4:$A$2000,"&lt;"&amp;DATE(YEAR($A780),MONTH($A780),1)))-SUMIFS('Регистрация расход товаров'!$G$4:$G$2000,'Регистрация расход товаров'!$A$4:$A$2000,"&lt;"&amp;DATE(YEAR($A780),MONTH($A780),1),'Регистрация расход товаров'!$D$4:$D$2000,$D780),0))))*G780,0)</f>
        <v>0</v>
      </c>
      <c r="I780" s="154"/>
      <c r="J780" s="153">
        <f t="shared" si="24"/>
        <v>0</v>
      </c>
      <c r="K780" s="153">
        <f t="shared" si="25"/>
        <v>0</v>
      </c>
      <c r="L780" s="43" t="e">
        <f>IF(B780=#REF!,MAX($L$3:L779)+1,0)</f>
        <v>#REF!</v>
      </c>
    </row>
    <row r="781" spans="1:12">
      <c r="A781" s="158"/>
      <c r="B781" s="94"/>
      <c r="C781" s="159"/>
      <c r="D781" s="128"/>
      <c r="E781" s="151" t="str">
        <f>IFERROR(INDEX('Материал хисобот'!$C$9:$C$259,MATCH(D781,'Материал хисобот'!$B$9:$B$259,0),1),"")</f>
        <v/>
      </c>
      <c r="F781" s="152" t="str">
        <f>IFERROR(INDEX('Материал хисобот'!$D$9:$D$259,MATCH(D781,'Материал хисобот'!$B$9:$B$259,0),1),"")</f>
        <v/>
      </c>
      <c r="G781" s="155"/>
      <c r="H781" s="153">
        <f>IFERROR((((SUMIFS('Регистрация приход товаров'!$H$4:$H$2000,'Регистрация приход товаров'!$A$4:$A$2000,"&gt;="&amp;DATE(YEAR($A781),MONTH($A781),1),'Регистрация приход товаров'!$D$4:$D$2000,$D781)-SUMIFS('Регистрация приход товаров'!$H$4:$H$2000,'Регистрация приход товаров'!$A$4:$A$2000,"&gt;="&amp;DATE(YEAR($A781),MONTH($A781)+1,1),'Регистрация приход товаров'!$D$4:$D$2000,$D781))+(IFERROR((SUMIF('Остаток на начало год'!$B$5:$B$302,$D781,'Остаток на начало год'!$F$5:$F$302)+SUMIFS('Регистрация приход товаров'!$H$4:$H$2000,'Регистрация приход товаров'!$D$4:$D$2000,$D781,'Регистрация приход товаров'!$A$4:$A$2000,"&lt;"&amp;DATE(YEAR($A781),MONTH($A781),1)))-SUMIFS('Регистрация расход товаров'!$H$4:$H$2000,'Регистрация расход товаров'!$A$4:$A$2000,"&lt;"&amp;DATE(YEAR($A781),MONTH($A781),1),'Регистрация расход товаров'!$D$4:$D$2000,$D781),0)))/((SUMIFS('Регистрация приход товаров'!$G$4:$G$2000,'Регистрация приход товаров'!$A$4:$A$2000,"&gt;="&amp;DATE(YEAR($A781),MONTH($A781),1),'Регистрация приход товаров'!$D$4:$D$2000,$D781)-SUMIFS('Регистрация приход товаров'!$G$4:$G$2000,'Регистрация приход товаров'!$A$4:$A$2000,"&gt;="&amp;DATE(YEAR($A781),MONTH($A781)+1,1),'Регистрация приход товаров'!$D$4:$D$2000,$D781))+(IFERROR((SUMIF('Остаток на начало год'!$B$5:$B$302,$D781,'Остаток на начало год'!$E$5:$E$302)+SUMIFS('Регистрация приход товаров'!$G$4:$G$2000,'Регистрация приход товаров'!$D$4:$D$2000,$D781,'Регистрация приход товаров'!$A$4:$A$2000,"&lt;"&amp;DATE(YEAR($A781),MONTH($A781),1)))-SUMIFS('Регистрация расход товаров'!$G$4:$G$2000,'Регистрация расход товаров'!$A$4:$A$2000,"&lt;"&amp;DATE(YEAR($A781),MONTH($A781),1),'Регистрация расход товаров'!$D$4:$D$2000,$D781),0))))*G781,0)</f>
        <v>0</v>
      </c>
      <c r="I781" s="154"/>
      <c r="J781" s="153">
        <f t="shared" si="24"/>
        <v>0</v>
      </c>
      <c r="K781" s="153">
        <f t="shared" si="25"/>
        <v>0</v>
      </c>
      <c r="L781" s="43" t="e">
        <f>IF(B781=#REF!,MAX($L$3:L780)+1,0)</f>
        <v>#REF!</v>
      </c>
    </row>
    <row r="782" spans="1:12">
      <c r="A782" s="158"/>
      <c r="B782" s="94"/>
      <c r="C782" s="159"/>
      <c r="D782" s="128"/>
      <c r="E782" s="151" t="str">
        <f>IFERROR(INDEX('Материал хисобот'!$C$9:$C$259,MATCH(D782,'Материал хисобот'!$B$9:$B$259,0),1),"")</f>
        <v/>
      </c>
      <c r="F782" s="152" t="str">
        <f>IFERROR(INDEX('Материал хисобот'!$D$9:$D$259,MATCH(D782,'Материал хисобот'!$B$9:$B$259,0),1),"")</f>
        <v/>
      </c>
      <c r="G782" s="155"/>
      <c r="H782" s="153">
        <f>IFERROR((((SUMIFS('Регистрация приход товаров'!$H$4:$H$2000,'Регистрация приход товаров'!$A$4:$A$2000,"&gt;="&amp;DATE(YEAR($A782),MONTH($A782),1),'Регистрация приход товаров'!$D$4:$D$2000,$D782)-SUMIFS('Регистрация приход товаров'!$H$4:$H$2000,'Регистрация приход товаров'!$A$4:$A$2000,"&gt;="&amp;DATE(YEAR($A782),MONTH($A782)+1,1),'Регистрация приход товаров'!$D$4:$D$2000,$D782))+(IFERROR((SUMIF('Остаток на начало год'!$B$5:$B$302,$D782,'Остаток на начало год'!$F$5:$F$302)+SUMIFS('Регистрация приход товаров'!$H$4:$H$2000,'Регистрация приход товаров'!$D$4:$D$2000,$D782,'Регистрация приход товаров'!$A$4:$A$2000,"&lt;"&amp;DATE(YEAR($A782),MONTH($A782),1)))-SUMIFS('Регистрация расход товаров'!$H$4:$H$2000,'Регистрация расход товаров'!$A$4:$A$2000,"&lt;"&amp;DATE(YEAR($A782),MONTH($A782),1),'Регистрация расход товаров'!$D$4:$D$2000,$D782),0)))/((SUMIFS('Регистрация приход товаров'!$G$4:$G$2000,'Регистрация приход товаров'!$A$4:$A$2000,"&gt;="&amp;DATE(YEAR($A782),MONTH($A782),1),'Регистрация приход товаров'!$D$4:$D$2000,$D782)-SUMIFS('Регистрация приход товаров'!$G$4:$G$2000,'Регистрация приход товаров'!$A$4:$A$2000,"&gt;="&amp;DATE(YEAR($A782),MONTH($A782)+1,1),'Регистрация приход товаров'!$D$4:$D$2000,$D782))+(IFERROR((SUMIF('Остаток на начало год'!$B$5:$B$302,$D782,'Остаток на начало год'!$E$5:$E$302)+SUMIFS('Регистрация приход товаров'!$G$4:$G$2000,'Регистрация приход товаров'!$D$4:$D$2000,$D782,'Регистрация приход товаров'!$A$4:$A$2000,"&lt;"&amp;DATE(YEAR($A782),MONTH($A782),1)))-SUMIFS('Регистрация расход товаров'!$G$4:$G$2000,'Регистрация расход товаров'!$A$4:$A$2000,"&lt;"&amp;DATE(YEAR($A782),MONTH($A782),1),'Регистрация расход товаров'!$D$4:$D$2000,$D782),0))))*G782,0)</f>
        <v>0</v>
      </c>
      <c r="I782" s="154"/>
      <c r="J782" s="153">
        <f t="shared" si="24"/>
        <v>0</v>
      </c>
      <c r="K782" s="153">
        <f t="shared" si="25"/>
        <v>0</v>
      </c>
      <c r="L782" s="43" t="e">
        <f>IF(B782=#REF!,MAX($L$3:L781)+1,0)</f>
        <v>#REF!</v>
      </c>
    </row>
    <row r="783" spans="1:12">
      <c r="A783" s="158"/>
      <c r="B783" s="94"/>
      <c r="C783" s="159"/>
      <c r="D783" s="128"/>
      <c r="E783" s="151" t="str">
        <f>IFERROR(INDEX('Материал хисобот'!$C$9:$C$259,MATCH(D783,'Материал хисобот'!$B$9:$B$259,0),1),"")</f>
        <v/>
      </c>
      <c r="F783" s="152" t="str">
        <f>IFERROR(INDEX('Материал хисобот'!$D$9:$D$259,MATCH(D783,'Материал хисобот'!$B$9:$B$259,0),1),"")</f>
        <v/>
      </c>
      <c r="G783" s="155"/>
      <c r="H783" s="153">
        <f>IFERROR((((SUMIFS('Регистрация приход товаров'!$H$4:$H$2000,'Регистрация приход товаров'!$A$4:$A$2000,"&gt;="&amp;DATE(YEAR($A783),MONTH($A783),1),'Регистрация приход товаров'!$D$4:$D$2000,$D783)-SUMIFS('Регистрация приход товаров'!$H$4:$H$2000,'Регистрация приход товаров'!$A$4:$A$2000,"&gt;="&amp;DATE(YEAR($A783),MONTH($A783)+1,1),'Регистрация приход товаров'!$D$4:$D$2000,$D783))+(IFERROR((SUMIF('Остаток на начало год'!$B$5:$B$302,$D783,'Остаток на начало год'!$F$5:$F$302)+SUMIFS('Регистрация приход товаров'!$H$4:$H$2000,'Регистрация приход товаров'!$D$4:$D$2000,$D783,'Регистрация приход товаров'!$A$4:$A$2000,"&lt;"&amp;DATE(YEAR($A783),MONTH($A783),1)))-SUMIFS('Регистрация расход товаров'!$H$4:$H$2000,'Регистрация расход товаров'!$A$4:$A$2000,"&lt;"&amp;DATE(YEAR($A783),MONTH($A783),1),'Регистрация расход товаров'!$D$4:$D$2000,$D783),0)))/((SUMIFS('Регистрация приход товаров'!$G$4:$G$2000,'Регистрация приход товаров'!$A$4:$A$2000,"&gt;="&amp;DATE(YEAR($A783),MONTH($A783),1),'Регистрация приход товаров'!$D$4:$D$2000,$D783)-SUMIFS('Регистрация приход товаров'!$G$4:$G$2000,'Регистрация приход товаров'!$A$4:$A$2000,"&gt;="&amp;DATE(YEAR($A783),MONTH($A783)+1,1),'Регистрация приход товаров'!$D$4:$D$2000,$D783))+(IFERROR((SUMIF('Остаток на начало год'!$B$5:$B$302,$D783,'Остаток на начало год'!$E$5:$E$302)+SUMIFS('Регистрация приход товаров'!$G$4:$G$2000,'Регистрация приход товаров'!$D$4:$D$2000,$D783,'Регистрация приход товаров'!$A$4:$A$2000,"&lt;"&amp;DATE(YEAR($A783),MONTH($A783),1)))-SUMIFS('Регистрация расход товаров'!$G$4:$G$2000,'Регистрация расход товаров'!$A$4:$A$2000,"&lt;"&amp;DATE(YEAR($A783),MONTH($A783),1),'Регистрация расход товаров'!$D$4:$D$2000,$D783),0))))*G783,0)</f>
        <v>0</v>
      </c>
      <c r="I783" s="154"/>
      <c r="J783" s="153">
        <f t="shared" si="24"/>
        <v>0</v>
      </c>
      <c r="K783" s="153">
        <f t="shared" si="25"/>
        <v>0</v>
      </c>
      <c r="L783" s="43" t="e">
        <f>IF(B783=#REF!,MAX($L$3:L782)+1,0)</f>
        <v>#REF!</v>
      </c>
    </row>
    <row r="784" spans="1:12">
      <c r="A784" s="158"/>
      <c r="B784" s="94"/>
      <c r="C784" s="159"/>
      <c r="D784" s="128"/>
      <c r="E784" s="151" t="str">
        <f>IFERROR(INDEX('Материал хисобот'!$C$9:$C$259,MATCH(D784,'Материал хисобот'!$B$9:$B$259,0),1),"")</f>
        <v/>
      </c>
      <c r="F784" s="152" t="str">
        <f>IFERROR(INDEX('Материал хисобот'!$D$9:$D$259,MATCH(D784,'Материал хисобот'!$B$9:$B$259,0),1),"")</f>
        <v/>
      </c>
      <c r="G784" s="155"/>
      <c r="H784" s="153">
        <f>IFERROR((((SUMIFS('Регистрация приход товаров'!$H$4:$H$2000,'Регистрация приход товаров'!$A$4:$A$2000,"&gt;="&amp;DATE(YEAR($A784),MONTH($A784),1),'Регистрация приход товаров'!$D$4:$D$2000,$D784)-SUMIFS('Регистрация приход товаров'!$H$4:$H$2000,'Регистрация приход товаров'!$A$4:$A$2000,"&gt;="&amp;DATE(YEAR($A784),MONTH($A784)+1,1),'Регистрация приход товаров'!$D$4:$D$2000,$D784))+(IFERROR((SUMIF('Остаток на начало год'!$B$5:$B$302,$D784,'Остаток на начало год'!$F$5:$F$302)+SUMIFS('Регистрация приход товаров'!$H$4:$H$2000,'Регистрация приход товаров'!$D$4:$D$2000,$D784,'Регистрация приход товаров'!$A$4:$A$2000,"&lt;"&amp;DATE(YEAR($A784),MONTH($A784),1)))-SUMIFS('Регистрация расход товаров'!$H$4:$H$2000,'Регистрация расход товаров'!$A$4:$A$2000,"&lt;"&amp;DATE(YEAR($A784),MONTH($A784),1),'Регистрация расход товаров'!$D$4:$D$2000,$D784),0)))/((SUMIFS('Регистрация приход товаров'!$G$4:$G$2000,'Регистрация приход товаров'!$A$4:$A$2000,"&gt;="&amp;DATE(YEAR($A784),MONTH($A784),1),'Регистрация приход товаров'!$D$4:$D$2000,$D784)-SUMIFS('Регистрация приход товаров'!$G$4:$G$2000,'Регистрация приход товаров'!$A$4:$A$2000,"&gt;="&amp;DATE(YEAR($A784),MONTH($A784)+1,1),'Регистрация приход товаров'!$D$4:$D$2000,$D784))+(IFERROR((SUMIF('Остаток на начало год'!$B$5:$B$302,$D784,'Остаток на начало год'!$E$5:$E$302)+SUMIFS('Регистрация приход товаров'!$G$4:$G$2000,'Регистрация приход товаров'!$D$4:$D$2000,$D784,'Регистрация приход товаров'!$A$4:$A$2000,"&lt;"&amp;DATE(YEAR($A784),MONTH($A784),1)))-SUMIFS('Регистрация расход товаров'!$G$4:$G$2000,'Регистрация расход товаров'!$A$4:$A$2000,"&lt;"&amp;DATE(YEAR($A784),MONTH($A784),1),'Регистрация расход товаров'!$D$4:$D$2000,$D784),0))))*G784,0)</f>
        <v>0</v>
      </c>
      <c r="I784" s="154"/>
      <c r="J784" s="153">
        <f t="shared" si="24"/>
        <v>0</v>
      </c>
      <c r="K784" s="153">
        <f t="shared" si="25"/>
        <v>0</v>
      </c>
      <c r="L784" s="43" t="e">
        <f>IF(B784=#REF!,MAX($L$3:L783)+1,0)</f>
        <v>#REF!</v>
      </c>
    </row>
    <row r="785" spans="1:12">
      <c r="A785" s="158"/>
      <c r="B785" s="94"/>
      <c r="C785" s="159"/>
      <c r="D785" s="128"/>
      <c r="E785" s="151" t="str">
        <f>IFERROR(INDEX('Материал хисобот'!$C$9:$C$259,MATCH(D785,'Материал хисобот'!$B$9:$B$259,0),1),"")</f>
        <v/>
      </c>
      <c r="F785" s="152" t="str">
        <f>IFERROR(INDEX('Материал хисобот'!$D$9:$D$259,MATCH(D785,'Материал хисобот'!$B$9:$B$259,0),1),"")</f>
        <v/>
      </c>
      <c r="G785" s="155"/>
      <c r="H785" s="153">
        <f>IFERROR((((SUMIFS('Регистрация приход товаров'!$H$4:$H$2000,'Регистрация приход товаров'!$A$4:$A$2000,"&gt;="&amp;DATE(YEAR($A785),MONTH($A785),1),'Регистрация приход товаров'!$D$4:$D$2000,$D785)-SUMIFS('Регистрация приход товаров'!$H$4:$H$2000,'Регистрация приход товаров'!$A$4:$A$2000,"&gt;="&amp;DATE(YEAR($A785),MONTH($A785)+1,1),'Регистрация приход товаров'!$D$4:$D$2000,$D785))+(IFERROR((SUMIF('Остаток на начало год'!$B$5:$B$302,$D785,'Остаток на начало год'!$F$5:$F$302)+SUMIFS('Регистрация приход товаров'!$H$4:$H$2000,'Регистрация приход товаров'!$D$4:$D$2000,$D785,'Регистрация приход товаров'!$A$4:$A$2000,"&lt;"&amp;DATE(YEAR($A785),MONTH($A785),1)))-SUMIFS('Регистрация расход товаров'!$H$4:$H$2000,'Регистрация расход товаров'!$A$4:$A$2000,"&lt;"&amp;DATE(YEAR($A785),MONTH($A785),1),'Регистрация расход товаров'!$D$4:$D$2000,$D785),0)))/((SUMIFS('Регистрация приход товаров'!$G$4:$G$2000,'Регистрация приход товаров'!$A$4:$A$2000,"&gt;="&amp;DATE(YEAR($A785),MONTH($A785),1),'Регистрация приход товаров'!$D$4:$D$2000,$D785)-SUMIFS('Регистрация приход товаров'!$G$4:$G$2000,'Регистрация приход товаров'!$A$4:$A$2000,"&gt;="&amp;DATE(YEAR($A785),MONTH($A785)+1,1),'Регистрация приход товаров'!$D$4:$D$2000,$D785))+(IFERROR((SUMIF('Остаток на начало год'!$B$5:$B$302,$D785,'Остаток на начало год'!$E$5:$E$302)+SUMIFS('Регистрация приход товаров'!$G$4:$G$2000,'Регистрация приход товаров'!$D$4:$D$2000,$D785,'Регистрация приход товаров'!$A$4:$A$2000,"&lt;"&amp;DATE(YEAR($A785),MONTH($A785),1)))-SUMIFS('Регистрация расход товаров'!$G$4:$G$2000,'Регистрация расход товаров'!$A$4:$A$2000,"&lt;"&amp;DATE(YEAR($A785),MONTH($A785),1),'Регистрация расход товаров'!$D$4:$D$2000,$D785),0))))*G785,0)</f>
        <v>0</v>
      </c>
      <c r="I785" s="154"/>
      <c r="J785" s="153">
        <f t="shared" si="24"/>
        <v>0</v>
      </c>
      <c r="K785" s="153">
        <f t="shared" si="25"/>
        <v>0</v>
      </c>
      <c r="L785" s="43" t="e">
        <f>IF(B785=#REF!,MAX($L$3:L784)+1,0)</f>
        <v>#REF!</v>
      </c>
    </row>
    <row r="786" spans="1:12">
      <c r="A786" s="158"/>
      <c r="B786" s="94"/>
      <c r="C786" s="159"/>
      <c r="D786" s="128"/>
      <c r="E786" s="151" t="str">
        <f>IFERROR(INDEX('Материал хисобот'!$C$9:$C$259,MATCH(D786,'Материал хисобот'!$B$9:$B$259,0),1),"")</f>
        <v/>
      </c>
      <c r="F786" s="152" t="str">
        <f>IFERROR(INDEX('Материал хисобот'!$D$9:$D$259,MATCH(D786,'Материал хисобот'!$B$9:$B$259,0),1),"")</f>
        <v/>
      </c>
      <c r="G786" s="155"/>
      <c r="H786" s="153">
        <f>IFERROR((((SUMIFS('Регистрация приход товаров'!$H$4:$H$2000,'Регистрация приход товаров'!$A$4:$A$2000,"&gt;="&amp;DATE(YEAR($A786),MONTH($A786),1),'Регистрация приход товаров'!$D$4:$D$2000,$D786)-SUMIFS('Регистрация приход товаров'!$H$4:$H$2000,'Регистрация приход товаров'!$A$4:$A$2000,"&gt;="&amp;DATE(YEAR($A786),MONTH($A786)+1,1),'Регистрация приход товаров'!$D$4:$D$2000,$D786))+(IFERROR((SUMIF('Остаток на начало год'!$B$5:$B$302,$D786,'Остаток на начало год'!$F$5:$F$302)+SUMIFS('Регистрация приход товаров'!$H$4:$H$2000,'Регистрация приход товаров'!$D$4:$D$2000,$D786,'Регистрация приход товаров'!$A$4:$A$2000,"&lt;"&amp;DATE(YEAR($A786),MONTH($A786),1)))-SUMIFS('Регистрация расход товаров'!$H$4:$H$2000,'Регистрация расход товаров'!$A$4:$A$2000,"&lt;"&amp;DATE(YEAR($A786),MONTH($A786),1),'Регистрация расход товаров'!$D$4:$D$2000,$D786),0)))/((SUMIFS('Регистрация приход товаров'!$G$4:$G$2000,'Регистрация приход товаров'!$A$4:$A$2000,"&gt;="&amp;DATE(YEAR($A786),MONTH($A786),1),'Регистрация приход товаров'!$D$4:$D$2000,$D786)-SUMIFS('Регистрация приход товаров'!$G$4:$G$2000,'Регистрация приход товаров'!$A$4:$A$2000,"&gt;="&amp;DATE(YEAR($A786),MONTH($A786)+1,1),'Регистрация приход товаров'!$D$4:$D$2000,$D786))+(IFERROR((SUMIF('Остаток на начало год'!$B$5:$B$302,$D786,'Остаток на начало год'!$E$5:$E$302)+SUMIFS('Регистрация приход товаров'!$G$4:$G$2000,'Регистрация приход товаров'!$D$4:$D$2000,$D786,'Регистрация приход товаров'!$A$4:$A$2000,"&lt;"&amp;DATE(YEAR($A786),MONTH($A786),1)))-SUMIFS('Регистрация расход товаров'!$G$4:$G$2000,'Регистрация расход товаров'!$A$4:$A$2000,"&lt;"&amp;DATE(YEAR($A786),MONTH($A786),1),'Регистрация расход товаров'!$D$4:$D$2000,$D786),0))))*G786,0)</f>
        <v>0</v>
      </c>
      <c r="I786" s="154"/>
      <c r="J786" s="153">
        <f t="shared" si="24"/>
        <v>0</v>
      </c>
      <c r="K786" s="153">
        <f t="shared" si="25"/>
        <v>0</v>
      </c>
      <c r="L786" s="43" t="e">
        <f>IF(B786=#REF!,MAX($L$3:L785)+1,0)</f>
        <v>#REF!</v>
      </c>
    </row>
    <row r="787" spans="1:12">
      <c r="A787" s="158"/>
      <c r="B787" s="94"/>
      <c r="C787" s="159"/>
      <c r="D787" s="128"/>
      <c r="E787" s="151" t="str">
        <f>IFERROR(INDEX('Материал хисобот'!$C$9:$C$259,MATCH(D787,'Материал хисобот'!$B$9:$B$259,0),1),"")</f>
        <v/>
      </c>
      <c r="F787" s="152" t="str">
        <f>IFERROR(INDEX('Материал хисобот'!$D$9:$D$259,MATCH(D787,'Материал хисобот'!$B$9:$B$259,0),1),"")</f>
        <v/>
      </c>
      <c r="G787" s="155"/>
      <c r="H787" s="153">
        <f>IFERROR((((SUMIFS('Регистрация приход товаров'!$H$4:$H$2000,'Регистрация приход товаров'!$A$4:$A$2000,"&gt;="&amp;DATE(YEAR($A787),MONTH($A787),1),'Регистрация приход товаров'!$D$4:$D$2000,$D787)-SUMIFS('Регистрация приход товаров'!$H$4:$H$2000,'Регистрация приход товаров'!$A$4:$A$2000,"&gt;="&amp;DATE(YEAR($A787),MONTH($A787)+1,1),'Регистрация приход товаров'!$D$4:$D$2000,$D787))+(IFERROR((SUMIF('Остаток на начало год'!$B$5:$B$302,$D787,'Остаток на начало год'!$F$5:$F$302)+SUMIFS('Регистрация приход товаров'!$H$4:$H$2000,'Регистрация приход товаров'!$D$4:$D$2000,$D787,'Регистрация приход товаров'!$A$4:$A$2000,"&lt;"&amp;DATE(YEAR($A787),MONTH($A787),1)))-SUMIFS('Регистрация расход товаров'!$H$4:$H$2000,'Регистрация расход товаров'!$A$4:$A$2000,"&lt;"&amp;DATE(YEAR($A787),MONTH($A787),1),'Регистрация расход товаров'!$D$4:$D$2000,$D787),0)))/((SUMIFS('Регистрация приход товаров'!$G$4:$G$2000,'Регистрация приход товаров'!$A$4:$A$2000,"&gt;="&amp;DATE(YEAR($A787),MONTH($A787),1),'Регистрация приход товаров'!$D$4:$D$2000,$D787)-SUMIFS('Регистрация приход товаров'!$G$4:$G$2000,'Регистрация приход товаров'!$A$4:$A$2000,"&gt;="&amp;DATE(YEAR($A787),MONTH($A787)+1,1),'Регистрация приход товаров'!$D$4:$D$2000,$D787))+(IFERROR((SUMIF('Остаток на начало год'!$B$5:$B$302,$D787,'Остаток на начало год'!$E$5:$E$302)+SUMIFS('Регистрация приход товаров'!$G$4:$G$2000,'Регистрация приход товаров'!$D$4:$D$2000,$D787,'Регистрация приход товаров'!$A$4:$A$2000,"&lt;"&amp;DATE(YEAR($A787),MONTH($A787),1)))-SUMIFS('Регистрация расход товаров'!$G$4:$G$2000,'Регистрация расход товаров'!$A$4:$A$2000,"&lt;"&amp;DATE(YEAR($A787),MONTH($A787),1),'Регистрация расход товаров'!$D$4:$D$2000,$D787),0))))*G787,0)</f>
        <v>0</v>
      </c>
      <c r="I787" s="154"/>
      <c r="J787" s="153">
        <f t="shared" si="24"/>
        <v>0</v>
      </c>
      <c r="K787" s="153">
        <f t="shared" si="25"/>
        <v>0</v>
      </c>
      <c r="L787" s="43" t="e">
        <f>IF(B787=#REF!,MAX($L$3:L786)+1,0)</f>
        <v>#REF!</v>
      </c>
    </row>
    <row r="788" spans="1:12">
      <c r="A788" s="158"/>
      <c r="B788" s="94"/>
      <c r="C788" s="159"/>
      <c r="D788" s="128"/>
      <c r="E788" s="151" t="str">
        <f>IFERROR(INDEX('Материал хисобот'!$C$9:$C$259,MATCH(D788,'Материал хисобот'!$B$9:$B$259,0),1),"")</f>
        <v/>
      </c>
      <c r="F788" s="152" t="str">
        <f>IFERROR(INDEX('Материал хисобот'!$D$9:$D$259,MATCH(D788,'Материал хисобот'!$B$9:$B$259,0),1),"")</f>
        <v/>
      </c>
      <c r="G788" s="155"/>
      <c r="H788" s="153">
        <f>IFERROR((((SUMIFS('Регистрация приход товаров'!$H$4:$H$2000,'Регистрация приход товаров'!$A$4:$A$2000,"&gt;="&amp;DATE(YEAR($A788),MONTH($A788),1),'Регистрация приход товаров'!$D$4:$D$2000,$D788)-SUMIFS('Регистрация приход товаров'!$H$4:$H$2000,'Регистрация приход товаров'!$A$4:$A$2000,"&gt;="&amp;DATE(YEAR($A788),MONTH($A788)+1,1),'Регистрация приход товаров'!$D$4:$D$2000,$D788))+(IFERROR((SUMIF('Остаток на начало год'!$B$5:$B$302,$D788,'Остаток на начало год'!$F$5:$F$302)+SUMIFS('Регистрация приход товаров'!$H$4:$H$2000,'Регистрация приход товаров'!$D$4:$D$2000,$D788,'Регистрация приход товаров'!$A$4:$A$2000,"&lt;"&amp;DATE(YEAR($A788),MONTH($A788),1)))-SUMIFS('Регистрация расход товаров'!$H$4:$H$2000,'Регистрация расход товаров'!$A$4:$A$2000,"&lt;"&amp;DATE(YEAR($A788),MONTH($A788),1),'Регистрация расход товаров'!$D$4:$D$2000,$D788),0)))/((SUMIFS('Регистрация приход товаров'!$G$4:$G$2000,'Регистрация приход товаров'!$A$4:$A$2000,"&gt;="&amp;DATE(YEAR($A788),MONTH($A788),1),'Регистрация приход товаров'!$D$4:$D$2000,$D788)-SUMIFS('Регистрация приход товаров'!$G$4:$G$2000,'Регистрация приход товаров'!$A$4:$A$2000,"&gt;="&amp;DATE(YEAR($A788),MONTH($A788)+1,1),'Регистрация приход товаров'!$D$4:$D$2000,$D788))+(IFERROR((SUMIF('Остаток на начало год'!$B$5:$B$302,$D788,'Остаток на начало год'!$E$5:$E$302)+SUMIFS('Регистрация приход товаров'!$G$4:$G$2000,'Регистрация приход товаров'!$D$4:$D$2000,$D788,'Регистрация приход товаров'!$A$4:$A$2000,"&lt;"&amp;DATE(YEAR($A788),MONTH($A788),1)))-SUMIFS('Регистрация расход товаров'!$G$4:$G$2000,'Регистрация расход товаров'!$A$4:$A$2000,"&lt;"&amp;DATE(YEAR($A788),MONTH($A788),1),'Регистрация расход товаров'!$D$4:$D$2000,$D788),0))))*G788,0)</f>
        <v>0</v>
      </c>
      <c r="I788" s="154"/>
      <c r="J788" s="153">
        <f t="shared" si="24"/>
        <v>0</v>
      </c>
      <c r="K788" s="153">
        <f t="shared" si="25"/>
        <v>0</v>
      </c>
      <c r="L788" s="43" t="e">
        <f>IF(B788=#REF!,MAX($L$3:L787)+1,0)</f>
        <v>#REF!</v>
      </c>
    </row>
    <row r="789" spans="1:12">
      <c r="A789" s="158"/>
      <c r="B789" s="94"/>
      <c r="C789" s="159"/>
      <c r="D789" s="128"/>
      <c r="E789" s="151" t="str">
        <f>IFERROR(INDEX('Материал хисобот'!$C$9:$C$259,MATCH(D789,'Материал хисобот'!$B$9:$B$259,0),1),"")</f>
        <v/>
      </c>
      <c r="F789" s="152" t="str">
        <f>IFERROR(INDEX('Материал хисобот'!$D$9:$D$259,MATCH(D789,'Материал хисобот'!$B$9:$B$259,0),1),"")</f>
        <v/>
      </c>
      <c r="G789" s="155"/>
      <c r="H789" s="153">
        <f>IFERROR((((SUMIFS('Регистрация приход товаров'!$H$4:$H$2000,'Регистрация приход товаров'!$A$4:$A$2000,"&gt;="&amp;DATE(YEAR($A789),MONTH($A789),1),'Регистрация приход товаров'!$D$4:$D$2000,$D789)-SUMIFS('Регистрация приход товаров'!$H$4:$H$2000,'Регистрация приход товаров'!$A$4:$A$2000,"&gt;="&amp;DATE(YEAR($A789),MONTH($A789)+1,1),'Регистрация приход товаров'!$D$4:$D$2000,$D789))+(IFERROR((SUMIF('Остаток на начало год'!$B$5:$B$302,$D789,'Остаток на начало год'!$F$5:$F$302)+SUMIFS('Регистрация приход товаров'!$H$4:$H$2000,'Регистрация приход товаров'!$D$4:$D$2000,$D789,'Регистрация приход товаров'!$A$4:$A$2000,"&lt;"&amp;DATE(YEAR($A789),MONTH($A789),1)))-SUMIFS('Регистрация расход товаров'!$H$4:$H$2000,'Регистрация расход товаров'!$A$4:$A$2000,"&lt;"&amp;DATE(YEAR($A789),MONTH($A789),1),'Регистрация расход товаров'!$D$4:$D$2000,$D789),0)))/((SUMIFS('Регистрация приход товаров'!$G$4:$G$2000,'Регистрация приход товаров'!$A$4:$A$2000,"&gt;="&amp;DATE(YEAR($A789),MONTH($A789),1),'Регистрация приход товаров'!$D$4:$D$2000,$D789)-SUMIFS('Регистрация приход товаров'!$G$4:$G$2000,'Регистрация приход товаров'!$A$4:$A$2000,"&gt;="&amp;DATE(YEAR($A789),MONTH($A789)+1,1),'Регистрация приход товаров'!$D$4:$D$2000,$D789))+(IFERROR((SUMIF('Остаток на начало год'!$B$5:$B$302,$D789,'Остаток на начало год'!$E$5:$E$302)+SUMIFS('Регистрация приход товаров'!$G$4:$G$2000,'Регистрация приход товаров'!$D$4:$D$2000,$D789,'Регистрация приход товаров'!$A$4:$A$2000,"&lt;"&amp;DATE(YEAR($A789),MONTH($A789),1)))-SUMIFS('Регистрация расход товаров'!$G$4:$G$2000,'Регистрация расход товаров'!$A$4:$A$2000,"&lt;"&amp;DATE(YEAR($A789),MONTH($A789),1),'Регистрация расход товаров'!$D$4:$D$2000,$D789),0))))*G789,0)</f>
        <v>0</v>
      </c>
      <c r="I789" s="154"/>
      <c r="J789" s="153">
        <f t="shared" si="24"/>
        <v>0</v>
      </c>
      <c r="K789" s="153">
        <f t="shared" si="25"/>
        <v>0</v>
      </c>
      <c r="L789" s="43" t="e">
        <f>IF(B789=#REF!,MAX($L$3:L788)+1,0)</f>
        <v>#REF!</v>
      </c>
    </row>
    <row r="790" spans="1:12">
      <c r="A790" s="158"/>
      <c r="B790" s="94"/>
      <c r="C790" s="159"/>
      <c r="D790" s="128"/>
      <c r="E790" s="151" t="str">
        <f>IFERROR(INDEX('Материал хисобот'!$C$9:$C$259,MATCH(D790,'Материал хисобот'!$B$9:$B$259,0),1),"")</f>
        <v/>
      </c>
      <c r="F790" s="152" t="str">
        <f>IFERROR(INDEX('Материал хисобот'!$D$9:$D$259,MATCH(D790,'Материал хисобот'!$B$9:$B$259,0),1),"")</f>
        <v/>
      </c>
      <c r="G790" s="155"/>
      <c r="H790" s="153">
        <f>IFERROR((((SUMIFS('Регистрация приход товаров'!$H$4:$H$2000,'Регистрация приход товаров'!$A$4:$A$2000,"&gt;="&amp;DATE(YEAR($A790),MONTH($A790),1),'Регистрация приход товаров'!$D$4:$D$2000,$D790)-SUMIFS('Регистрация приход товаров'!$H$4:$H$2000,'Регистрация приход товаров'!$A$4:$A$2000,"&gt;="&amp;DATE(YEAR($A790),MONTH($A790)+1,1),'Регистрация приход товаров'!$D$4:$D$2000,$D790))+(IFERROR((SUMIF('Остаток на начало год'!$B$5:$B$302,$D790,'Остаток на начало год'!$F$5:$F$302)+SUMIFS('Регистрация приход товаров'!$H$4:$H$2000,'Регистрация приход товаров'!$D$4:$D$2000,$D790,'Регистрация приход товаров'!$A$4:$A$2000,"&lt;"&amp;DATE(YEAR($A790),MONTH($A790),1)))-SUMIFS('Регистрация расход товаров'!$H$4:$H$2000,'Регистрация расход товаров'!$A$4:$A$2000,"&lt;"&amp;DATE(YEAR($A790),MONTH($A790),1),'Регистрация расход товаров'!$D$4:$D$2000,$D790),0)))/((SUMIFS('Регистрация приход товаров'!$G$4:$G$2000,'Регистрация приход товаров'!$A$4:$A$2000,"&gt;="&amp;DATE(YEAR($A790),MONTH($A790),1),'Регистрация приход товаров'!$D$4:$D$2000,$D790)-SUMIFS('Регистрация приход товаров'!$G$4:$G$2000,'Регистрация приход товаров'!$A$4:$A$2000,"&gt;="&amp;DATE(YEAR($A790),MONTH($A790)+1,1),'Регистрация приход товаров'!$D$4:$D$2000,$D790))+(IFERROR((SUMIF('Остаток на начало год'!$B$5:$B$302,$D790,'Остаток на начало год'!$E$5:$E$302)+SUMIFS('Регистрация приход товаров'!$G$4:$G$2000,'Регистрация приход товаров'!$D$4:$D$2000,$D790,'Регистрация приход товаров'!$A$4:$A$2000,"&lt;"&amp;DATE(YEAR($A790),MONTH($A790),1)))-SUMIFS('Регистрация расход товаров'!$G$4:$G$2000,'Регистрация расход товаров'!$A$4:$A$2000,"&lt;"&amp;DATE(YEAR($A790),MONTH($A790),1),'Регистрация расход товаров'!$D$4:$D$2000,$D790),0))))*G790,0)</f>
        <v>0</v>
      </c>
      <c r="I790" s="154"/>
      <c r="J790" s="153">
        <f t="shared" si="24"/>
        <v>0</v>
      </c>
      <c r="K790" s="153">
        <f t="shared" si="25"/>
        <v>0</v>
      </c>
      <c r="L790" s="43" t="e">
        <f>IF(B790=#REF!,MAX($L$3:L789)+1,0)</f>
        <v>#REF!</v>
      </c>
    </row>
    <row r="791" spans="1:12">
      <c r="A791" s="158"/>
      <c r="B791" s="94"/>
      <c r="C791" s="159"/>
      <c r="D791" s="128"/>
      <c r="E791" s="151" t="str">
        <f>IFERROR(INDEX('Материал хисобот'!$C$9:$C$259,MATCH(D791,'Материал хисобот'!$B$9:$B$259,0),1),"")</f>
        <v/>
      </c>
      <c r="F791" s="152" t="str">
        <f>IFERROR(INDEX('Материал хисобот'!$D$9:$D$259,MATCH(D791,'Материал хисобот'!$B$9:$B$259,0),1),"")</f>
        <v/>
      </c>
      <c r="G791" s="155"/>
      <c r="H791" s="153">
        <f>IFERROR((((SUMIFS('Регистрация приход товаров'!$H$4:$H$2000,'Регистрация приход товаров'!$A$4:$A$2000,"&gt;="&amp;DATE(YEAR($A791),MONTH($A791),1),'Регистрация приход товаров'!$D$4:$D$2000,$D791)-SUMIFS('Регистрация приход товаров'!$H$4:$H$2000,'Регистрация приход товаров'!$A$4:$A$2000,"&gt;="&amp;DATE(YEAR($A791),MONTH($A791)+1,1),'Регистрация приход товаров'!$D$4:$D$2000,$D791))+(IFERROR((SUMIF('Остаток на начало год'!$B$5:$B$302,$D791,'Остаток на начало год'!$F$5:$F$302)+SUMIFS('Регистрация приход товаров'!$H$4:$H$2000,'Регистрация приход товаров'!$D$4:$D$2000,$D791,'Регистрация приход товаров'!$A$4:$A$2000,"&lt;"&amp;DATE(YEAR($A791),MONTH($A791),1)))-SUMIFS('Регистрация расход товаров'!$H$4:$H$2000,'Регистрация расход товаров'!$A$4:$A$2000,"&lt;"&amp;DATE(YEAR($A791),MONTH($A791),1),'Регистрация расход товаров'!$D$4:$D$2000,$D791),0)))/((SUMIFS('Регистрация приход товаров'!$G$4:$G$2000,'Регистрация приход товаров'!$A$4:$A$2000,"&gt;="&amp;DATE(YEAR($A791),MONTH($A791),1),'Регистрация приход товаров'!$D$4:$D$2000,$D791)-SUMIFS('Регистрация приход товаров'!$G$4:$G$2000,'Регистрация приход товаров'!$A$4:$A$2000,"&gt;="&amp;DATE(YEAR($A791),MONTH($A791)+1,1),'Регистрация приход товаров'!$D$4:$D$2000,$D791))+(IFERROR((SUMIF('Остаток на начало год'!$B$5:$B$302,$D791,'Остаток на начало год'!$E$5:$E$302)+SUMIFS('Регистрация приход товаров'!$G$4:$G$2000,'Регистрация приход товаров'!$D$4:$D$2000,$D791,'Регистрация приход товаров'!$A$4:$A$2000,"&lt;"&amp;DATE(YEAR($A791),MONTH($A791),1)))-SUMIFS('Регистрация расход товаров'!$G$4:$G$2000,'Регистрация расход товаров'!$A$4:$A$2000,"&lt;"&amp;DATE(YEAR($A791),MONTH($A791),1),'Регистрация расход товаров'!$D$4:$D$2000,$D791),0))))*G791,0)</f>
        <v>0</v>
      </c>
      <c r="I791" s="154"/>
      <c r="J791" s="153">
        <f t="shared" si="24"/>
        <v>0</v>
      </c>
      <c r="K791" s="153">
        <f t="shared" si="25"/>
        <v>0</v>
      </c>
      <c r="L791" s="43" t="e">
        <f>IF(B791=#REF!,MAX($L$3:L790)+1,0)</f>
        <v>#REF!</v>
      </c>
    </row>
    <row r="792" spans="1:12">
      <c r="A792" s="158"/>
      <c r="B792" s="94"/>
      <c r="C792" s="159"/>
      <c r="D792" s="128"/>
      <c r="E792" s="151" t="str">
        <f>IFERROR(INDEX('Материал хисобот'!$C$9:$C$259,MATCH(D792,'Материал хисобот'!$B$9:$B$259,0),1),"")</f>
        <v/>
      </c>
      <c r="F792" s="152" t="str">
        <f>IFERROR(INDEX('Материал хисобот'!$D$9:$D$259,MATCH(D792,'Материал хисобот'!$B$9:$B$259,0),1),"")</f>
        <v/>
      </c>
      <c r="G792" s="155"/>
      <c r="H792" s="153">
        <f>IFERROR((((SUMIFS('Регистрация приход товаров'!$H$4:$H$2000,'Регистрация приход товаров'!$A$4:$A$2000,"&gt;="&amp;DATE(YEAR($A792),MONTH($A792),1),'Регистрация приход товаров'!$D$4:$D$2000,$D792)-SUMIFS('Регистрация приход товаров'!$H$4:$H$2000,'Регистрация приход товаров'!$A$4:$A$2000,"&gt;="&amp;DATE(YEAR($A792),MONTH($A792)+1,1),'Регистрация приход товаров'!$D$4:$D$2000,$D792))+(IFERROR((SUMIF('Остаток на начало год'!$B$5:$B$302,$D792,'Остаток на начало год'!$F$5:$F$302)+SUMIFS('Регистрация приход товаров'!$H$4:$H$2000,'Регистрация приход товаров'!$D$4:$D$2000,$D792,'Регистрация приход товаров'!$A$4:$A$2000,"&lt;"&amp;DATE(YEAR($A792),MONTH($A792),1)))-SUMIFS('Регистрация расход товаров'!$H$4:$H$2000,'Регистрация расход товаров'!$A$4:$A$2000,"&lt;"&amp;DATE(YEAR($A792),MONTH($A792),1),'Регистрация расход товаров'!$D$4:$D$2000,$D792),0)))/((SUMIFS('Регистрация приход товаров'!$G$4:$G$2000,'Регистрация приход товаров'!$A$4:$A$2000,"&gt;="&amp;DATE(YEAR($A792),MONTH($A792),1),'Регистрация приход товаров'!$D$4:$D$2000,$D792)-SUMIFS('Регистрация приход товаров'!$G$4:$G$2000,'Регистрация приход товаров'!$A$4:$A$2000,"&gt;="&amp;DATE(YEAR($A792),MONTH($A792)+1,1),'Регистрация приход товаров'!$D$4:$D$2000,$D792))+(IFERROR((SUMIF('Остаток на начало год'!$B$5:$B$302,$D792,'Остаток на начало год'!$E$5:$E$302)+SUMIFS('Регистрация приход товаров'!$G$4:$G$2000,'Регистрация приход товаров'!$D$4:$D$2000,$D792,'Регистрация приход товаров'!$A$4:$A$2000,"&lt;"&amp;DATE(YEAR($A792),MONTH($A792),1)))-SUMIFS('Регистрация расход товаров'!$G$4:$G$2000,'Регистрация расход товаров'!$A$4:$A$2000,"&lt;"&amp;DATE(YEAR($A792),MONTH($A792),1),'Регистрация расход товаров'!$D$4:$D$2000,$D792),0))))*G792,0)</f>
        <v>0</v>
      </c>
      <c r="I792" s="154"/>
      <c r="J792" s="153">
        <f t="shared" si="24"/>
        <v>0</v>
      </c>
      <c r="K792" s="153">
        <f t="shared" si="25"/>
        <v>0</v>
      </c>
      <c r="L792" s="43" t="e">
        <f>IF(B792=#REF!,MAX($L$3:L791)+1,0)</f>
        <v>#REF!</v>
      </c>
    </row>
    <row r="793" spans="1:12">
      <c r="A793" s="158"/>
      <c r="B793" s="94"/>
      <c r="C793" s="159"/>
      <c r="D793" s="128"/>
      <c r="E793" s="151" t="str">
        <f>IFERROR(INDEX('Материал хисобот'!$C$9:$C$259,MATCH(D793,'Материал хисобот'!$B$9:$B$259,0),1),"")</f>
        <v/>
      </c>
      <c r="F793" s="152" t="str">
        <f>IFERROR(INDEX('Материал хисобот'!$D$9:$D$259,MATCH(D793,'Материал хисобот'!$B$9:$B$259,0),1),"")</f>
        <v/>
      </c>
      <c r="G793" s="155"/>
      <c r="H793" s="153">
        <f>IFERROR((((SUMIFS('Регистрация приход товаров'!$H$4:$H$2000,'Регистрация приход товаров'!$A$4:$A$2000,"&gt;="&amp;DATE(YEAR($A793),MONTH($A793),1),'Регистрация приход товаров'!$D$4:$D$2000,$D793)-SUMIFS('Регистрация приход товаров'!$H$4:$H$2000,'Регистрация приход товаров'!$A$4:$A$2000,"&gt;="&amp;DATE(YEAR($A793),MONTH($A793)+1,1),'Регистрация приход товаров'!$D$4:$D$2000,$D793))+(IFERROR((SUMIF('Остаток на начало год'!$B$5:$B$302,$D793,'Остаток на начало год'!$F$5:$F$302)+SUMIFS('Регистрация приход товаров'!$H$4:$H$2000,'Регистрация приход товаров'!$D$4:$D$2000,$D793,'Регистрация приход товаров'!$A$4:$A$2000,"&lt;"&amp;DATE(YEAR($A793),MONTH($A793),1)))-SUMIFS('Регистрация расход товаров'!$H$4:$H$2000,'Регистрация расход товаров'!$A$4:$A$2000,"&lt;"&amp;DATE(YEAR($A793),MONTH($A793),1),'Регистрация расход товаров'!$D$4:$D$2000,$D793),0)))/((SUMIFS('Регистрация приход товаров'!$G$4:$G$2000,'Регистрация приход товаров'!$A$4:$A$2000,"&gt;="&amp;DATE(YEAR($A793),MONTH($A793),1),'Регистрация приход товаров'!$D$4:$D$2000,$D793)-SUMIFS('Регистрация приход товаров'!$G$4:$G$2000,'Регистрация приход товаров'!$A$4:$A$2000,"&gt;="&amp;DATE(YEAR($A793),MONTH($A793)+1,1),'Регистрация приход товаров'!$D$4:$D$2000,$D793))+(IFERROR((SUMIF('Остаток на начало год'!$B$5:$B$302,$D793,'Остаток на начало год'!$E$5:$E$302)+SUMIFS('Регистрация приход товаров'!$G$4:$G$2000,'Регистрация приход товаров'!$D$4:$D$2000,$D793,'Регистрация приход товаров'!$A$4:$A$2000,"&lt;"&amp;DATE(YEAR($A793),MONTH($A793),1)))-SUMIFS('Регистрация расход товаров'!$G$4:$G$2000,'Регистрация расход товаров'!$A$4:$A$2000,"&lt;"&amp;DATE(YEAR($A793),MONTH($A793),1),'Регистрация расход товаров'!$D$4:$D$2000,$D793),0))))*G793,0)</f>
        <v>0</v>
      </c>
      <c r="I793" s="154"/>
      <c r="J793" s="153">
        <f t="shared" si="24"/>
        <v>0</v>
      </c>
      <c r="K793" s="153">
        <f t="shared" si="25"/>
        <v>0</v>
      </c>
      <c r="L793" s="43" t="e">
        <f>IF(B793=#REF!,MAX($L$3:L792)+1,0)</f>
        <v>#REF!</v>
      </c>
    </row>
    <row r="794" spans="1:12">
      <c r="A794" s="158"/>
      <c r="B794" s="94"/>
      <c r="C794" s="159"/>
      <c r="D794" s="128"/>
      <c r="E794" s="151" t="str">
        <f>IFERROR(INDEX('Материал хисобот'!$C$9:$C$259,MATCH(D794,'Материал хисобот'!$B$9:$B$259,0),1),"")</f>
        <v/>
      </c>
      <c r="F794" s="152" t="str">
        <f>IFERROR(INDEX('Материал хисобот'!$D$9:$D$259,MATCH(D794,'Материал хисобот'!$B$9:$B$259,0),1),"")</f>
        <v/>
      </c>
      <c r="G794" s="155"/>
      <c r="H794" s="153">
        <f>IFERROR((((SUMIFS('Регистрация приход товаров'!$H$4:$H$2000,'Регистрация приход товаров'!$A$4:$A$2000,"&gt;="&amp;DATE(YEAR($A794),MONTH($A794),1),'Регистрация приход товаров'!$D$4:$D$2000,$D794)-SUMIFS('Регистрация приход товаров'!$H$4:$H$2000,'Регистрация приход товаров'!$A$4:$A$2000,"&gt;="&amp;DATE(YEAR($A794),MONTH($A794)+1,1),'Регистрация приход товаров'!$D$4:$D$2000,$D794))+(IFERROR((SUMIF('Остаток на начало год'!$B$5:$B$302,$D794,'Остаток на начало год'!$F$5:$F$302)+SUMIFS('Регистрация приход товаров'!$H$4:$H$2000,'Регистрация приход товаров'!$D$4:$D$2000,$D794,'Регистрация приход товаров'!$A$4:$A$2000,"&lt;"&amp;DATE(YEAR($A794),MONTH($A794),1)))-SUMIFS('Регистрация расход товаров'!$H$4:$H$2000,'Регистрация расход товаров'!$A$4:$A$2000,"&lt;"&amp;DATE(YEAR($A794),MONTH($A794),1),'Регистрация расход товаров'!$D$4:$D$2000,$D794),0)))/((SUMIFS('Регистрация приход товаров'!$G$4:$G$2000,'Регистрация приход товаров'!$A$4:$A$2000,"&gt;="&amp;DATE(YEAR($A794),MONTH($A794),1),'Регистрация приход товаров'!$D$4:$D$2000,$D794)-SUMIFS('Регистрация приход товаров'!$G$4:$G$2000,'Регистрация приход товаров'!$A$4:$A$2000,"&gt;="&amp;DATE(YEAR($A794),MONTH($A794)+1,1),'Регистрация приход товаров'!$D$4:$D$2000,$D794))+(IFERROR((SUMIF('Остаток на начало год'!$B$5:$B$302,$D794,'Остаток на начало год'!$E$5:$E$302)+SUMIFS('Регистрация приход товаров'!$G$4:$G$2000,'Регистрация приход товаров'!$D$4:$D$2000,$D794,'Регистрация приход товаров'!$A$4:$A$2000,"&lt;"&amp;DATE(YEAR($A794),MONTH($A794),1)))-SUMIFS('Регистрация расход товаров'!$G$4:$G$2000,'Регистрация расход товаров'!$A$4:$A$2000,"&lt;"&amp;DATE(YEAR($A794),MONTH($A794),1),'Регистрация расход товаров'!$D$4:$D$2000,$D794),0))))*G794,0)</f>
        <v>0</v>
      </c>
      <c r="I794" s="154"/>
      <c r="J794" s="153">
        <f t="shared" si="24"/>
        <v>0</v>
      </c>
      <c r="K794" s="153">
        <f t="shared" si="25"/>
        <v>0</v>
      </c>
      <c r="L794" s="43" t="e">
        <f>IF(B794=#REF!,MAX($L$3:L793)+1,0)</f>
        <v>#REF!</v>
      </c>
    </row>
    <row r="795" spans="1:12">
      <c r="A795" s="158"/>
      <c r="B795" s="94"/>
      <c r="C795" s="159"/>
      <c r="D795" s="128"/>
      <c r="E795" s="151" t="str">
        <f>IFERROR(INDEX('Материал хисобот'!$C$9:$C$259,MATCH(D795,'Материал хисобот'!$B$9:$B$259,0),1),"")</f>
        <v/>
      </c>
      <c r="F795" s="152" t="str">
        <f>IFERROR(INDEX('Материал хисобот'!$D$9:$D$259,MATCH(D795,'Материал хисобот'!$B$9:$B$259,0),1),"")</f>
        <v/>
      </c>
      <c r="G795" s="155"/>
      <c r="H795" s="153">
        <f>IFERROR((((SUMIFS('Регистрация приход товаров'!$H$4:$H$2000,'Регистрация приход товаров'!$A$4:$A$2000,"&gt;="&amp;DATE(YEAR($A795),MONTH($A795),1),'Регистрация приход товаров'!$D$4:$D$2000,$D795)-SUMIFS('Регистрация приход товаров'!$H$4:$H$2000,'Регистрация приход товаров'!$A$4:$A$2000,"&gt;="&amp;DATE(YEAR($A795),MONTH($A795)+1,1),'Регистрация приход товаров'!$D$4:$D$2000,$D795))+(IFERROR((SUMIF('Остаток на начало год'!$B$5:$B$302,$D795,'Остаток на начало год'!$F$5:$F$302)+SUMIFS('Регистрация приход товаров'!$H$4:$H$2000,'Регистрация приход товаров'!$D$4:$D$2000,$D795,'Регистрация приход товаров'!$A$4:$A$2000,"&lt;"&amp;DATE(YEAR($A795),MONTH($A795),1)))-SUMIFS('Регистрация расход товаров'!$H$4:$H$2000,'Регистрация расход товаров'!$A$4:$A$2000,"&lt;"&amp;DATE(YEAR($A795),MONTH($A795),1),'Регистрация расход товаров'!$D$4:$D$2000,$D795),0)))/((SUMIFS('Регистрация приход товаров'!$G$4:$G$2000,'Регистрация приход товаров'!$A$4:$A$2000,"&gt;="&amp;DATE(YEAR($A795),MONTH($A795),1),'Регистрация приход товаров'!$D$4:$D$2000,$D795)-SUMIFS('Регистрация приход товаров'!$G$4:$G$2000,'Регистрация приход товаров'!$A$4:$A$2000,"&gt;="&amp;DATE(YEAR($A795),MONTH($A795)+1,1),'Регистрация приход товаров'!$D$4:$D$2000,$D795))+(IFERROR((SUMIF('Остаток на начало год'!$B$5:$B$302,$D795,'Остаток на начало год'!$E$5:$E$302)+SUMIFS('Регистрация приход товаров'!$G$4:$G$2000,'Регистрация приход товаров'!$D$4:$D$2000,$D795,'Регистрация приход товаров'!$A$4:$A$2000,"&lt;"&amp;DATE(YEAR($A795),MONTH($A795),1)))-SUMIFS('Регистрация расход товаров'!$G$4:$G$2000,'Регистрация расход товаров'!$A$4:$A$2000,"&lt;"&amp;DATE(YEAR($A795),MONTH($A795),1),'Регистрация расход товаров'!$D$4:$D$2000,$D795),0))))*G795,0)</f>
        <v>0</v>
      </c>
      <c r="I795" s="154"/>
      <c r="J795" s="153">
        <f t="shared" si="24"/>
        <v>0</v>
      </c>
      <c r="K795" s="153">
        <f t="shared" si="25"/>
        <v>0</v>
      </c>
      <c r="L795" s="43" t="e">
        <f>IF(B795=#REF!,MAX($L$3:L794)+1,0)</f>
        <v>#REF!</v>
      </c>
    </row>
    <row r="796" spans="1:12">
      <c r="A796" s="158"/>
      <c r="B796" s="94"/>
      <c r="C796" s="159"/>
      <c r="D796" s="128"/>
      <c r="E796" s="151" t="str">
        <f>IFERROR(INDEX('Материал хисобот'!$C$9:$C$259,MATCH(D796,'Материал хисобот'!$B$9:$B$259,0),1),"")</f>
        <v/>
      </c>
      <c r="F796" s="152" t="str">
        <f>IFERROR(INDEX('Материал хисобот'!$D$9:$D$259,MATCH(D796,'Материал хисобот'!$B$9:$B$259,0),1),"")</f>
        <v/>
      </c>
      <c r="G796" s="155"/>
      <c r="H796" s="153">
        <f>IFERROR((((SUMIFS('Регистрация приход товаров'!$H$4:$H$2000,'Регистрация приход товаров'!$A$4:$A$2000,"&gt;="&amp;DATE(YEAR($A796),MONTH($A796),1),'Регистрация приход товаров'!$D$4:$D$2000,$D796)-SUMIFS('Регистрация приход товаров'!$H$4:$H$2000,'Регистрация приход товаров'!$A$4:$A$2000,"&gt;="&amp;DATE(YEAR($A796),MONTH($A796)+1,1),'Регистрация приход товаров'!$D$4:$D$2000,$D796))+(IFERROR((SUMIF('Остаток на начало год'!$B$5:$B$302,$D796,'Остаток на начало год'!$F$5:$F$302)+SUMIFS('Регистрация приход товаров'!$H$4:$H$2000,'Регистрация приход товаров'!$D$4:$D$2000,$D796,'Регистрация приход товаров'!$A$4:$A$2000,"&lt;"&amp;DATE(YEAR($A796),MONTH($A796),1)))-SUMIFS('Регистрация расход товаров'!$H$4:$H$2000,'Регистрация расход товаров'!$A$4:$A$2000,"&lt;"&amp;DATE(YEAR($A796),MONTH($A796),1),'Регистрация расход товаров'!$D$4:$D$2000,$D796),0)))/((SUMIFS('Регистрация приход товаров'!$G$4:$G$2000,'Регистрация приход товаров'!$A$4:$A$2000,"&gt;="&amp;DATE(YEAR($A796),MONTH($A796),1),'Регистрация приход товаров'!$D$4:$D$2000,$D796)-SUMIFS('Регистрация приход товаров'!$G$4:$G$2000,'Регистрация приход товаров'!$A$4:$A$2000,"&gt;="&amp;DATE(YEAR($A796),MONTH($A796)+1,1),'Регистрация приход товаров'!$D$4:$D$2000,$D796))+(IFERROR((SUMIF('Остаток на начало год'!$B$5:$B$302,$D796,'Остаток на начало год'!$E$5:$E$302)+SUMIFS('Регистрация приход товаров'!$G$4:$G$2000,'Регистрация приход товаров'!$D$4:$D$2000,$D796,'Регистрация приход товаров'!$A$4:$A$2000,"&lt;"&amp;DATE(YEAR($A796),MONTH($A796),1)))-SUMIFS('Регистрация расход товаров'!$G$4:$G$2000,'Регистрация расход товаров'!$A$4:$A$2000,"&lt;"&amp;DATE(YEAR($A796),MONTH($A796),1),'Регистрация расход товаров'!$D$4:$D$2000,$D796),0))))*G796,0)</f>
        <v>0</v>
      </c>
      <c r="I796" s="154"/>
      <c r="J796" s="153">
        <f t="shared" si="24"/>
        <v>0</v>
      </c>
      <c r="K796" s="153">
        <f t="shared" si="25"/>
        <v>0</v>
      </c>
      <c r="L796" s="43" t="e">
        <f>IF(B796=#REF!,MAX($L$3:L795)+1,0)</f>
        <v>#REF!</v>
      </c>
    </row>
    <row r="797" spans="1:12">
      <c r="A797" s="158"/>
      <c r="B797" s="94"/>
      <c r="C797" s="159"/>
      <c r="D797" s="128"/>
      <c r="E797" s="151" t="str">
        <f>IFERROR(INDEX('Материал хисобот'!$C$9:$C$259,MATCH(D797,'Материал хисобот'!$B$9:$B$259,0),1),"")</f>
        <v/>
      </c>
      <c r="F797" s="152" t="str">
        <f>IFERROR(INDEX('Материал хисобот'!$D$9:$D$259,MATCH(D797,'Материал хисобот'!$B$9:$B$259,0),1),"")</f>
        <v/>
      </c>
      <c r="G797" s="155"/>
      <c r="H797" s="153">
        <f>IFERROR((((SUMIFS('Регистрация приход товаров'!$H$4:$H$2000,'Регистрация приход товаров'!$A$4:$A$2000,"&gt;="&amp;DATE(YEAR($A797),MONTH($A797),1),'Регистрация приход товаров'!$D$4:$D$2000,$D797)-SUMIFS('Регистрация приход товаров'!$H$4:$H$2000,'Регистрация приход товаров'!$A$4:$A$2000,"&gt;="&amp;DATE(YEAR($A797),MONTH($A797)+1,1),'Регистрация приход товаров'!$D$4:$D$2000,$D797))+(IFERROR((SUMIF('Остаток на начало год'!$B$5:$B$302,$D797,'Остаток на начало год'!$F$5:$F$302)+SUMIFS('Регистрация приход товаров'!$H$4:$H$2000,'Регистрация приход товаров'!$D$4:$D$2000,$D797,'Регистрация приход товаров'!$A$4:$A$2000,"&lt;"&amp;DATE(YEAR($A797),MONTH($A797),1)))-SUMIFS('Регистрация расход товаров'!$H$4:$H$2000,'Регистрация расход товаров'!$A$4:$A$2000,"&lt;"&amp;DATE(YEAR($A797),MONTH($A797),1),'Регистрация расход товаров'!$D$4:$D$2000,$D797),0)))/((SUMIFS('Регистрация приход товаров'!$G$4:$G$2000,'Регистрация приход товаров'!$A$4:$A$2000,"&gt;="&amp;DATE(YEAR($A797),MONTH($A797),1),'Регистрация приход товаров'!$D$4:$D$2000,$D797)-SUMIFS('Регистрация приход товаров'!$G$4:$G$2000,'Регистрация приход товаров'!$A$4:$A$2000,"&gt;="&amp;DATE(YEAR($A797),MONTH($A797)+1,1),'Регистрация приход товаров'!$D$4:$D$2000,$D797))+(IFERROR((SUMIF('Остаток на начало год'!$B$5:$B$302,$D797,'Остаток на начало год'!$E$5:$E$302)+SUMIFS('Регистрация приход товаров'!$G$4:$G$2000,'Регистрация приход товаров'!$D$4:$D$2000,$D797,'Регистрация приход товаров'!$A$4:$A$2000,"&lt;"&amp;DATE(YEAR($A797),MONTH($A797),1)))-SUMIFS('Регистрация расход товаров'!$G$4:$G$2000,'Регистрация расход товаров'!$A$4:$A$2000,"&lt;"&amp;DATE(YEAR($A797),MONTH($A797),1),'Регистрация расход товаров'!$D$4:$D$2000,$D797),0))))*G797,0)</f>
        <v>0</v>
      </c>
      <c r="I797" s="154"/>
      <c r="J797" s="153">
        <f t="shared" si="24"/>
        <v>0</v>
      </c>
      <c r="K797" s="153">
        <f t="shared" si="25"/>
        <v>0</v>
      </c>
      <c r="L797" s="43" t="e">
        <f>IF(B797=#REF!,MAX($L$3:L796)+1,0)</f>
        <v>#REF!</v>
      </c>
    </row>
    <row r="798" spans="1:12">
      <c r="A798" s="158"/>
      <c r="B798" s="94"/>
      <c r="C798" s="159"/>
      <c r="D798" s="128"/>
      <c r="E798" s="151" t="str">
        <f>IFERROR(INDEX('Материал хисобот'!$C$9:$C$259,MATCH(D798,'Материал хисобот'!$B$9:$B$259,0),1),"")</f>
        <v/>
      </c>
      <c r="F798" s="152" t="str">
        <f>IFERROR(INDEX('Материал хисобот'!$D$9:$D$259,MATCH(D798,'Материал хисобот'!$B$9:$B$259,0),1),"")</f>
        <v/>
      </c>
      <c r="G798" s="155"/>
      <c r="H798" s="153">
        <f>IFERROR((((SUMIFS('Регистрация приход товаров'!$H$4:$H$2000,'Регистрация приход товаров'!$A$4:$A$2000,"&gt;="&amp;DATE(YEAR($A798),MONTH($A798),1),'Регистрация приход товаров'!$D$4:$D$2000,$D798)-SUMIFS('Регистрация приход товаров'!$H$4:$H$2000,'Регистрация приход товаров'!$A$4:$A$2000,"&gt;="&amp;DATE(YEAR($A798),MONTH($A798)+1,1),'Регистрация приход товаров'!$D$4:$D$2000,$D798))+(IFERROR((SUMIF('Остаток на начало год'!$B$5:$B$302,$D798,'Остаток на начало год'!$F$5:$F$302)+SUMIFS('Регистрация приход товаров'!$H$4:$H$2000,'Регистрация приход товаров'!$D$4:$D$2000,$D798,'Регистрация приход товаров'!$A$4:$A$2000,"&lt;"&amp;DATE(YEAR($A798),MONTH($A798),1)))-SUMIFS('Регистрация расход товаров'!$H$4:$H$2000,'Регистрация расход товаров'!$A$4:$A$2000,"&lt;"&amp;DATE(YEAR($A798),MONTH($A798),1),'Регистрация расход товаров'!$D$4:$D$2000,$D798),0)))/((SUMIFS('Регистрация приход товаров'!$G$4:$G$2000,'Регистрация приход товаров'!$A$4:$A$2000,"&gt;="&amp;DATE(YEAR($A798),MONTH($A798),1),'Регистрация приход товаров'!$D$4:$D$2000,$D798)-SUMIFS('Регистрация приход товаров'!$G$4:$G$2000,'Регистрация приход товаров'!$A$4:$A$2000,"&gt;="&amp;DATE(YEAR($A798),MONTH($A798)+1,1),'Регистрация приход товаров'!$D$4:$D$2000,$D798))+(IFERROR((SUMIF('Остаток на начало год'!$B$5:$B$302,$D798,'Остаток на начало год'!$E$5:$E$302)+SUMIFS('Регистрация приход товаров'!$G$4:$G$2000,'Регистрация приход товаров'!$D$4:$D$2000,$D798,'Регистрация приход товаров'!$A$4:$A$2000,"&lt;"&amp;DATE(YEAR($A798),MONTH($A798),1)))-SUMIFS('Регистрация расход товаров'!$G$4:$G$2000,'Регистрация расход товаров'!$A$4:$A$2000,"&lt;"&amp;DATE(YEAR($A798),MONTH($A798),1),'Регистрация расход товаров'!$D$4:$D$2000,$D798),0))))*G798,0)</f>
        <v>0</v>
      </c>
      <c r="I798" s="154"/>
      <c r="J798" s="153">
        <f t="shared" si="24"/>
        <v>0</v>
      </c>
      <c r="K798" s="153">
        <f t="shared" si="25"/>
        <v>0</v>
      </c>
      <c r="L798" s="43" t="e">
        <f>IF(B798=#REF!,MAX($L$3:L797)+1,0)</f>
        <v>#REF!</v>
      </c>
    </row>
    <row r="799" spans="1:12">
      <c r="A799" s="158"/>
      <c r="B799" s="94"/>
      <c r="C799" s="159"/>
      <c r="D799" s="128"/>
      <c r="E799" s="151" t="str">
        <f>IFERROR(INDEX('Материал хисобот'!$C$9:$C$259,MATCH(D799,'Материал хисобот'!$B$9:$B$259,0),1),"")</f>
        <v/>
      </c>
      <c r="F799" s="152" t="str">
        <f>IFERROR(INDEX('Материал хисобот'!$D$9:$D$259,MATCH(D799,'Материал хисобот'!$B$9:$B$259,0),1),"")</f>
        <v/>
      </c>
      <c r="G799" s="155"/>
      <c r="H799" s="153">
        <f>IFERROR((((SUMIFS('Регистрация приход товаров'!$H$4:$H$2000,'Регистрация приход товаров'!$A$4:$A$2000,"&gt;="&amp;DATE(YEAR($A799),MONTH($A799),1),'Регистрация приход товаров'!$D$4:$D$2000,$D799)-SUMIFS('Регистрация приход товаров'!$H$4:$H$2000,'Регистрация приход товаров'!$A$4:$A$2000,"&gt;="&amp;DATE(YEAR($A799),MONTH($A799)+1,1),'Регистрация приход товаров'!$D$4:$D$2000,$D799))+(IFERROR((SUMIF('Остаток на начало год'!$B$5:$B$302,$D799,'Остаток на начало год'!$F$5:$F$302)+SUMIFS('Регистрация приход товаров'!$H$4:$H$2000,'Регистрация приход товаров'!$D$4:$D$2000,$D799,'Регистрация приход товаров'!$A$4:$A$2000,"&lt;"&amp;DATE(YEAR($A799),MONTH($A799),1)))-SUMIFS('Регистрация расход товаров'!$H$4:$H$2000,'Регистрация расход товаров'!$A$4:$A$2000,"&lt;"&amp;DATE(YEAR($A799),MONTH($A799),1),'Регистрация расход товаров'!$D$4:$D$2000,$D799),0)))/((SUMIFS('Регистрация приход товаров'!$G$4:$G$2000,'Регистрация приход товаров'!$A$4:$A$2000,"&gt;="&amp;DATE(YEAR($A799),MONTH($A799),1),'Регистрация приход товаров'!$D$4:$D$2000,$D799)-SUMIFS('Регистрация приход товаров'!$G$4:$G$2000,'Регистрация приход товаров'!$A$4:$A$2000,"&gt;="&amp;DATE(YEAR($A799),MONTH($A799)+1,1),'Регистрация приход товаров'!$D$4:$D$2000,$D799))+(IFERROR((SUMIF('Остаток на начало год'!$B$5:$B$302,$D799,'Остаток на начало год'!$E$5:$E$302)+SUMIFS('Регистрация приход товаров'!$G$4:$G$2000,'Регистрация приход товаров'!$D$4:$D$2000,$D799,'Регистрация приход товаров'!$A$4:$A$2000,"&lt;"&amp;DATE(YEAR($A799),MONTH($A799),1)))-SUMIFS('Регистрация расход товаров'!$G$4:$G$2000,'Регистрация расход товаров'!$A$4:$A$2000,"&lt;"&amp;DATE(YEAR($A799),MONTH($A799),1),'Регистрация расход товаров'!$D$4:$D$2000,$D799),0))))*G799,0)</f>
        <v>0</v>
      </c>
      <c r="I799" s="154"/>
      <c r="J799" s="153">
        <f t="shared" si="24"/>
        <v>0</v>
      </c>
      <c r="K799" s="153">
        <f t="shared" si="25"/>
        <v>0</v>
      </c>
      <c r="L799" s="43" t="e">
        <f>IF(B799=#REF!,MAX($L$3:L798)+1,0)</f>
        <v>#REF!</v>
      </c>
    </row>
    <row r="800" spans="1:12">
      <c r="A800" s="158"/>
      <c r="B800" s="94"/>
      <c r="C800" s="159"/>
      <c r="D800" s="128"/>
      <c r="E800" s="151" t="str">
        <f>IFERROR(INDEX('Материал хисобот'!$C$9:$C$259,MATCH(D800,'Материал хисобот'!$B$9:$B$259,0),1),"")</f>
        <v/>
      </c>
      <c r="F800" s="152" t="str">
        <f>IFERROR(INDEX('Материал хисобот'!$D$9:$D$259,MATCH(D800,'Материал хисобот'!$B$9:$B$259,0),1),"")</f>
        <v/>
      </c>
      <c r="G800" s="155"/>
      <c r="H800" s="153">
        <f>IFERROR((((SUMIFS('Регистрация приход товаров'!$H$4:$H$2000,'Регистрация приход товаров'!$A$4:$A$2000,"&gt;="&amp;DATE(YEAR($A800),MONTH($A800),1),'Регистрация приход товаров'!$D$4:$D$2000,$D800)-SUMIFS('Регистрация приход товаров'!$H$4:$H$2000,'Регистрация приход товаров'!$A$4:$A$2000,"&gt;="&amp;DATE(YEAR($A800),MONTH($A800)+1,1),'Регистрация приход товаров'!$D$4:$D$2000,$D800))+(IFERROR((SUMIF('Остаток на начало год'!$B$5:$B$302,$D800,'Остаток на начало год'!$F$5:$F$302)+SUMIFS('Регистрация приход товаров'!$H$4:$H$2000,'Регистрация приход товаров'!$D$4:$D$2000,$D800,'Регистрация приход товаров'!$A$4:$A$2000,"&lt;"&amp;DATE(YEAR($A800),MONTH($A800),1)))-SUMIFS('Регистрация расход товаров'!$H$4:$H$2000,'Регистрация расход товаров'!$A$4:$A$2000,"&lt;"&amp;DATE(YEAR($A800),MONTH($A800),1),'Регистрация расход товаров'!$D$4:$D$2000,$D800),0)))/((SUMIFS('Регистрация приход товаров'!$G$4:$G$2000,'Регистрация приход товаров'!$A$4:$A$2000,"&gt;="&amp;DATE(YEAR($A800),MONTH($A800),1),'Регистрация приход товаров'!$D$4:$D$2000,$D800)-SUMIFS('Регистрация приход товаров'!$G$4:$G$2000,'Регистрация приход товаров'!$A$4:$A$2000,"&gt;="&amp;DATE(YEAR($A800),MONTH($A800)+1,1),'Регистрация приход товаров'!$D$4:$D$2000,$D800))+(IFERROR((SUMIF('Остаток на начало год'!$B$5:$B$302,$D800,'Остаток на начало год'!$E$5:$E$302)+SUMIFS('Регистрация приход товаров'!$G$4:$G$2000,'Регистрация приход товаров'!$D$4:$D$2000,$D800,'Регистрация приход товаров'!$A$4:$A$2000,"&lt;"&amp;DATE(YEAR($A800),MONTH($A800),1)))-SUMIFS('Регистрация расход товаров'!$G$4:$G$2000,'Регистрация расход товаров'!$A$4:$A$2000,"&lt;"&amp;DATE(YEAR($A800),MONTH($A800),1),'Регистрация расход товаров'!$D$4:$D$2000,$D800),0))))*G800,0)</f>
        <v>0</v>
      </c>
      <c r="I800" s="154"/>
      <c r="J800" s="153">
        <f t="shared" si="24"/>
        <v>0</v>
      </c>
      <c r="K800" s="153">
        <f t="shared" si="25"/>
        <v>0</v>
      </c>
      <c r="L800" s="43" t="e">
        <f>IF(B800=#REF!,MAX($L$3:L799)+1,0)</f>
        <v>#REF!</v>
      </c>
    </row>
    <row r="801" spans="1:12">
      <c r="A801" s="158"/>
      <c r="B801" s="94"/>
      <c r="C801" s="159"/>
      <c r="D801" s="128"/>
      <c r="E801" s="151" t="str">
        <f>IFERROR(INDEX('Материал хисобот'!$C$9:$C$259,MATCH(D801,'Материал хисобот'!$B$9:$B$259,0),1),"")</f>
        <v/>
      </c>
      <c r="F801" s="152" t="str">
        <f>IFERROR(INDEX('Материал хисобот'!$D$9:$D$259,MATCH(D801,'Материал хисобот'!$B$9:$B$259,0),1),"")</f>
        <v/>
      </c>
      <c r="G801" s="155"/>
      <c r="H801" s="153">
        <f>IFERROR((((SUMIFS('Регистрация приход товаров'!$H$4:$H$2000,'Регистрация приход товаров'!$A$4:$A$2000,"&gt;="&amp;DATE(YEAR($A801),MONTH($A801),1),'Регистрация приход товаров'!$D$4:$D$2000,$D801)-SUMIFS('Регистрация приход товаров'!$H$4:$H$2000,'Регистрация приход товаров'!$A$4:$A$2000,"&gt;="&amp;DATE(YEAR($A801),MONTH($A801)+1,1),'Регистрация приход товаров'!$D$4:$D$2000,$D801))+(IFERROR((SUMIF('Остаток на начало год'!$B$5:$B$302,$D801,'Остаток на начало год'!$F$5:$F$302)+SUMIFS('Регистрация приход товаров'!$H$4:$H$2000,'Регистрация приход товаров'!$D$4:$D$2000,$D801,'Регистрация приход товаров'!$A$4:$A$2000,"&lt;"&amp;DATE(YEAR($A801),MONTH($A801),1)))-SUMIFS('Регистрация расход товаров'!$H$4:$H$2000,'Регистрация расход товаров'!$A$4:$A$2000,"&lt;"&amp;DATE(YEAR($A801),MONTH($A801),1),'Регистрация расход товаров'!$D$4:$D$2000,$D801),0)))/((SUMIFS('Регистрация приход товаров'!$G$4:$G$2000,'Регистрация приход товаров'!$A$4:$A$2000,"&gt;="&amp;DATE(YEAR($A801),MONTH($A801),1),'Регистрация приход товаров'!$D$4:$D$2000,$D801)-SUMIFS('Регистрация приход товаров'!$G$4:$G$2000,'Регистрация приход товаров'!$A$4:$A$2000,"&gt;="&amp;DATE(YEAR($A801),MONTH($A801)+1,1),'Регистрация приход товаров'!$D$4:$D$2000,$D801))+(IFERROR((SUMIF('Остаток на начало год'!$B$5:$B$302,$D801,'Остаток на начало год'!$E$5:$E$302)+SUMIFS('Регистрация приход товаров'!$G$4:$G$2000,'Регистрация приход товаров'!$D$4:$D$2000,$D801,'Регистрация приход товаров'!$A$4:$A$2000,"&lt;"&amp;DATE(YEAR($A801),MONTH($A801),1)))-SUMIFS('Регистрация расход товаров'!$G$4:$G$2000,'Регистрация расход товаров'!$A$4:$A$2000,"&lt;"&amp;DATE(YEAR($A801),MONTH($A801),1),'Регистрация расход товаров'!$D$4:$D$2000,$D801),0))))*G801,0)</f>
        <v>0</v>
      </c>
      <c r="I801" s="154"/>
      <c r="J801" s="153">
        <f t="shared" si="24"/>
        <v>0</v>
      </c>
      <c r="K801" s="153">
        <f t="shared" si="25"/>
        <v>0</v>
      </c>
      <c r="L801" s="43" t="e">
        <f>IF(B801=#REF!,MAX($L$3:L800)+1,0)</f>
        <v>#REF!</v>
      </c>
    </row>
    <row r="802" spans="1:12">
      <c r="A802" s="158"/>
      <c r="B802" s="94"/>
      <c r="C802" s="159"/>
      <c r="D802" s="128"/>
      <c r="E802" s="151" t="str">
        <f>IFERROR(INDEX('Материал хисобот'!$C$9:$C$259,MATCH(D802,'Материал хисобот'!$B$9:$B$259,0),1),"")</f>
        <v/>
      </c>
      <c r="F802" s="152" t="str">
        <f>IFERROR(INDEX('Материал хисобот'!$D$9:$D$259,MATCH(D802,'Материал хисобот'!$B$9:$B$259,0),1),"")</f>
        <v/>
      </c>
      <c r="G802" s="155"/>
      <c r="H802" s="153">
        <f>IFERROR((((SUMIFS('Регистрация приход товаров'!$H$4:$H$2000,'Регистрация приход товаров'!$A$4:$A$2000,"&gt;="&amp;DATE(YEAR($A802),MONTH($A802),1),'Регистрация приход товаров'!$D$4:$D$2000,$D802)-SUMIFS('Регистрация приход товаров'!$H$4:$H$2000,'Регистрация приход товаров'!$A$4:$A$2000,"&gt;="&amp;DATE(YEAR($A802),MONTH($A802)+1,1),'Регистрация приход товаров'!$D$4:$D$2000,$D802))+(IFERROR((SUMIF('Остаток на начало год'!$B$5:$B$302,$D802,'Остаток на начало год'!$F$5:$F$302)+SUMIFS('Регистрация приход товаров'!$H$4:$H$2000,'Регистрация приход товаров'!$D$4:$D$2000,$D802,'Регистрация приход товаров'!$A$4:$A$2000,"&lt;"&amp;DATE(YEAR($A802),MONTH($A802),1)))-SUMIFS('Регистрация расход товаров'!$H$4:$H$2000,'Регистрация расход товаров'!$A$4:$A$2000,"&lt;"&amp;DATE(YEAR($A802),MONTH($A802),1),'Регистрация расход товаров'!$D$4:$D$2000,$D802),0)))/((SUMIFS('Регистрация приход товаров'!$G$4:$G$2000,'Регистрация приход товаров'!$A$4:$A$2000,"&gt;="&amp;DATE(YEAR($A802),MONTH($A802),1),'Регистрация приход товаров'!$D$4:$D$2000,$D802)-SUMIFS('Регистрация приход товаров'!$G$4:$G$2000,'Регистрация приход товаров'!$A$4:$A$2000,"&gt;="&amp;DATE(YEAR($A802),MONTH($A802)+1,1),'Регистрация приход товаров'!$D$4:$D$2000,$D802))+(IFERROR((SUMIF('Остаток на начало год'!$B$5:$B$302,$D802,'Остаток на начало год'!$E$5:$E$302)+SUMIFS('Регистрация приход товаров'!$G$4:$G$2000,'Регистрация приход товаров'!$D$4:$D$2000,$D802,'Регистрация приход товаров'!$A$4:$A$2000,"&lt;"&amp;DATE(YEAR($A802),MONTH($A802),1)))-SUMIFS('Регистрация расход товаров'!$G$4:$G$2000,'Регистрация расход товаров'!$A$4:$A$2000,"&lt;"&amp;DATE(YEAR($A802),MONTH($A802),1),'Регистрация расход товаров'!$D$4:$D$2000,$D802),0))))*G802,0)</f>
        <v>0</v>
      </c>
      <c r="I802" s="154"/>
      <c r="J802" s="153">
        <f t="shared" si="24"/>
        <v>0</v>
      </c>
      <c r="K802" s="153">
        <f t="shared" si="25"/>
        <v>0</v>
      </c>
      <c r="L802" s="43" t="e">
        <f>IF(B802=#REF!,MAX($L$3:L801)+1,0)</f>
        <v>#REF!</v>
      </c>
    </row>
    <row r="803" spans="1:12">
      <c r="A803" s="158"/>
      <c r="B803" s="94"/>
      <c r="C803" s="159"/>
      <c r="D803" s="128"/>
      <c r="E803" s="151" t="str">
        <f>IFERROR(INDEX('Материал хисобот'!$C$9:$C$259,MATCH(D803,'Материал хисобот'!$B$9:$B$259,0),1),"")</f>
        <v/>
      </c>
      <c r="F803" s="152" t="str">
        <f>IFERROR(INDEX('Материал хисобот'!$D$9:$D$259,MATCH(D803,'Материал хисобот'!$B$9:$B$259,0),1),"")</f>
        <v/>
      </c>
      <c r="G803" s="155"/>
      <c r="H803" s="153">
        <f>IFERROR((((SUMIFS('Регистрация приход товаров'!$H$4:$H$2000,'Регистрация приход товаров'!$A$4:$A$2000,"&gt;="&amp;DATE(YEAR($A803),MONTH($A803),1),'Регистрация приход товаров'!$D$4:$D$2000,$D803)-SUMIFS('Регистрация приход товаров'!$H$4:$H$2000,'Регистрация приход товаров'!$A$4:$A$2000,"&gt;="&amp;DATE(YEAR($A803),MONTH($A803)+1,1),'Регистрация приход товаров'!$D$4:$D$2000,$D803))+(IFERROR((SUMIF('Остаток на начало год'!$B$5:$B$302,$D803,'Остаток на начало год'!$F$5:$F$302)+SUMIFS('Регистрация приход товаров'!$H$4:$H$2000,'Регистрация приход товаров'!$D$4:$D$2000,$D803,'Регистрация приход товаров'!$A$4:$A$2000,"&lt;"&amp;DATE(YEAR($A803),MONTH($A803),1)))-SUMIFS('Регистрация расход товаров'!$H$4:$H$2000,'Регистрация расход товаров'!$A$4:$A$2000,"&lt;"&amp;DATE(YEAR($A803),MONTH($A803),1),'Регистрация расход товаров'!$D$4:$D$2000,$D803),0)))/((SUMIFS('Регистрация приход товаров'!$G$4:$G$2000,'Регистрация приход товаров'!$A$4:$A$2000,"&gt;="&amp;DATE(YEAR($A803),MONTH($A803),1),'Регистрация приход товаров'!$D$4:$D$2000,$D803)-SUMIFS('Регистрация приход товаров'!$G$4:$G$2000,'Регистрация приход товаров'!$A$4:$A$2000,"&gt;="&amp;DATE(YEAR($A803),MONTH($A803)+1,1),'Регистрация приход товаров'!$D$4:$D$2000,$D803))+(IFERROR((SUMIF('Остаток на начало год'!$B$5:$B$302,$D803,'Остаток на начало год'!$E$5:$E$302)+SUMIFS('Регистрация приход товаров'!$G$4:$G$2000,'Регистрация приход товаров'!$D$4:$D$2000,$D803,'Регистрация приход товаров'!$A$4:$A$2000,"&lt;"&amp;DATE(YEAR($A803),MONTH($A803),1)))-SUMIFS('Регистрация расход товаров'!$G$4:$G$2000,'Регистрация расход товаров'!$A$4:$A$2000,"&lt;"&amp;DATE(YEAR($A803),MONTH($A803),1),'Регистрация расход товаров'!$D$4:$D$2000,$D803),0))))*G803,0)</f>
        <v>0</v>
      </c>
      <c r="I803" s="154"/>
      <c r="J803" s="153">
        <f t="shared" si="24"/>
        <v>0</v>
      </c>
      <c r="K803" s="153">
        <f t="shared" si="25"/>
        <v>0</v>
      </c>
      <c r="L803" s="43" t="e">
        <f>IF(B803=#REF!,MAX($L$3:L802)+1,0)</f>
        <v>#REF!</v>
      </c>
    </row>
    <row r="804" spans="1:12">
      <c r="A804" s="158"/>
      <c r="B804" s="94"/>
      <c r="C804" s="159"/>
      <c r="D804" s="128"/>
      <c r="E804" s="151" t="str">
        <f>IFERROR(INDEX('Материал хисобот'!$C$9:$C$259,MATCH(D804,'Материал хисобот'!$B$9:$B$259,0),1),"")</f>
        <v/>
      </c>
      <c r="F804" s="152" t="str">
        <f>IFERROR(INDEX('Материал хисобот'!$D$9:$D$259,MATCH(D804,'Материал хисобот'!$B$9:$B$259,0),1),"")</f>
        <v/>
      </c>
      <c r="G804" s="155"/>
      <c r="H804" s="153">
        <f>IFERROR((((SUMIFS('Регистрация приход товаров'!$H$4:$H$2000,'Регистрация приход товаров'!$A$4:$A$2000,"&gt;="&amp;DATE(YEAR($A804),MONTH($A804),1),'Регистрация приход товаров'!$D$4:$D$2000,$D804)-SUMIFS('Регистрация приход товаров'!$H$4:$H$2000,'Регистрация приход товаров'!$A$4:$A$2000,"&gt;="&amp;DATE(YEAR($A804),MONTH($A804)+1,1),'Регистрация приход товаров'!$D$4:$D$2000,$D804))+(IFERROR((SUMIF('Остаток на начало год'!$B$5:$B$302,$D804,'Остаток на начало год'!$F$5:$F$302)+SUMIFS('Регистрация приход товаров'!$H$4:$H$2000,'Регистрация приход товаров'!$D$4:$D$2000,$D804,'Регистрация приход товаров'!$A$4:$A$2000,"&lt;"&amp;DATE(YEAR($A804),MONTH($A804),1)))-SUMIFS('Регистрация расход товаров'!$H$4:$H$2000,'Регистрация расход товаров'!$A$4:$A$2000,"&lt;"&amp;DATE(YEAR($A804),MONTH($A804),1),'Регистрация расход товаров'!$D$4:$D$2000,$D804),0)))/((SUMIFS('Регистрация приход товаров'!$G$4:$G$2000,'Регистрация приход товаров'!$A$4:$A$2000,"&gt;="&amp;DATE(YEAR($A804),MONTH($A804),1),'Регистрация приход товаров'!$D$4:$D$2000,$D804)-SUMIFS('Регистрация приход товаров'!$G$4:$G$2000,'Регистрация приход товаров'!$A$4:$A$2000,"&gt;="&amp;DATE(YEAR($A804),MONTH($A804)+1,1),'Регистрация приход товаров'!$D$4:$D$2000,$D804))+(IFERROR((SUMIF('Остаток на начало год'!$B$5:$B$302,$D804,'Остаток на начало год'!$E$5:$E$302)+SUMIFS('Регистрация приход товаров'!$G$4:$G$2000,'Регистрация приход товаров'!$D$4:$D$2000,$D804,'Регистрация приход товаров'!$A$4:$A$2000,"&lt;"&amp;DATE(YEAR($A804),MONTH($A804),1)))-SUMIFS('Регистрация расход товаров'!$G$4:$G$2000,'Регистрация расход товаров'!$A$4:$A$2000,"&lt;"&amp;DATE(YEAR($A804),MONTH($A804),1),'Регистрация расход товаров'!$D$4:$D$2000,$D804),0))))*G804,0)</f>
        <v>0</v>
      </c>
      <c r="I804" s="154"/>
      <c r="J804" s="153">
        <f t="shared" si="24"/>
        <v>0</v>
      </c>
      <c r="K804" s="153">
        <f t="shared" si="25"/>
        <v>0</v>
      </c>
      <c r="L804" s="43" t="e">
        <f>IF(B804=#REF!,MAX($L$3:L803)+1,0)</f>
        <v>#REF!</v>
      </c>
    </row>
    <row r="805" spans="1:12">
      <c r="A805" s="158"/>
      <c r="B805" s="94"/>
      <c r="C805" s="159"/>
      <c r="D805" s="128"/>
      <c r="E805" s="151" t="str">
        <f>IFERROR(INDEX('Материал хисобот'!$C$9:$C$259,MATCH(D805,'Материал хисобот'!$B$9:$B$259,0),1),"")</f>
        <v/>
      </c>
      <c r="F805" s="152" t="str">
        <f>IFERROR(INDEX('Материал хисобот'!$D$9:$D$259,MATCH(D805,'Материал хисобот'!$B$9:$B$259,0),1),"")</f>
        <v/>
      </c>
      <c r="G805" s="155"/>
      <c r="H805" s="153">
        <f>IFERROR((((SUMIFS('Регистрация приход товаров'!$H$4:$H$2000,'Регистрация приход товаров'!$A$4:$A$2000,"&gt;="&amp;DATE(YEAR($A805),MONTH($A805),1),'Регистрация приход товаров'!$D$4:$D$2000,$D805)-SUMIFS('Регистрация приход товаров'!$H$4:$H$2000,'Регистрация приход товаров'!$A$4:$A$2000,"&gt;="&amp;DATE(YEAR($A805),MONTH($A805)+1,1),'Регистрация приход товаров'!$D$4:$D$2000,$D805))+(IFERROR((SUMIF('Остаток на начало год'!$B$5:$B$302,$D805,'Остаток на начало год'!$F$5:$F$302)+SUMIFS('Регистрация приход товаров'!$H$4:$H$2000,'Регистрация приход товаров'!$D$4:$D$2000,$D805,'Регистрация приход товаров'!$A$4:$A$2000,"&lt;"&amp;DATE(YEAR($A805),MONTH($A805),1)))-SUMIFS('Регистрация расход товаров'!$H$4:$H$2000,'Регистрация расход товаров'!$A$4:$A$2000,"&lt;"&amp;DATE(YEAR($A805),MONTH($A805),1),'Регистрация расход товаров'!$D$4:$D$2000,$D805),0)))/((SUMIFS('Регистрация приход товаров'!$G$4:$G$2000,'Регистрация приход товаров'!$A$4:$A$2000,"&gt;="&amp;DATE(YEAR($A805),MONTH($A805),1),'Регистрация приход товаров'!$D$4:$D$2000,$D805)-SUMIFS('Регистрация приход товаров'!$G$4:$G$2000,'Регистрация приход товаров'!$A$4:$A$2000,"&gt;="&amp;DATE(YEAR($A805),MONTH($A805)+1,1),'Регистрация приход товаров'!$D$4:$D$2000,$D805))+(IFERROR((SUMIF('Остаток на начало год'!$B$5:$B$302,$D805,'Остаток на начало год'!$E$5:$E$302)+SUMIFS('Регистрация приход товаров'!$G$4:$G$2000,'Регистрация приход товаров'!$D$4:$D$2000,$D805,'Регистрация приход товаров'!$A$4:$A$2000,"&lt;"&amp;DATE(YEAR($A805),MONTH($A805),1)))-SUMIFS('Регистрация расход товаров'!$G$4:$G$2000,'Регистрация расход товаров'!$A$4:$A$2000,"&lt;"&amp;DATE(YEAR($A805),MONTH($A805),1),'Регистрация расход товаров'!$D$4:$D$2000,$D805),0))))*G805,0)</f>
        <v>0</v>
      </c>
      <c r="I805" s="154"/>
      <c r="J805" s="153">
        <f t="shared" si="24"/>
        <v>0</v>
      </c>
      <c r="K805" s="153">
        <f t="shared" si="25"/>
        <v>0</v>
      </c>
      <c r="L805" s="43" t="e">
        <f>IF(B805=#REF!,MAX($L$3:L804)+1,0)</f>
        <v>#REF!</v>
      </c>
    </row>
    <row r="806" spans="1:12">
      <c r="A806" s="158"/>
      <c r="B806" s="94"/>
      <c r="C806" s="159"/>
      <c r="D806" s="128"/>
      <c r="E806" s="151" t="str">
        <f>IFERROR(INDEX('Материал хисобот'!$C$9:$C$259,MATCH(D806,'Материал хисобот'!$B$9:$B$259,0),1),"")</f>
        <v/>
      </c>
      <c r="F806" s="152" t="str">
        <f>IFERROR(INDEX('Материал хисобот'!$D$9:$D$259,MATCH(D806,'Материал хисобот'!$B$9:$B$259,0),1),"")</f>
        <v/>
      </c>
      <c r="G806" s="155"/>
      <c r="H806" s="153">
        <f>IFERROR((((SUMIFS('Регистрация приход товаров'!$H$4:$H$2000,'Регистрация приход товаров'!$A$4:$A$2000,"&gt;="&amp;DATE(YEAR($A806),MONTH($A806),1),'Регистрация приход товаров'!$D$4:$D$2000,$D806)-SUMIFS('Регистрация приход товаров'!$H$4:$H$2000,'Регистрация приход товаров'!$A$4:$A$2000,"&gt;="&amp;DATE(YEAR($A806),MONTH($A806)+1,1),'Регистрация приход товаров'!$D$4:$D$2000,$D806))+(IFERROR((SUMIF('Остаток на начало год'!$B$5:$B$302,$D806,'Остаток на начало год'!$F$5:$F$302)+SUMIFS('Регистрация приход товаров'!$H$4:$H$2000,'Регистрация приход товаров'!$D$4:$D$2000,$D806,'Регистрация приход товаров'!$A$4:$A$2000,"&lt;"&amp;DATE(YEAR($A806),MONTH($A806),1)))-SUMIFS('Регистрация расход товаров'!$H$4:$H$2000,'Регистрация расход товаров'!$A$4:$A$2000,"&lt;"&amp;DATE(YEAR($A806),MONTH($A806),1),'Регистрация расход товаров'!$D$4:$D$2000,$D806),0)))/((SUMIFS('Регистрация приход товаров'!$G$4:$G$2000,'Регистрация приход товаров'!$A$4:$A$2000,"&gt;="&amp;DATE(YEAR($A806),MONTH($A806),1),'Регистрация приход товаров'!$D$4:$D$2000,$D806)-SUMIFS('Регистрация приход товаров'!$G$4:$G$2000,'Регистрация приход товаров'!$A$4:$A$2000,"&gt;="&amp;DATE(YEAR($A806),MONTH($A806)+1,1),'Регистрация приход товаров'!$D$4:$D$2000,$D806))+(IFERROR((SUMIF('Остаток на начало год'!$B$5:$B$302,$D806,'Остаток на начало год'!$E$5:$E$302)+SUMIFS('Регистрация приход товаров'!$G$4:$G$2000,'Регистрация приход товаров'!$D$4:$D$2000,$D806,'Регистрация приход товаров'!$A$4:$A$2000,"&lt;"&amp;DATE(YEAR($A806),MONTH($A806),1)))-SUMIFS('Регистрация расход товаров'!$G$4:$G$2000,'Регистрация расход товаров'!$A$4:$A$2000,"&lt;"&amp;DATE(YEAR($A806),MONTH($A806),1),'Регистрация расход товаров'!$D$4:$D$2000,$D806),0))))*G806,0)</f>
        <v>0</v>
      </c>
      <c r="I806" s="154"/>
      <c r="J806" s="153">
        <f t="shared" si="24"/>
        <v>0</v>
      </c>
      <c r="K806" s="153">
        <f t="shared" si="25"/>
        <v>0</v>
      </c>
      <c r="L806" s="43" t="e">
        <f>IF(B806=#REF!,MAX($L$3:L805)+1,0)</f>
        <v>#REF!</v>
      </c>
    </row>
    <row r="807" spans="1:12">
      <c r="A807" s="158"/>
      <c r="B807" s="94"/>
      <c r="C807" s="159"/>
      <c r="D807" s="128"/>
      <c r="E807" s="151" t="str">
        <f>IFERROR(INDEX('Материал хисобот'!$C$9:$C$259,MATCH(D807,'Материал хисобот'!$B$9:$B$259,0),1),"")</f>
        <v/>
      </c>
      <c r="F807" s="152" t="str">
        <f>IFERROR(INDEX('Материал хисобот'!$D$9:$D$259,MATCH(D807,'Материал хисобот'!$B$9:$B$259,0),1),"")</f>
        <v/>
      </c>
      <c r="G807" s="155"/>
      <c r="H807" s="153">
        <f>IFERROR((((SUMIFS('Регистрация приход товаров'!$H$4:$H$2000,'Регистрация приход товаров'!$A$4:$A$2000,"&gt;="&amp;DATE(YEAR($A807),MONTH($A807),1),'Регистрация приход товаров'!$D$4:$D$2000,$D807)-SUMIFS('Регистрация приход товаров'!$H$4:$H$2000,'Регистрация приход товаров'!$A$4:$A$2000,"&gt;="&amp;DATE(YEAR($A807),MONTH($A807)+1,1),'Регистрация приход товаров'!$D$4:$D$2000,$D807))+(IFERROR((SUMIF('Остаток на начало год'!$B$5:$B$302,$D807,'Остаток на начало год'!$F$5:$F$302)+SUMIFS('Регистрация приход товаров'!$H$4:$H$2000,'Регистрация приход товаров'!$D$4:$D$2000,$D807,'Регистрация приход товаров'!$A$4:$A$2000,"&lt;"&amp;DATE(YEAR($A807),MONTH($A807),1)))-SUMIFS('Регистрация расход товаров'!$H$4:$H$2000,'Регистрация расход товаров'!$A$4:$A$2000,"&lt;"&amp;DATE(YEAR($A807),MONTH($A807),1),'Регистрация расход товаров'!$D$4:$D$2000,$D807),0)))/((SUMIFS('Регистрация приход товаров'!$G$4:$G$2000,'Регистрация приход товаров'!$A$4:$A$2000,"&gt;="&amp;DATE(YEAR($A807),MONTH($A807),1),'Регистрация приход товаров'!$D$4:$D$2000,$D807)-SUMIFS('Регистрация приход товаров'!$G$4:$G$2000,'Регистрация приход товаров'!$A$4:$A$2000,"&gt;="&amp;DATE(YEAR($A807),MONTH($A807)+1,1),'Регистрация приход товаров'!$D$4:$D$2000,$D807))+(IFERROR((SUMIF('Остаток на начало год'!$B$5:$B$302,$D807,'Остаток на начало год'!$E$5:$E$302)+SUMIFS('Регистрация приход товаров'!$G$4:$G$2000,'Регистрация приход товаров'!$D$4:$D$2000,$D807,'Регистрация приход товаров'!$A$4:$A$2000,"&lt;"&amp;DATE(YEAR($A807),MONTH($A807),1)))-SUMIFS('Регистрация расход товаров'!$G$4:$G$2000,'Регистрация расход товаров'!$A$4:$A$2000,"&lt;"&amp;DATE(YEAR($A807),MONTH($A807),1),'Регистрация расход товаров'!$D$4:$D$2000,$D807),0))))*G807,0)</f>
        <v>0</v>
      </c>
      <c r="I807" s="154"/>
      <c r="J807" s="153">
        <f t="shared" si="24"/>
        <v>0</v>
      </c>
      <c r="K807" s="153">
        <f t="shared" si="25"/>
        <v>0</v>
      </c>
      <c r="L807" s="43" t="e">
        <f>IF(B807=#REF!,MAX($L$3:L806)+1,0)</f>
        <v>#REF!</v>
      </c>
    </row>
    <row r="808" spans="1:12">
      <c r="A808" s="158"/>
      <c r="B808" s="94"/>
      <c r="C808" s="159"/>
      <c r="D808" s="128"/>
      <c r="E808" s="151" t="str">
        <f>IFERROR(INDEX('Материал хисобот'!$C$9:$C$259,MATCH(D808,'Материал хисобот'!$B$9:$B$259,0),1),"")</f>
        <v/>
      </c>
      <c r="F808" s="152" t="str">
        <f>IFERROR(INDEX('Материал хисобот'!$D$9:$D$259,MATCH(D808,'Материал хисобот'!$B$9:$B$259,0),1),"")</f>
        <v/>
      </c>
      <c r="G808" s="155"/>
      <c r="H808" s="153">
        <f>IFERROR((((SUMIFS('Регистрация приход товаров'!$H$4:$H$2000,'Регистрация приход товаров'!$A$4:$A$2000,"&gt;="&amp;DATE(YEAR($A808),MONTH($A808),1),'Регистрация приход товаров'!$D$4:$D$2000,$D808)-SUMIFS('Регистрация приход товаров'!$H$4:$H$2000,'Регистрация приход товаров'!$A$4:$A$2000,"&gt;="&amp;DATE(YEAR($A808),MONTH($A808)+1,1),'Регистрация приход товаров'!$D$4:$D$2000,$D808))+(IFERROR((SUMIF('Остаток на начало год'!$B$5:$B$302,$D808,'Остаток на начало год'!$F$5:$F$302)+SUMIFS('Регистрация приход товаров'!$H$4:$H$2000,'Регистрация приход товаров'!$D$4:$D$2000,$D808,'Регистрация приход товаров'!$A$4:$A$2000,"&lt;"&amp;DATE(YEAR($A808),MONTH($A808),1)))-SUMIFS('Регистрация расход товаров'!$H$4:$H$2000,'Регистрация расход товаров'!$A$4:$A$2000,"&lt;"&amp;DATE(YEAR($A808),MONTH($A808),1),'Регистрация расход товаров'!$D$4:$D$2000,$D808),0)))/((SUMIFS('Регистрация приход товаров'!$G$4:$G$2000,'Регистрация приход товаров'!$A$4:$A$2000,"&gt;="&amp;DATE(YEAR($A808),MONTH($A808),1),'Регистрация приход товаров'!$D$4:$D$2000,$D808)-SUMIFS('Регистрация приход товаров'!$G$4:$G$2000,'Регистрация приход товаров'!$A$4:$A$2000,"&gt;="&amp;DATE(YEAR($A808),MONTH($A808)+1,1),'Регистрация приход товаров'!$D$4:$D$2000,$D808))+(IFERROR((SUMIF('Остаток на начало год'!$B$5:$B$302,$D808,'Остаток на начало год'!$E$5:$E$302)+SUMIFS('Регистрация приход товаров'!$G$4:$G$2000,'Регистрация приход товаров'!$D$4:$D$2000,$D808,'Регистрация приход товаров'!$A$4:$A$2000,"&lt;"&amp;DATE(YEAR($A808),MONTH($A808),1)))-SUMIFS('Регистрация расход товаров'!$G$4:$G$2000,'Регистрация расход товаров'!$A$4:$A$2000,"&lt;"&amp;DATE(YEAR($A808),MONTH($A808),1),'Регистрация расход товаров'!$D$4:$D$2000,$D808),0))))*G808,0)</f>
        <v>0</v>
      </c>
      <c r="I808" s="154"/>
      <c r="J808" s="153">
        <f t="shared" si="24"/>
        <v>0</v>
      </c>
      <c r="K808" s="153">
        <f t="shared" si="25"/>
        <v>0</v>
      </c>
      <c r="L808" s="43" t="e">
        <f>IF(B808=#REF!,MAX($L$3:L807)+1,0)</f>
        <v>#REF!</v>
      </c>
    </row>
    <row r="809" spans="1:12">
      <c r="A809" s="158"/>
      <c r="B809" s="94"/>
      <c r="C809" s="159"/>
      <c r="D809" s="128"/>
      <c r="E809" s="151" t="str">
        <f>IFERROR(INDEX('Материал хисобот'!$C$9:$C$259,MATCH(D809,'Материал хисобот'!$B$9:$B$259,0),1),"")</f>
        <v/>
      </c>
      <c r="F809" s="152" t="str">
        <f>IFERROR(INDEX('Материал хисобот'!$D$9:$D$259,MATCH(D809,'Материал хисобот'!$B$9:$B$259,0),1),"")</f>
        <v/>
      </c>
      <c r="G809" s="155"/>
      <c r="H809" s="153">
        <f>IFERROR((((SUMIFS('Регистрация приход товаров'!$H$4:$H$2000,'Регистрация приход товаров'!$A$4:$A$2000,"&gt;="&amp;DATE(YEAR($A809),MONTH($A809),1),'Регистрация приход товаров'!$D$4:$D$2000,$D809)-SUMIFS('Регистрация приход товаров'!$H$4:$H$2000,'Регистрация приход товаров'!$A$4:$A$2000,"&gt;="&amp;DATE(YEAR($A809),MONTH($A809)+1,1),'Регистрация приход товаров'!$D$4:$D$2000,$D809))+(IFERROR((SUMIF('Остаток на начало год'!$B$5:$B$302,$D809,'Остаток на начало год'!$F$5:$F$302)+SUMIFS('Регистрация приход товаров'!$H$4:$H$2000,'Регистрация приход товаров'!$D$4:$D$2000,$D809,'Регистрация приход товаров'!$A$4:$A$2000,"&lt;"&amp;DATE(YEAR($A809),MONTH($A809),1)))-SUMIFS('Регистрация расход товаров'!$H$4:$H$2000,'Регистрация расход товаров'!$A$4:$A$2000,"&lt;"&amp;DATE(YEAR($A809),MONTH($A809),1),'Регистрация расход товаров'!$D$4:$D$2000,$D809),0)))/((SUMIFS('Регистрация приход товаров'!$G$4:$G$2000,'Регистрация приход товаров'!$A$4:$A$2000,"&gt;="&amp;DATE(YEAR($A809),MONTH($A809),1),'Регистрация приход товаров'!$D$4:$D$2000,$D809)-SUMIFS('Регистрация приход товаров'!$G$4:$G$2000,'Регистрация приход товаров'!$A$4:$A$2000,"&gt;="&amp;DATE(YEAR($A809),MONTH($A809)+1,1),'Регистрация приход товаров'!$D$4:$D$2000,$D809))+(IFERROR((SUMIF('Остаток на начало год'!$B$5:$B$302,$D809,'Остаток на начало год'!$E$5:$E$302)+SUMIFS('Регистрация приход товаров'!$G$4:$G$2000,'Регистрация приход товаров'!$D$4:$D$2000,$D809,'Регистрация приход товаров'!$A$4:$A$2000,"&lt;"&amp;DATE(YEAR($A809),MONTH($A809),1)))-SUMIFS('Регистрация расход товаров'!$G$4:$G$2000,'Регистрация расход товаров'!$A$4:$A$2000,"&lt;"&amp;DATE(YEAR($A809),MONTH($A809),1),'Регистрация расход товаров'!$D$4:$D$2000,$D809),0))))*G809,0)</f>
        <v>0</v>
      </c>
      <c r="I809" s="154"/>
      <c r="J809" s="153">
        <f t="shared" si="24"/>
        <v>0</v>
      </c>
      <c r="K809" s="153">
        <f t="shared" si="25"/>
        <v>0</v>
      </c>
      <c r="L809" s="43" t="e">
        <f>IF(B809=#REF!,MAX($L$3:L808)+1,0)</f>
        <v>#REF!</v>
      </c>
    </row>
    <row r="810" spans="1:12">
      <c r="A810" s="158"/>
      <c r="B810" s="94"/>
      <c r="C810" s="159"/>
      <c r="D810" s="128"/>
      <c r="E810" s="151" t="str">
        <f>IFERROR(INDEX('Материал хисобот'!$C$9:$C$259,MATCH(D810,'Материал хисобот'!$B$9:$B$259,0),1),"")</f>
        <v/>
      </c>
      <c r="F810" s="152" t="str">
        <f>IFERROR(INDEX('Материал хисобот'!$D$9:$D$259,MATCH(D810,'Материал хисобот'!$B$9:$B$259,0),1),"")</f>
        <v/>
      </c>
      <c r="G810" s="155"/>
      <c r="H810" s="153">
        <f>IFERROR((((SUMIFS('Регистрация приход товаров'!$H$4:$H$2000,'Регистрация приход товаров'!$A$4:$A$2000,"&gt;="&amp;DATE(YEAR($A810),MONTH($A810),1),'Регистрация приход товаров'!$D$4:$D$2000,$D810)-SUMIFS('Регистрация приход товаров'!$H$4:$H$2000,'Регистрация приход товаров'!$A$4:$A$2000,"&gt;="&amp;DATE(YEAR($A810),MONTH($A810)+1,1),'Регистрация приход товаров'!$D$4:$D$2000,$D810))+(IFERROR((SUMIF('Остаток на начало год'!$B$5:$B$302,$D810,'Остаток на начало год'!$F$5:$F$302)+SUMIFS('Регистрация приход товаров'!$H$4:$H$2000,'Регистрация приход товаров'!$D$4:$D$2000,$D810,'Регистрация приход товаров'!$A$4:$A$2000,"&lt;"&amp;DATE(YEAR($A810),MONTH($A810),1)))-SUMIFS('Регистрация расход товаров'!$H$4:$H$2000,'Регистрация расход товаров'!$A$4:$A$2000,"&lt;"&amp;DATE(YEAR($A810),MONTH($A810),1),'Регистрация расход товаров'!$D$4:$D$2000,$D810),0)))/((SUMIFS('Регистрация приход товаров'!$G$4:$G$2000,'Регистрация приход товаров'!$A$4:$A$2000,"&gt;="&amp;DATE(YEAR($A810),MONTH($A810),1),'Регистрация приход товаров'!$D$4:$D$2000,$D810)-SUMIFS('Регистрация приход товаров'!$G$4:$G$2000,'Регистрация приход товаров'!$A$4:$A$2000,"&gt;="&amp;DATE(YEAR($A810),MONTH($A810)+1,1),'Регистрация приход товаров'!$D$4:$D$2000,$D810))+(IFERROR((SUMIF('Остаток на начало год'!$B$5:$B$302,$D810,'Остаток на начало год'!$E$5:$E$302)+SUMIFS('Регистрация приход товаров'!$G$4:$G$2000,'Регистрация приход товаров'!$D$4:$D$2000,$D810,'Регистрация приход товаров'!$A$4:$A$2000,"&lt;"&amp;DATE(YEAR($A810),MONTH($A810),1)))-SUMIFS('Регистрация расход товаров'!$G$4:$G$2000,'Регистрация расход товаров'!$A$4:$A$2000,"&lt;"&amp;DATE(YEAR($A810),MONTH($A810),1),'Регистрация расход товаров'!$D$4:$D$2000,$D810),0))))*G810,0)</f>
        <v>0</v>
      </c>
      <c r="I810" s="154"/>
      <c r="J810" s="153">
        <f t="shared" si="24"/>
        <v>0</v>
      </c>
      <c r="K810" s="153">
        <f t="shared" si="25"/>
        <v>0</v>
      </c>
      <c r="L810" s="43" t="e">
        <f>IF(B810=#REF!,MAX($L$3:L809)+1,0)</f>
        <v>#REF!</v>
      </c>
    </row>
    <row r="811" spans="1:12">
      <c r="A811" s="158"/>
      <c r="B811" s="94"/>
      <c r="C811" s="159"/>
      <c r="D811" s="128"/>
      <c r="E811" s="151" t="str">
        <f>IFERROR(INDEX('Материал хисобот'!$C$9:$C$259,MATCH(D811,'Материал хисобот'!$B$9:$B$259,0),1),"")</f>
        <v/>
      </c>
      <c r="F811" s="152" t="str">
        <f>IFERROR(INDEX('Материал хисобот'!$D$9:$D$259,MATCH(D811,'Материал хисобот'!$B$9:$B$259,0),1),"")</f>
        <v/>
      </c>
      <c r="G811" s="155"/>
      <c r="H811" s="153">
        <f>IFERROR((((SUMIFS('Регистрация приход товаров'!$H$4:$H$2000,'Регистрация приход товаров'!$A$4:$A$2000,"&gt;="&amp;DATE(YEAR($A811),MONTH($A811),1),'Регистрация приход товаров'!$D$4:$D$2000,$D811)-SUMIFS('Регистрация приход товаров'!$H$4:$H$2000,'Регистрация приход товаров'!$A$4:$A$2000,"&gt;="&amp;DATE(YEAR($A811),MONTH($A811)+1,1),'Регистрация приход товаров'!$D$4:$D$2000,$D811))+(IFERROR((SUMIF('Остаток на начало год'!$B$5:$B$302,$D811,'Остаток на начало год'!$F$5:$F$302)+SUMIFS('Регистрация приход товаров'!$H$4:$H$2000,'Регистрация приход товаров'!$D$4:$D$2000,$D811,'Регистрация приход товаров'!$A$4:$A$2000,"&lt;"&amp;DATE(YEAR($A811),MONTH($A811),1)))-SUMIFS('Регистрация расход товаров'!$H$4:$H$2000,'Регистрация расход товаров'!$A$4:$A$2000,"&lt;"&amp;DATE(YEAR($A811),MONTH($A811),1),'Регистрация расход товаров'!$D$4:$D$2000,$D811),0)))/((SUMIFS('Регистрация приход товаров'!$G$4:$G$2000,'Регистрация приход товаров'!$A$4:$A$2000,"&gt;="&amp;DATE(YEAR($A811),MONTH($A811),1),'Регистрация приход товаров'!$D$4:$D$2000,$D811)-SUMIFS('Регистрация приход товаров'!$G$4:$G$2000,'Регистрация приход товаров'!$A$4:$A$2000,"&gt;="&amp;DATE(YEAR($A811),MONTH($A811)+1,1),'Регистрация приход товаров'!$D$4:$D$2000,$D811))+(IFERROR((SUMIF('Остаток на начало год'!$B$5:$B$302,$D811,'Остаток на начало год'!$E$5:$E$302)+SUMIFS('Регистрация приход товаров'!$G$4:$G$2000,'Регистрация приход товаров'!$D$4:$D$2000,$D811,'Регистрация приход товаров'!$A$4:$A$2000,"&lt;"&amp;DATE(YEAR($A811),MONTH($A811),1)))-SUMIFS('Регистрация расход товаров'!$G$4:$G$2000,'Регистрация расход товаров'!$A$4:$A$2000,"&lt;"&amp;DATE(YEAR($A811),MONTH($A811),1),'Регистрация расход товаров'!$D$4:$D$2000,$D811),0))))*G811,0)</f>
        <v>0</v>
      </c>
      <c r="I811" s="154"/>
      <c r="J811" s="153">
        <f t="shared" si="24"/>
        <v>0</v>
      </c>
      <c r="K811" s="153">
        <f t="shared" si="25"/>
        <v>0</v>
      </c>
      <c r="L811" s="43" t="e">
        <f>IF(B811=#REF!,MAX($L$3:L810)+1,0)</f>
        <v>#REF!</v>
      </c>
    </row>
    <row r="812" spans="1:12">
      <c r="A812" s="158"/>
      <c r="B812" s="94"/>
      <c r="C812" s="159"/>
      <c r="D812" s="128"/>
      <c r="E812" s="151" t="str">
        <f>IFERROR(INDEX('Материал хисобот'!$C$9:$C$259,MATCH(D812,'Материал хисобот'!$B$9:$B$259,0),1),"")</f>
        <v/>
      </c>
      <c r="F812" s="152" t="str">
        <f>IFERROR(INDEX('Материал хисобот'!$D$9:$D$259,MATCH(D812,'Материал хисобот'!$B$9:$B$259,0),1),"")</f>
        <v/>
      </c>
      <c r="G812" s="155"/>
      <c r="H812" s="153">
        <f>IFERROR((((SUMIFS('Регистрация приход товаров'!$H$4:$H$2000,'Регистрация приход товаров'!$A$4:$A$2000,"&gt;="&amp;DATE(YEAR($A812),MONTH($A812),1),'Регистрация приход товаров'!$D$4:$D$2000,$D812)-SUMIFS('Регистрация приход товаров'!$H$4:$H$2000,'Регистрация приход товаров'!$A$4:$A$2000,"&gt;="&amp;DATE(YEAR($A812),MONTH($A812)+1,1),'Регистрация приход товаров'!$D$4:$D$2000,$D812))+(IFERROR((SUMIF('Остаток на начало год'!$B$5:$B$302,$D812,'Остаток на начало год'!$F$5:$F$302)+SUMIFS('Регистрация приход товаров'!$H$4:$H$2000,'Регистрация приход товаров'!$D$4:$D$2000,$D812,'Регистрация приход товаров'!$A$4:$A$2000,"&lt;"&amp;DATE(YEAR($A812),MONTH($A812),1)))-SUMIFS('Регистрация расход товаров'!$H$4:$H$2000,'Регистрация расход товаров'!$A$4:$A$2000,"&lt;"&amp;DATE(YEAR($A812),MONTH($A812),1),'Регистрация расход товаров'!$D$4:$D$2000,$D812),0)))/((SUMIFS('Регистрация приход товаров'!$G$4:$G$2000,'Регистрация приход товаров'!$A$4:$A$2000,"&gt;="&amp;DATE(YEAR($A812),MONTH($A812),1),'Регистрация приход товаров'!$D$4:$D$2000,$D812)-SUMIFS('Регистрация приход товаров'!$G$4:$G$2000,'Регистрация приход товаров'!$A$4:$A$2000,"&gt;="&amp;DATE(YEAR($A812),MONTH($A812)+1,1),'Регистрация приход товаров'!$D$4:$D$2000,$D812))+(IFERROR((SUMIF('Остаток на начало год'!$B$5:$B$302,$D812,'Остаток на начало год'!$E$5:$E$302)+SUMIFS('Регистрация приход товаров'!$G$4:$G$2000,'Регистрация приход товаров'!$D$4:$D$2000,$D812,'Регистрация приход товаров'!$A$4:$A$2000,"&lt;"&amp;DATE(YEAR($A812),MONTH($A812),1)))-SUMIFS('Регистрация расход товаров'!$G$4:$G$2000,'Регистрация расход товаров'!$A$4:$A$2000,"&lt;"&amp;DATE(YEAR($A812),MONTH($A812),1),'Регистрация расход товаров'!$D$4:$D$2000,$D812),0))))*G812,0)</f>
        <v>0</v>
      </c>
      <c r="I812" s="154"/>
      <c r="J812" s="153">
        <f t="shared" si="24"/>
        <v>0</v>
      </c>
      <c r="K812" s="153">
        <f t="shared" si="25"/>
        <v>0</v>
      </c>
      <c r="L812" s="43" t="e">
        <f>IF(B812=#REF!,MAX($L$3:L811)+1,0)</f>
        <v>#REF!</v>
      </c>
    </row>
    <row r="813" spans="1:12">
      <c r="A813" s="158"/>
      <c r="B813" s="94"/>
      <c r="C813" s="159"/>
      <c r="D813" s="128"/>
      <c r="E813" s="151" t="str">
        <f>IFERROR(INDEX('Материал хисобот'!$C$9:$C$259,MATCH(D813,'Материал хисобот'!$B$9:$B$259,0),1),"")</f>
        <v/>
      </c>
      <c r="F813" s="152" t="str">
        <f>IFERROR(INDEX('Материал хисобот'!$D$9:$D$259,MATCH(D813,'Материал хисобот'!$B$9:$B$259,0),1),"")</f>
        <v/>
      </c>
      <c r="G813" s="155"/>
      <c r="H813" s="153">
        <f>IFERROR((((SUMIFS('Регистрация приход товаров'!$H$4:$H$2000,'Регистрация приход товаров'!$A$4:$A$2000,"&gt;="&amp;DATE(YEAR($A813),MONTH($A813),1),'Регистрация приход товаров'!$D$4:$D$2000,$D813)-SUMIFS('Регистрация приход товаров'!$H$4:$H$2000,'Регистрация приход товаров'!$A$4:$A$2000,"&gt;="&amp;DATE(YEAR($A813),MONTH($A813)+1,1),'Регистрация приход товаров'!$D$4:$D$2000,$D813))+(IFERROR((SUMIF('Остаток на начало год'!$B$5:$B$302,$D813,'Остаток на начало год'!$F$5:$F$302)+SUMIFS('Регистрация приход товаров'!$H$4:$H$2000,'Регистрация приход товаров'!$D$4:$D$2000,$D813,'Регистрация приход товаров'!$A$4:$A$2000,"&lt;"&amp;DATE(YEAR($A813),MONTH($A813),1)))-SUMIFS('Регистрация расход товаров'!$H$4:$H$2000,'Регистрация расход товаров'!$A$4:$A$2000,"&lt;"&amp;DATE(YEAR($A813),MONTH($A813),1),'Регистрация расход товаров'!$D$4:$D$2000,$D813),0)))/((SUMIFS('Регистрация приход товаров'!$G$4:$G$2000,'Регистрация приход товаров'!$A$4:$A$2000,"&gt;="&amp;DATE(YEAR($A813),MONTH($A813),1),'Регистрация приход товаров'!$D$4:$D$2000,$D813)-SUMIFS('Регистрация приход товаров'!$G$4:$G$2000,'Регистрация приход товаров'!$A$4:$A$2000,"&gt;="&amp;DATE(YEAR($A813),MONTH($A813)+1,1),'Регистрация приход товаров'!$D$4:$D$2000,$D813))+(IFERROR((SUMIF('Остаток на начало год'!$B$5:$B$302,$D813,'Остаток на начало год'!$E$5:$E$302)+SUMIFS('Регистрация приход товаров'!$G$4:$G$2000,'Регистрация приход товаров'!$D$4:$D$2000,$D813,'Регистрация приход товаров'!$A$4:$A$2000,"&lt;"&amp;DATE(YEAR($A813),MONTH($A813),1)))-SUMIFS('Регистрация расход товаров'!$G$4:$G$2000,'Регистрация расход товаров'!$A$4:$A$2000,"&lt;"&amp;DATE(YEAR($A813),MONTH($A813),1),'Регистрация расход товаров'!$D$4:$D$2000,$D813),0))))*G813,0)</f>
        <v>0</v>
      </c>
      <c r="I813" s="154"/>
      <c r="J813" s="153">
        <f t="shared" si="24"/>
        <v>0</v>
      </c>
      <c r="K813" s="153">
        <f t="shared" si="25"/>
        <v>0</v>
      </c>
      <c r="L813" s="43" t="e">
        <f>IF(B813=#REF!,MAX($L$3:L812)+1,0)</f>
        <v>#REF!</v>
      </c>
    </row>
    <row r="814" spans="1:12">
      <c r="A814" s="158"/>
      <c r="B814" s="94"/>
      <c r="C814" s="159"/>
      <c r="D814" s="128"/>
      <c r="E814" s="151" t="str">
        <f>IFERROR(INDEX('Материал хисобот'!$C$9:$C$259,MATCH(D814,'Материал хисобот'!$B$9:$B$259,0),1),"")</f>
        <v/>
      </c>
      <c r="F814" s="152" t="str">
        <f>IFERROR(INDEX('Материал хисобот'!$D$9:$D$259,MATCH(D814,'Материал хисобот'!$B$9:$B$259,0),1),"")</f>
        <v/>
      </c>
      <c r="G814" s="155"/>
      <c r="H814" s="153">
        <f>IFERROR((((SUMIFS('Регистрация приход товаров'!$H$4:$H$2000,'Регистрация приход товаров'!$A$4:$A$2000,"&gt;="&amp;DATE(YEAR($A814),MONTH($A814),1),'Регистрация приход товаров'!$D$4:$D$2000,$D814)-SUMIFS('Регистрация приход товаров'!$H$4:$H$2000,'Регистрация приход товаров'!$A$4:$A$2000,"&gt;="&amp;DATE(YEAR($A814),MONTH($A814)+1,1),'Регистрация приход товаров'!$D$4:$D$2000,$D814))+(IFERROR((SUMIF('Остаток на начало год'!$B$5:$B$302,$D814,'Остаток на начало год'!$F$5:$F$302)+SUMIFS('Регистрация приход товаров'!$H$4:$H$2000,'Регистрация приход товаров'!$D$4:$D$2000,$D814,'Регистрация приход товаров'!$A$4:$A$2000,"&lt;"&amp;DATE(YEAR($A814),MONTH($A814),1)))-SUMIFS('Регистрация расход товаров'!$H$4:$H$2000,'Регистрация расход товаров'!$A$4:$A$2000,"&lt;"&amp;DATE(YEAR($A814),MONTH($A814),1),'Регистрация расход товаров'!$D$4:$D$2000,$D814),0)))/((SUMIFS('Регистрация приход товаров'!$G$4:$G$2000,'Регистрация приход товаров'!$A$4:$A$2000,"&gt;="&amp;DATE(YEAR($A814),MONTH($A814),1),'Регистрация приход товаров'!$D$4:$D$2000,$D814)-SUMIFS('Регистрация приход товаров'!$G$4:$G$2000,'Регистрация приход товаров'!$A$4:$A$2000,"&gt;="&amp;DATE(YEAR($A814),MONTH($A814)+1,1),'Регистрация приход товаров'!$D$4:$D$2000,$D814))+(IFERROR((SUMIF('Остаток на начало год'!$B$5:$B$302,$D814,'Остаток на начало год'!$E$5:$E$302)+SUMIFS('Регистрация приход товаров'!$G$4:$G$2000,'Регистрация приход товаров'!$D$4:$D$2000,$D814,'Регистрация приход товаров'!$A$4:$A$2000,"&lt;"&amp;DATE(YEAR($A814),MONTH($A814),1)))-SUMIFS('Регистрация расход товаров'!$G$4:$G$2000,'Регистрация расход товаров'!$A$4:$A$2000,"&lt;"&amp;DATE(YEAR($A814),MONTH($A814),1),'Регистрация расход товаров'!$D$4:$D$2000,$D814),0))))*G814,0)</f>
        <v>0</v>
      </c>
      <c r="I814" s="154"/>
      <c r="J814" s="153">
        <f t="shared" si="24"/>
        <v>0</v>
      </c>
      <c r="K814" s="153">
        <f t="shared" si="25"/>
        <v>0</v>
      </c>
      <c r="L814" s="43" t="e">
        <f>IF(B814=#REF!,MAX($L$3:L813)+1,0)</f>
        <v>#REF!</v>
      </c>
    </row>
    <row r="815" spans="1:12">
      <c r="A815" s="158"/>
      <c r="B815" s="94"/>
      <c r="C815" s="159"/>
      <c r="D815" s="128"/>
      <c r="E815" s="151" t="str">
        <f>IFERROR(INDEX('Материал хисобот'!$C$9:$C$259,MATCH(D815,'Материал хисобот'!$B$9:$B$259,0),1),"")</f>
        <v/>
      </c>
      <c r="F815" s="152" t="str">
        <f>IFERROR(INDEX('Материал хисобот'!$D$9:$D$259,MATCH(D815,'Материал хисобот'!$B$9:$B$259,0),1),"")</f>
        <v/>
      </c>
      <c r="G815" s="155"/>
      <c r="H815" s="153">
        <f>IFERROR((((SUMIFS('Регистрация приход товаров'!$H$4:$H$2000,'Регистрация приход товаров'!$A$4:$A$2000,"&gt;="&amp;DATE(YEAR($A815),MONTH($A815),1),'Регистрация приход товаров'!$D$4:$D$2000,$D815)-SUMIFS('Регистрация приход товаров'!$H$4:$H$2000,'Регистрация приход товаров'!$A$4:$A$2000,"&gt;="&amp;DATE(YEAR($A815),MONTH($A815)+1,1),'Регистрация приход товаров'!$D$4:$D$2000,$D815))+(IFERROR((SUMIF('Остаток на начало год'!$B$5:$B$302,$D815,'Остаток на начало год'!$F$5:$F$302)+SUMIFS('Регистрация приход товаров'!$H$4:$H$2000,'Регистрация приход товаров'!$D$4:$D$2000,$D815,'Регистрация приход товаров'!$A$4:$A$2000,"&lt;"&amp;DATE(YEAR($A815),MONTH($A815),1)))-SUMIFS('Регистрация расход товаров'!$H$4:$H$2000,'Регистрация расход товаров'!$A$4:$A$2000,"&lt;"&amp;DATE(YEAR($A815),MONTH($A815),1),'Регистрация расход товаров'!$D$4:$D$2000,$D815),0)))/((SUMIFS('Регистрация приход товаров'!$G$4:$G$2000,'Регистрация приход товаров'!$A$4:$A$2000,"&gt;="&amp;DATE(YEAR($A815),MONTH($A815),1),'Регистрация приход товаров'!$D$4:$D$2000,$D815)-SUMIFS('Регистрация приход товаров'!$G$4:$G$2000,'Регистрация приход товаров'!$A$4:$A$2000,"&gt;="&amp;DATE(YEAR($A815),MONTH($A815)+1,1),'Регистрация приход товаров'!$D$4:$D$2000,$D815))+(IFERROR((SUMIF('Остаток на начало год'!$B$5:$B$302,$D815,'Остаток на начало год'!$E$5:$E$302)+SUMIFS('Регистрация приход товаров'!$G$4:$G$2000,'Регистрация приход товаров'!$D$4:$D$2000,$D815,'Регистрация приход товаров'!$A$4:$A$2000,"&lt;"&amp;DATE(YEAR($A815),MONTH($A815),1)))-SUMIFS('Регистрация расход товаров'!$G$4:$G$2000,'Регистрация расход товаров'!$A$4:$A$2000,"&lt;"&amp;DATE(YEAR($A815),MONTH($A815),1),'Регистрация расход товаров'!$D$4:$D$2000,$D815),0))))*G815,0)</f>
        <v>0</v>
      </c>
      <c r="I815" s="154"/>
      <c r="J815" s="153">
        <f t="shared" si="24"/>
        <v>0</v>
      </c>
      <c r="K815" s="153">
        <f t="shared" si="25"/>
        <v>0</v>
      </c>
      <c r="L815" s="43" t="e">
        <f>IF(B815=#REF!,MAX($L$3:L814)+1,0)</f>
        <v>#REF!</v>
      </c>
    </row>
    <row r="816" spans="1:12">
      <c r="A816" s="158"/>
      <c r="B816" s="94"/>
      <c r="C816" s="159"/>
      <c r="D816" s="128"/>
      <c r="E816" s="151" t="str">
        <f>IFERROR(INDEX('Материал хисобот'!$C$9:$C$259,MATCH(D816,'Материал хисобот'!$B$9:$B$259,0),1),"")</f>
        <v/>
      </c>
      <c r="F816" s="152" t="str">
        <f>IFERROR(INDEX('Материал хисобот'!$D$9:$D$259,MATCH(D816,'Материал хисобот'!$B$9:$B$259,0),1),"")</f>
        <v/>
      </c>
      <c r="G816" s="155"/>
      <c r="H816" s="153">
        <f>IFERROR((((SUMIFS('Регистрация приход товаров'!$H$4:$H$2000,'Регистрация приход товаров'!$A$4:$A$2000,"&gt;="&amp;DATE(YEAR($A816),MONTH($A816),1),'Регистрация приход товаров'!$D$4:$D$2000,$D816)-SUMIFS('Регистрация приход товаров'!$H$4:$H$2000,'Регистрация приход товаров'!$A$4:$A$2000,"&gt;="&amp;DATE(YEAR($A816),MONTH($A816)+1,1),'Регистрация приход товаров'!$D$4:$D$2000,$D816))+(IFERROR((SUMIF('Остаток на начало год'!$B$5:$B$302,$D816,'Остаток на начало год'!$F$5:$F$302)+SUMIFS('Регистрация приход товаров'!$H$4:$H$2000,'Регистрация приход товаров'!$D$4:$D$2000,$D816,'Регистрация приход товаров'!$A$4:$A$2000,"&lt;"&amp;DATE(YEAR($A816),MONTH($A816),1)))-SUMIFS('Регистрация расход товаров'!$H$4:$H$2000,'Регистрация расход товаров'!$A$4:$A$2000,"&lt;"&amp;DATE(YEAR($A816),MONTH($A816),1),'Регистрация расход товаров'!$D$4:$D$2000,$D816),0)))/((SUMIFS('Регистрация приход товаров'!$G$4:$G$2000,'Регистрация приход товаров'!$A$4:$A$2000,"&gt;="&amp;DATE(YEAR($A816),MONTH($A816),1),'Регистрация приход товаров'!$D$4:$D$2000,$D816)-SUMIFS('Регистрация приход товаров'!$G$4:$G$2000,'Регистрация приход товаров'!$A$4:$A$2000,"&gt;="&amp;DATE(YEAR($A816),MONTH($A816)+1,1),'Регистрация приход товаров'!$D$4:$D$2000,$D816))+(IFERROR((SUMIF('Остаток на начало год'!$B$5:$B$302,$D816,'Остаток на начало год'!$E$5:$E$302)+SUMIFS('Регистрация приход товаров'!$G$4:$G$2000,'Регистрация приход товаров'!$D$4:$D$2000,$D816,'Регистрация приход товаров'!$A$4:$A$2000,"&lt;"&amp;DATE(YEAR($A816),MONTH($A816),1)))-SUMIFS('Регистрация расход товаров'!$G$4:$G$2000,'Регистрация расход товаров'!$A$4:$A$2000,"&lt;"&amp;DATE(YEAR($A816),MONTH($A816),1),'Регистрация расход товаров'!$D$4:$D$2000,$D816),0))))*G816,0)</f>
        <v>0</v>
      </c>
      <c r="I816" s="154"/>
      <c r="J816" s="153">
        <f t="shared" si="24"/>
        <v>0</v>
      </c>
      <c r="K816" s="153">
        <f t="shared" si="25"/>
        <v>0</v>
      </c>
      <c r="L816" s="43" t="e">
        <f>IF(B816=#REF!,MAX($L$3:L815)+1,0)</f>
        <v>#REF!</v>
      </c>
    </row>
    <row r="817" spans="1:12">
      <c r="A817" s="158"/>
      <c r="B817" s="94"/>
      <c r="C817" s="159"/>
      <c r="D817" s="128"/>
      <c r="E817" s="151" t="str">
        <f>IFERROR(INDEX('Материал хисобот'!$C$9:$C$259,MATCH(D817,'Материал хисобот'!$B$9:$B$259,0),1),"")</f>
        <v/>
      </c>
      <c r="F817" s="152" t="str">
        <f>IFERROR(INDEX('Материал хисобот'!$D$9:$D$259,MATCH(D817,'Материал хисобот'!$B$9:$B$259,0),1),"")</f>
        <v/>
      </c>
      <c r="G817" s="155"/>
      <c r="H817" s="153">
        <f>IFERROR((((SUMIFS('Регистрация приход товаров'!$H$4:$H$2000,'Регистрация приход товаров'!$A$4:$A$2000,"&gt;="&amp;DATE(YEAR($A817),MONTH($A817),1),'Регистрация приход товаров'!$D$4:$D$2000,$D817)-SUMIFS('Регистрация приход товаров'!$H$4:$H$2000,'Регистрация приход товаров'!$A$4:$A$2000,"&gt;="&amp;DATE(YEAR($A817),MONTH($A817)+1,1),'Регистрация приход товаров'!$D$4:$D$2000,$D817))+(IFERROR((SUMIF('Остаток на начало год'!$B$5:$B$302,$D817,'Остаток на начало год'!$F$5:$F$302)+SUMIFS('Регистрация приход товаров'!$H$4:$H$2000,'Регистрация приход товаров'!$D$4:$D$2000,$D817,'Регистрация приход товаров'!$A$4:$A$2000,"&lt;"&amp;DATE(YEAR($A817),MONTH($A817),1)))-SUMIFS('Регистрация расход товаров'!$H$4:$H$2000,'Регистрация расход товаров'!$A$4:$A$2000,"&lt;"&amp;DATE(YEAR($A817),MONTH($A817),1),'Регистрация расход товаров'!$D$4:$D$2000,$D817),0)))/((SUMIFS('Регистрация приход товаров'!$G$4:$G$2000,'Регистрация приход товаров'!$A$4:$A$2000,"&gt;="&amp;DATE(YEAR($A817),MONTH($A817),1),'Регистрация приход товаров'!$D$4:$D$2000,$D817)-SUMIFS('Регистрация приход товаров'!$G$4:$G$2000,'Регистрация приход товаров'!$A$4:$A$2000,"&gt;="&amp;DATE(YEAR($A817),MONTH($A817)+1,1),'Регистрация приход товаров'!$D$4:$D$2000,$D817))+(IFERROR((SUMIF('Остаток на начало год'!$B$5:$B$302,$D817,'Остаток на начало год'!$E$5:$E$302)+SUMIFS('Регистрация приход товаров'!$G$4:$G$2000,'Регистрация приход товаров'!$D$4:$D$2000,$D817,'Регистрация приход товаров'!$A$4:$A$2000,"&lt;"&amp;DATE(YEAR($A817),MONTH($A817),1)))-SUMIFS('Регистрация расход товаров'!$G$4:$G$2000,'Регистрация расход товаров'!$A$4:$A$2000,"&lt;"&amp;DATE(YEAR($A817),MONTH($A817),1),'Регистрация расход товаров'!$D$4:$D$2000,$D817),0))))*G817,0)</f>
        <v>0</v>
      </c>
      <c r="I817" s="154"/>
      <c r="J817" s="153">
        <f t="shared" si="24"/>
        <v>0</v>
      </c>
      <c r="K817" s="153">
        <f t="shared" si="25"/>
        <v>0</v>
      </c>
      <c r="L817" s="43" t="e">
        <f>IF(B817=#REF!,MAX($L$3:L816)+1,0)</f>
        <v>#REF!</v>
      </c>
    </row>
    <row r="818" spans="1:12">
      <c r="A818" s="158"/>
      <c r="B818" s="94"/>
      <c r="C818" s="159"/>
      <c r="D818" s="128"/>
      <c r="E818" s="151" t="str">
        <f>IFERROR(INDEX('Материал хисобот'!$C$9:$C$259,MATCH(D818,'Материал хисобот'!$B$9:$B$259,0),1),"")</f>
        <v/>
      </c>
      <c r="F818" s="152" t="str">
        <f>IFERROR(INDEX('Материал хисобот'!$D$9:$D$259,MATCH(D818,'Материал хисобот'!$B$9:$B$259,0),1),"")</f>
        <v/>
      </c>
      <c r="G818" s="155"/>
      <c r="H818" s="153">
        <f>IFERROR((((SUMIFS('Регистрация приход товаров'!$H$4:$H$2000,'Регистрация приход товаров'!$A$4:$A$2000,"&gt;="&amp;DATE(YEAR($A818),MONTH($A818),1),'Регистрация приход товаров'!$D$4:$D$2000,$D818)-SUMIFS('Регистрация приход товаров'!$H$4:$H$2000,'Регистрация приход товаров'!$A$4:$A$2000,"&gt;="&amp;DATE(YEAR($A818),MONTH($A818)+1,1),'Регистрация приход товаров'!$D$4:$D$2000,$D818))+(IFERROR((SUMIF('Остаток на начало год'!$B$5:$B$302,$D818,'Остаток на начало год'!$F$5:$F$302)+SUMIFS('Регистрация приход товаров'!$H$4:$H$2000,'Регистрация приход товаров'!$D$4:$D$2000,$D818,'Регистрация приход товаров'!$A$4:$A$2000,"&lt;"&amp;DATE(YEAR($A818),MONTH($A818),1)))-SUMIFS('Регистрация расход товаров'!$H$4:$H$2000,'Регистрация расход товаров'!$A$4:$A$2000,"&lt;"&amp;DATE(YEAR($A818),MONTH($A818),1),'Регистрация расход товаров'!$D$4:$D$2000,$D818),0)))/((SUMIFS('Регистрация приход товаров'!$G$4:$G$2000,'Регистрация приход товаров'!$A$4:$A$2000,"&gt;="&amp;DATE(YEAR($A818),MONTH($A818),1),'Регистрация приход товаров'!$D$4:$D$2000,$D818)-SUMIFS('Регистрация приход товаров'!$G$4:$G$2000,'Регистрация приход товаров'!$A$4:$A$2000,"&gt;="&amp;DATE(YEAR($A818),MONTH($A818)+1,1),'Регистрация приход товаров'!$D$4:$D$2000,$D818))+(IFERROR((SUMIF('Остаток на начало год'!$B$5:$B$302,$D818,'Остаток на начало год'!$E$5:$E$302)+SUMIFS('Регистрация приход товаров'!$G$4:$G$2000,'Регистрация приход товаров'!$D$4:$D$2000,$D818,'Регистрация приход товаров'!$A$4:$A$2000,"&lt;"&amp;DATE(YEAR($A818),MONTH($A818),1)))-SUMIFS('Регистрация расход товаров'!$G$4:$G$2000,'Регистрация расход товаров'!$A$4:$A$2000,"&lt;"&amp;DATE(YEAR($A818),MONTH($A818),1),'Регистрация расход товаров'!$D$4:$D$2000,$D818),0))))*G818,0)</f>
        <v>0</v>
      </c>
      <c r="I818" s="154"/>
      <c r="J818" s="153">
        <f t="shared" si="24"/>
        <v>0</v>
      </c>
      <c r="K818" s="153">
        <f t="shared" si="25"/>
        <v>0</v>
      </c>
      <c r="L818" s="43" t="e">
        <f>IF(B818=#REF!,MAX($L$3:L817)+1,0)</f>
        <v>#REF!</v>
      </c>
    </row>
    <row r="819" spans="1:12">
      <c r="A819" s="158"/>
      <c r="B819" s="94"/>
      <c r="C819" s="159"/>
      <c r="D819" s="128"/>
      <c r="E819" s="151" t="str">
        <f>IFERROR(INDEX('Материал хисобот'!$C$9:$C$259,MATCH(D819,'Материал хисобот'!$B$9:$B$259,0),1),"")</f>
        <v/>
      </c>
      <c r="F819" s="152" t="str">
        <f>IFERROR(INDEX('Материал хисобот'!$D$9:$D$259,MATCH(D819,'Материал хисобот'!$B$9:$B$259,0),1),"")</f>
        <v/>
      </c>
      <c r="G819" s="155"/>
      <c r="H819" s="153">
        <f>IFERROR((((SUMIFS('Регистрация приход товаров'!$H$4:$H$2000,'Регистрация приход товаров'!$A$4:$A$2000,"&gt;="&amp;DATE(YEAR($A819),MONTH($A819),1),'Регистрация приход товаров'!$D$4:$D$2000,$D819)-SUMIFS('Регистрация приход товаров'!$H$4:$H$2000,'Регистрация приход товаров'!$A$4:$A$2000,"&gt;="&amp;DATE(YEAR($A819),MONTH($A819)+1,1),'Регистрация приход товаров'!$D$4:$D$2000,$D819))+(IFERROR((SUMIF('Остаток на начало год'!$B$5:$B$302,$D819,'Остаток на начало год'!$F$5:$F$302)+SUMIFS('Регистрация приход товаров'!$H$4:$H$2000,'Регистрация приход товаров'!$D$4:$D$2000,$D819,'Регистрация приход товаров'!$A$4:$A$2000,"&lt;"&amp;DATE(YEAR($A819),MONTH($A819),1)))-SUMIFS('Регистрация расход товаров'!$H$4:$H$2000,'Регистрация расход товаров'!$A$4:$A$2000,"&lt;"&amp;DATE(YEAR($A819),MONTH($A819),1),'Регистрация расход товаров'!$D$4:$D$2000,$D819),0)))/((SUMIFS('Регистрация приход товаров'!$G$4:$G$2000,'Регистрация приход товаров'!$A$4:$A$2000,"&gt;="&amp;DATE(YEAR($A819),MONTH($A819),1),'Регистрация приход товаров'!$D$4:$D$2000,$D819)-SUMIFS('Регистрация приход товаров'!$G$4:$G$2000,'Регистрация приход товаров'!$A$4:$A$2000,"&gt;="&amp;DATE(YEAR($A819),MONTH($A819)+1,1),'Регистрация приход товаров'!$D$4:$D$2000,$D819))+(IFERROR((SUMIF('Остаток на начало год'!$B$5:$B$302,$D819,'Остаток на начало год'!$E$5:$E$302)+SUMIFS('Регистрация приход товаров'!$G$4:$G$2000,'Регистрация приход товаров'!$D$4:$D$2000,$D819,'Регистрация приход товаров'!$A$4:$A$2000,"&lt;"&amp;DATE(YEAR($A819),MONTH($A819),1)))-SUMIFS('Регистрация расход товаров'!$G$4:$G$2000,'Регистрация расход товаров'!$A$4:$A$2000,"&lt;"&amp;DATE(YEAR($A819),MONTH($A819),1),'Регистрация расход товаров'!$D$4:$D$2000,$D819),0))))*G819,0)</f>
        <v>0</v>
      </c>
      <c r="I819" s="154"/>
      <c r="J819" s="153">
        <f t="shared" si="24"/>
        <v>0</v>
      </c>
      <c r="K819" s="153">
        <f t="shared" si="25"/>
        <v>0</v>
      </c>
      <c r="L819" s="43" t="e">
        <f>IF(B819=#REF!,MAX($L$3:L818)+1,0)</f>
        <v>#REF!</v>
      </c>
    </row>
    <row r="820" spans="1:12">
      <c r="A820" s="158"/>
      <c r="B820" s="94"/>
      <c r="C820" s="159"/>
      <c r="D820" s="128"/>
      <c r="E820" s="151" t="str">
        <f>IFERROR(INDEX('Материал хисобот'!$C$9:$C$259,MATCH(D820,'Материал хисобот'!$B$9:$B$259,0),1),"")</f>
        <v/>
      </c>
      <c r="F820" s="152" t="str">
        <f>IFERROR(INDEX('Материал хисобот'!$D$9:$D$259,MATCH(D820,'Материал хисобот'!$B$9:$B$259,0),1),"")</f>
        <v/>
      </c>
      <c r="G820" s="155"/>
      <c r="H820" s="153">
        <f>IFERROR((((SUMIFS('Регистрация приход товаров'!$H$4:$H$2000,'Регистрация приход товаров'!$A$4:$A$2000,"&gt;="&amp;DATE(YEAR($A820),MONTH($A820),1),'Регистрация приход товаров'!$D$4:$D$2000,$D820)-SUMIFS('Регистрация приход товаров'!$H$4:$H$2000,'Регистрация приход товаров'!$A$4:$A$2000,"&gt;="&amp;DATE(YEAR($A820),MONTH($A820)+1,1),'Регистрация приход товаров'!$D$4:$D$2000,$D820))+(IFERROR((SUMIF('Остаток на начало год'!$B$5:$B$302,$D820,'Остаток на начало год'!$F$5:$F$302)+SUMIFS('Регистрация приход товаров'!$H$4:$H$2000,'Регистрация приход товаров'!$D$4:$D$2000,$D820,'Регистрация приход товаров'!$A$4:$A$2000,"&lt;"&amp;DATE(YEAR($A820),MONTH($A820),1)))-SUMIFS('Регистрация расход товаров'!$H$4:$H$2000,'Регистрация расход товаров'!$A$4:$A$2000,"&lt;"&amp;DATE(YEAR($A820),MONTH($A820),1),'Регистрация расход товаров'!$D$4:$D$2000,$D820),0)))/((SUMIFS('Регистрация приход товаров'!$G$4:$G$2000,'Регистрация приход товаров'!$A$4:$A$2000,"&gt;="&amp;DATE(YEAR($A820),MONTH($A820),1),'Регистрация приход товаров'!$D$4:$D$2000,$D820)-SUMIFS('Регистрация приход товаров'!$G$4:$G$2000,'Регистрация приход товаров'!$A$4:$A$2000,"&gt;="&amp;DATE(YEAR($A820),MONTH($A820)+1,1),'Регистрация приход товаров'!$D$4:$D$2000,$D820))+(IFERROR((SUMIF('Остаток на начало год'!$B$5:$B$302,$D820,'Остаток на начало год'!$E$5:$E$302)+SUMIFS('Регистрация приход товаров'!$G$4:$G$2000,'Регистрация приход товаров'!$D$4:$D$2000,$D820,'Регистрация приход товаров'!$A$4:$A$2000,"&lt;"&amp;DATE(YEAR($A820),MONTH($A820),1)))-SUMIFS('Регистрация расход товаров'!$G$4:$G$2000,'Регистрация расход товаров'!$A$4:$A$2000,"&lt;"&amp;DATE(YEAR($A820),MONTH($A820),1),'Регистрация расход товаров'!$D$4:$D$2000,$D820),0))))*G820,0)</f>
        <v>0</v>
      </c>
      <c r="I820" s="154"/>
      <c r="J820" s="153">
        <f t="shared" si="24"/>
        <v>0</v>
      </c>
      <c r="K820" s="153">
        <f t="shared" si="25"/>
        <v>0</v>
      </c>
      <c r="L820" s="43" t="e">
        <f>IF(B820=#REF!,MAX($L$3:L819)+1,0)</f>
        <v>#REF!</v>
      </c>
    </row>
    <row r="821" spans="1:12">
      <c r="A821" s="158"/>
      <c r="B821" s="94"/>
      <c r="C821" s="159"/>
      <c r="D821" s="128"/>
      <c r="E821" s="151" t="str">
        <f>IFERROR(INDEX('Материал хисобот'!$C$9:$C$259,MATCH(D821,'Материал хисобот'!$B$9:$B$259,0),1),"")</f>
        <v/>
      </c>
      <c r="F821" s="152" t="str">
        <f>IFERROR(INDEX('Материал хисобот'!$D$9:$D$259,MATCH(D821,'Материал хисобот'!$B$9:$B$259,0),1),"")</f>
        <v/>
      </c>
      <c r="G821" s="155"/>
      <c r="H821" s="153">
        <f>IFERROR((((SUMIFS('Регистрация приход товаров'!$H$4:$H$2000,'Регистрация приход товаров'!$A$4:$A$2000,"&gt;="&amp;DATE(YEAR($A821),MONTH($A821),1),'Регистрация приход товаров'!$D$4:$D$2000,$D821)-SUMIFS('Регистрация приход товаров'!$H$4:$H$2000,'Регистрация приход товаров'!$A$4:$A$2000,"&gt;="&amp;DATE(YEAR($A821),MONTH($A821)+1,1),'Регистрация приход товаров'!$D$4:$D$2000,$D821))+(IFERROR((SUMIF('Остаток на начало год'!$B$5:$B$302,$D821,'Остаток на начало год'!$F$5:$F$302)+SUMIFS('Регистрация приход товаров'!$H$4:$H$2000,'Регистрация приход товаров'!$D$4:$D$2000,$D821,'Регистрация приход товаров'!$A$4:$A$2000,"&lt;"&amp;DATE(YEAR($A821),MONTH($A821),1)))-SUMIFS('Регистрация расход товаров'!$H$4:$H$2000,'Регистрация расход товаров'!$A$4:$A$2000,"&lt;"&amp;DATE(YEAR($A821),MONTH($A821),1),'Регистрация расход товаров'!$D$4:$D$2000,$D821),0)))/((SUMIFS('Регистрация приход товаров'!$G$4:$G$2000,'Регистрация приход товаров'!$A$4:$A$2000,"&gt;="&amp;DATE(YEAR($A821),MONTH($A821),1),'Регистрация приход товаров'!$D$4:$D$2000,$D821)-SUMIFS('Регистрация приход товаров'!$G$4:$G$2000,'Регистрация приход товаров'!$A$4:$A$2000,"&gt;="&amp;DATE(YEAR($A821),MONTH($A821)+1,1),'Регистрация приход товаров'!$D$4:$D$2000,$D821))+(IFERROR((SUMIF('Остаток на начало год'!$B$5:$B$302,$D821,'Остаток на начало год'!$E$5:$E$302)+SUMIFS('Регистрация приход товаров'!$G$4:$G$2000,'Регистрация приход товаров'!$D$4:$D$2000,$D821,'Регистрация приход товаров'!$A$4:$A$2000,"&lt;"&amp;DATE(YEAR($A821),MONTH($A821),1)))-SUMIFS('Регистрация расход товаров'!$G$4:$G$2000,'Регистрация расход товаров'!$A$4:$A$2000,"&lt;"&amp;DATE(YEAR($A821),MONTH($A821),1),'Регистрация расход товаров'!$D$4:$D$2000,$D821),0))))*G821,0)</f>
        <v>0</v>
      </c>
      <c r="I821" s="154"/>
      <c r="J821" s="153">
        <f t="shared" si="24"/>
        <v>0</v>
      </c>
      <c r="K821" s="153">
        <f t="shared" si="25"/>
        <v>0</v>
      </c>
      <c r="L821" s="43" t="e">
        <f>IF(B821=#REF!,MAX($L$3:L820)+1,0)</f>
        <v>#REF!</v>
      </c>
    </row>
    <row r="822" spans="1:12">
      <c r="A822" s="158"/>
      <c r="B822" s="94"/>
      <c r="C822" s="159"/>
      <c r="D822" s="128"/>
      <c r="E822" s="151" t="str">
        <f>IFERROR(INDEX('Материал хисобот'!$C$9:$C$259,MATCH(D822,'Материал хисобот'!$B$9:$B$259,0),1),"")</f>
        <v/>
      </c>
      <c r="F822" s="152" t="str">
        <f>IFERROR(INDEX('Материал хисобот'!$D$9:$D$259,MATCH(D822,'Материал хисобот'!$B$9:$B$259,0),1),"")</f>
        <v/>
      </c>
      <c r="G822" s="155"/>
      <c r="H822" s="153">
        <f>IFERROR((((SUMIFS('Регистрация приход товаров'!$H$4:$H$2000,'Регистрация приход товаров'!$A$4:$A$2000,"&gt;="&amp;DATE(YEAR($A822),MONTH($A822),1),'Регистрация приход товаров'!$D$4:$D$2000,$D822)-SUMIFS('Регистрация приход товаров'!$H$4:$H$2000,'Регистрация приход товаров'!$A$4:$A$2000,"&gt;="&amp;DATE(YEAR($A822),MONTH($A822)+1,1),'Регистрация приход товаров'!$D$4:$D$2000,$D822))+(IFERROR((SUMIF('Остаток на начало год'!$B$5:$B$302,$D822,'Остаток на начало год'!$F$5:$F$302)+SUMIFS('Регистрация приход товаров'!$H$4:$H$2000,'Регистрация приход товаров'!$D$4:$D$2000,$D822,'Регистрация приход товаров'!$A$4:$A$2000,"&lt;"&amp;DATE(YEAR($A822),MONTH($A822),1)))-SUMIFS('Регистрация расход товаров'!$H$4:$H$2000,'Регистрация расход товаров'!$A$4:$A$2000,"&lt;"&amp;DATE(YEAR($A822),MONTH($A822),1),'Регистрация расход товаров'!$D$4:$D$2000,$D822),0)))/((SUMIFS('Регистрация приход товаров'!$G$4:$G$2000,'Регистрация приход товаров'!$A$4:$A$2000,"&gt;="&amp;DATE(YEAR($A822),MONTH($A822),1),'Регистрация приход товаров'!$D$4:$D$2000,$D822)-SUMIFS('Регистрация приход товаров'!$G$4:$G$2000,'Регистрация приход товаров'!$A$4:$A$2000,"&gt;="&amp;DATE(YEAR($A822),MONTH($A822)+1,1),'Регистрация приход товаров'!$D$4:$D$2000,$D822))+(IFERROR((SUMIF('Остаток на начало год'!$B$5:$B$302,$D822,'Остаток на начало год'!$E$5:$E$302)+SUMIFS('Регистрация приход товаров'!$G$4:$G$2000,'Регистрация приход товаров'!$D$4:$D$2000,$D822,'Регистрация приход товаров'!$A$4:$A$2000,"&lt;"&amp;DATE(YEAR($A822),MONTH($A822),1)))-SUMIFS('Регистрация расход товаров'!$G$4:$G$2000,'Регистрация расход товаров'!$A$4:$A$2000,"&lt;"&amp;DATE(YEAR($A822),MONTH($A822),1),'Регистрация расход товаров'!$D$4:$D$2000,$D822),0))))*G822,0)</f>
        <v>0</v>
      </c>
      <c r="I822" s="154"/>
      <c r="J822" s="153">
        <f t="shared" si="24"/>
        <v>0</v>
      </c>
      <c r="K822" s="153">
        <f t="shared" si="25"/>
        <v>0</v>
      </c>
      <c r="L822" s="43" t="e">
        <f>IF(B822=#REF!,MAX($L$3:L821)+1,0)</f>
        <v>#REF!</v>
      </c>
    </row>
    <row r="823" spans="1:12">
      <c r="A823" s="158"/>
      <c r="B823" s="94"/>
      <c r="C823" s="159"/>
      <c r="D823" s="128"/>
      <c r="E823" s="151" t="str">
        <f>IFERROR(INDEX('Материал хисобот'!$C$9:$C$259,MATCH(D823,'Материал хисобот'!$B$9:$B$259,0),1),"")</f>
        <v/>
      </c>
      <c r="F823" s="152" t="str">
        <f>IFERROR(INDEX('Материал хисобот'!$D$9:$D$259,MATCH(D823,'Материал хисобот'!$B$9:$B$259,0),1),"")</f>
        <v/>
      </c>
      <c r="G823" s="155"/>
      <c r="H823" s="153">
        <f>IFERROR((((SUMIFS('Регистрация приход товаров'!$H$4:$H$2000,'Регистрация приход товаров'!$A$4:$A$2000,"&gt;="&amp;DATE(YEAR($A823),MONTH($A823),1),'Регистрация приход товаров'!$D$4:$D$2000,$D823)-SUMIFS('Регистрация приход товаров'!$H$4:$H$2000,'Регистрация приход товаров'!$A$4:$A$2000,"&gt;="&amp;DATE(YEAR($A823),MONTH($A823)+1,1),'Регистрация приход товаров'!$D$4:$D$2000,$D823))+(IFERROR((SUMIF('Остаток на начало год'!$B$5:$B$302,$D823,'Остаток на начало год'!$F$5:$F$302)+SUMIFS('Регистрация приход товаров'!$H$4:$H$2000,'Регистрация приход товаров'!$D$4:$D$2000,$D823,'Регистрация приход товаров'!$A$4:$A$2000,"&lt;"&amp;DATE(YEAR($A823),MONTH($A823),1)))-SUMIFS('Регистрация расход товаров'!$H$4:$H$2000,'Регистрация расход товаров'!$A$4:$A$2000,"&lt;"&amp;DATE(YEAR($A823),MONTH($A823),1),'Регистрация расход товаров'!$D$4:$D$2000,$D823),0)))/((SUMIFS('Регистрация приход товаров'!$G$4:$G$2000,'Регистрация приход товаров'!$A$4:$A$2000,"&gt;="&amp;DATE(YEAR($A823),MONTH($A823),1),'Регистрация приход товаров'!$D$4:$D$2000,$D823)-SUMIFS('Регистрация приход товаров'!$G$4:$G$2000,'Регистрация приход товаров'!$A$4:$A$2000,"&gt;="&amp;DATE(YEAR($A823),MONTH($A823)+1,1),'Регистрация приход товаров'!$D$4:$D$2000,$D823))+(IFERROR((SUMIF('Остаток на начало год'!$B$5:$B$302,$D823,'Остаток на начало год'!$E$5:$E$302)+SUMIFS('Регистрация приход товаров'!$G$4:$G$2000,'Регистрация приход товаров'!$D$4:$D$2000,$D823,'Регистрация приход товаров'!$A$4:$A$2000,"&lt;"&amp;DATE(YEAR($A823),MONTH($A823),1)))-SUMIFS('Регистрация расход товаров'!$G$4:$G$2000,'Регистрация расход товаров'!$A$4:$A$2000,"&lt;"&amp;DATE(YEAR($A823),MONTH($A823),1),'Регистрация расход товаров'!$D$4:$D$2000,$D823),0))))*G823,0)</f>
        <v>0</v>
      </c>
      <c r="I823" s="154"/>
      <c r="J823" s="153">
        <f t="shared" si="24"/>
        <v>0</v>
      </c>
      <c r="K823" s="153">
        <f t="shared" si="25"/>
        <v>0</v>
      </c>
      <c r="L823" s="43" t="e">
        <f>IF(B823=#REF!,MAX($L$3:L822)+1,0)</f>
        <v>#REF!</v>
      </c>
    </row>
    <row r="824" spans="1:12">
      <c r="A824" s="158"/>
      <c r="B824" s="94"/>
      <c r="C824" s="159"/>
      <c r="D824" s="128"/>
      <c r="E824" s="151" t="str">
        <f>IFERROR(INDEX('Материал хисобот'!$C$9:$C$259,MATCH(D824,'Материал хисобот'!$B$9:$B$259,0),1),"")</f>
        <v/>
      </c>
      <c r="F824" s="152" t="str">
        <f>IFERROR(INDEX('Материал хисобот'!$D$9:$D$259,MATCH(D824,'Материал хисобот'!$B$9:$B$259,0),1),"")</f>
        <v/>
      </c>
      <c r="G824" s="155"/>
      <c r="H824" s="153">
        <f>IFERROR((((SUMIFS('Регистрация приход товаров'!$H$4:$H$2000,'Регистрация приход товаров'!$A$4:$A$2000,"&gt;="&amp;DATE(YEAR($A824),MONTH($A824),1),'Регистрация приход товаров'!$D$4:$D$2000,$D824)-SUMIFS('Регистрация приход товаров'!$H$4:$H$2000,'Регистрация приход товаров'!$A$4:$A$2000,"&gt;="&amp;DATE(YEAR($A824),MONTH($A824)+1,1),'Регистрация приход товаров'!$D$4:$D$2000,$D824))+(IFERROR((SUMIF('Остаток на начало год'!$B$5:$B$302,$D824,'Остаток на начало год'!$F$5:$F$302)+SUMIFS('Регистрация приход товаров'!$H$4:$H$2000,'Регистрация приход товаров'!$D$4:$D$2000,$D824,'Регистрация приход товаров'!$A$4:$A$2000,"&lt;"&amp;DATE(YEAR($A824),MONTH($A824),1)))-SUMIFS('Регистрация расход товаров'!$H$4:$H$2000,'Регистрация расход товаров'!$A$4:$A$2000,"&lt;"&amp;DATE(YEAR($A824),MONTH($A824),1),'Регистрация расход товаров'!$D$4:$D$2000,$D824),0)))/((SUMIFS('Регистрация приход товаров'!$G$4:$G$2000,'Регистрация приход товаров'!$A$4:$A$2000,"&gt;="&amp;DATE(YEAR($A824),MONTH($A824),1),'Регистрация приход товаров'!$D$4:$D$2000,$D824)-SUMIFS('Регистрация приход товаров'!$G$4:$G$2000,'Регистрация приход товаров'!$A$4:$A$2000,"&gt;="&amp;DATE(YEAR($A824),MONTH($A824)+1,1),'Регистрация приход товаров'!$D$4:$D$2000,$D824))+(IFERROR((SUMIF('Остаток на начало год'!$B$5:$B$302,$D824,'Остаток на начало год'!$E$5:$E$302)+SUMIFS('Регистрация приход товаров'!$G$4:$G$2000,'Регистрация приход товаров'!$D$4:$D$2000,$D824,'Регистрация приход товаров'!$A$4:$A$2000,"&lt;"&amp;DATE(YEAR($A824),MONTH($A824),1)))-SUMIFS('Регистрация расход товаров'!$G$4:$G$2000,'Регистрация расход товаров'!$A$4:$A$2000,"&lt;"&amp;DATE(YEAR($A824),MONTH($A824),1),'Регистрация расход товаров'!$D$4:$D$2000,$D824),0))))*G824,0)</f>
        <v>0</v>
      </c>
      <c r="I824" s="154"/>
      <c r="J824" s="153">
        <f t="shared" si="24"/>
        <v>0</v>
      </c>
      <c r="K824" s="153">
        <f t="shared" si="25"/>
        <v>0</v>
      </c>
      <c r="L824" s="43" t="e">
        <f>IF(B824=#REF!,MAX($L$3:L823)+1,0)</f>
        <v>#REF!</v>
      </c>
    </row>
    <row r="825" spans="1:12">
      <c r="A825" s="158"/>
      <c r="B825" s="94"/>
      <c r="C825" s="159"/>
      <c r="D825" s="128"/>
      <c r="E825" s="151" t="str">
        <f>IFERROR(INDEX('Материал хисобот'!$C$9:$C$259,MATCH(D825,'Материал хисобот'!$B$9:$B$259,0),1),"")</f>
        <v/>
      </c>
      <c r="F825" s="152" t="str">
        <f>IFERROR(INDEX('Материал хисобот'!$D$9:$D$259,MATCH(D825,'Материал хисобот'!$B$9:$B$259,0),1),"")</f>
        <v/>
      </c>
      <c r="G825" s="155"/>
      <c r="H825" s="153">
        <f>IFERROR((((SUMIFS('Регистрация приход товаров'!$H$4:$H$2000,'Регистрация приход товаров'!$A$4:$A$2000,"&gt;="&amp;DATE(YEAR($A825),MONTH($A825),1),'Регистрация приход товаров'!$D$4:$D$2000,$D825)-SUMIFS('Регистрация приход товаров'!$H$4:$H$2000,'Регистрация приход товаров'!$A$4:$A$2000,"&gt;="&amp;DATE(YEAR($A825),MONTH($A825)+1,1),'Регистрация приход товаров'!$D$4:$D$2000,$D825))+(IFERROR((SUMIF('Остаток на начало год'!$B$5:$B$302,$D825,'Остаток на начало год'!$F$5:$F$302)+SUMIFS('Регистрация приход товаров'!$H$4:$H$2000,'Регистрация приход товаров'!$D$4:$D$2000,$D825,'Регистрация приход товаров'!$A$4:$A$2000,"&lt;"&amp;DATE(YEAR($A825),MONTH($A825),1)))-SUMIFS('Регистрация расход товаров'!$H$4:$H$2000,'Регистрация расход товаров'!$A$4:$A$2000,"&lt;"&amp;DATE(YEAR($A825),MONTH($A825),1),'Регистрация расход товаров'!$D$4:$D$2000,$D825),0)))/((SUMIFS('Регистрация приход товаров'!$G$4:$G$2000,'Регистрация приход товаров'!$A$4:$A$2000,"&gt;="&amp;DATE(YEAR($A825),MONTH($A825),1),'Регистрация приход товаров'!$D$4:$D$2000,$D825)-SUMIFS('Регистрация приход товаров'!$G$4:$G$2000,'Регистрация приход товаров'!$A$4:$A$2000,"&gt;="&amp;DATE(YEAR($A825),MONTH($A825)+1,1),'Регистрация приход товаров'!$D$4:$D$2000,$D825))+(IFERROR((SUMIF('Остаток на начало год'!$B$5:$B$302,$D825,'Остаток на начало год'!$E$5:$E$302)+SUMIFS('Регистрация приход товаров'!$G$4:$G$2000,'Регистрация приход товаров'!$D$4:$D$2000,$D825,'Регистрация приход товаров'!$A$4:$A$2000,"&lt;"&amp;DATE(YEAR($A825),MONTH($A825),1)))-SUMIFS('Регистрация расход товаров'!$G$4:$G$2000,'Регистрация расход товаров'!$A$4:$A$2000,"&lt;"&amp;DATE(YEAR($A825),MONTH($A825),1),'Регистрация расход товаров'!$D$4:$D$2000,$D825),0))))*G825,0)</f>
        <v>0</v>
      </c>
      <c r="I825" s="154"/>
      <c r="J825" s="153">
        <f t="shared" si="24"/>
        <v>0</v>
      </c>
      <c r="K825" s="153">
        <f t="shared" si="25"/>
        <v>0</v>
      </c>
      <c r="L825" s="43" t="e">
        <f>IF(B825=#REF!,MAX($L$3:L824)+1,0)</f>
        <v>#REF!</v>
      </c>
    </row>
    <row r="826" spans="1:12">
      <c r="A826" s="158"/>
      <c r="B826" s="94"/>
      <c r="C826" s="159"/>
      <c r="D826" s="128"/>
      <c r="E826" s="151" t="str">
        <f>IFERROR(INDEX('Материал хисобот'!$C$9:$C$259,MATCH(D826,'Материал хисобот'!$B$9:$B$259,0),1),"")</f>
        <v/>
      </c>
      <c r="F826" s="152" t="str">
        <f>IFERROR(INDEX('Материал хисобот'!$D$9:$D$259,MATCH(D826,'Материал хисобот'!$B$9:$B$259,0),1),"")</f>
        <v/>
      </c>
      <c r="G826" s="155"/>
      <c r="H826" s="153">
        <f>IFERROR((((SUMIFS('Регистрация приход товаров'!$H$4:$H$2000,'Регистрация приход товаров'!$A$4:$A$2000,"&gt;="&amp;DATE(YEAR($A826),MONTH($A826),1),'Регистрация приход товаров'!$D$4:$D$2000,$D826)-SUMIFS('Регистрация приход товаров'!$H$4:$H$2000,'Регистрация приход товаров'!$A$4:$A$2000,"&gt;="&amp;DATE(YEAR($A826),MONTH($A826)+1,1),'Регистрация приход товаров'!$D$4:$D$2000,$D826))+(IFERROR((SUMIF('Остаток на начало год'!$B$5:$B$302,$D826,'Остаток на начало год'!$F$5:$F$302)+SUMIFS('Регистрация приход товаров'!$H$4:$H$2000,'Регистрация приход товаров'!$D$4:$D$2000,$D826,'Регистрация приход товаров'!$A$4:$A$2000,"&lt;"&amp;DATE(YEAR($A826),MONTH($A826),1)))-SUMIFS('Регистрация расход товаров'!$H$4:$H$2000,'Регистрация расход товаров'!$A$4:$A$2000,"&lt;"&amp;DATE(YEAR($A826),MONTH($A826),1),'Регистрация расход товаров'!$D$4:$D$2000,$D826),0)))/((SUMIFS('Регистрация приход товаров'!$G$4:$G$2000,'Регистрация приход товаров'!$A$4:$A$2000,"&gt;="&amp;DATE(YEAR($A826),MONTH($A826),1),'Регистрация приход товаров'!$D$4:$D$2000,$D826)-SUMIFS('Регистрация приход товаров'!$G$4:$G$2000,'Регистрация приход товаров'!$A$4:$A$2000,"&gt;="&amp;DATE(YEAR($A826),MONTH($A826)+1,1),'Регистрация приход товаров'!$D$4:$D$2000,$D826))+(IFERROR((SUMIF('Остаток на начало год'!$B$5:$B$302,$D826,'Остаток на начало год'!$E$5:$E$302)+SUMIFS('Регистрация приход товаров'!$G$4:$G$2000,'Регистрация приход товаров'!$D$4:$D$2000,$D826,'Регистрация приход товаров'!$A$4:$A$2000,"&lt;"&amp;DATE(YEAR($A826),MONTH($A826),1)))-SUMIFS('Регистрация расход товаров'!$G$4:$G$2000,'Регистрация расход товаров'!$A$4:$A$2000,"&lt;"&amp;DATE(YEAR($A826),MONTH($A826),1),'Регистрация расход товаров'!$D$4:$D$2000,$D826),0))))*G826,0)</f>
        <v>0</v>
      </c>
      <c r="I826" s="154"/>
      <c r="J826" s="153">
        <f t="shared" si="24"/>
        <v>0</v>
      </c>
      <c r="K826" s="153">
        <f t="shared" si="25"/>
        <v>0</v>
      </c>
      <c r="L826" s="43" t="e">
        <f>IF(B826=#REF!,MAX($L$3:L825)+1,0)</f>
        <v>#REF!</v>
      </c>
    </row>
    <row r="827" spans="1:12">
      <c r="A827" s="158"/>
      <c r="B827" s="94"/>
      <c r="C827" s="159"/>
      <c r="D827" s="128"/>
      <c r="E827" s="151" t="str">
        <f>IFERROR(INDEX('Материал хисобот'!$C$9:$C$259,MATCH(D827,'Материал хисобот'!$B$9:$B$259,0),1),"")</f>
        <v/>
      </c>
      <c r="F827" s="152" t="str">
        <f>IFERROR(INDEX('Материал хисобот'!$D$9:$D$259,MATCH(D827,'Материал хисобот'!$B$9:$B$259,0),1),"")</f>
        <v/>
      </c>
      <c r="G827" s="155"/>
      <c r="H827" s="153">
        <f>IFERROR((((SUMIFS('Регистрация приход товаров'!$H$4:$H$2000,'Регистрация приход товаров'!$A$4:$A$2000,"&gt;="&amp;DATE(YEAR($A827),MONTH($A827),1),'Регистрация приход товаров'!$D$4:$D$2000,$D827)-SUMIFS('Регистрация приход товаров'!$H$4:$H$2000,'Регистрация приход товаров'!$A$4:$A$2000,"&gt;="&amp;DATE(YEAR($A827),MONTH($A827)+1,1),'Регистрация приход товаров'!$D$4:$D$2000,$D827))+(IFERROR((SUMIF('Остаток на начало год'!$B$5:$B$302,$D827,'Остаток на начало год'!$F$5:$F$302)+SUMIFS('Регистрация приход товаров'!$H$4:$H$2000,'Регистрация приход товаров'!$D$4:$D$2000,$D827,'Регистрация приход товаров'!$A$4:$A$2000,"&lt;"&amp;DATE(YEAR($A827),MONTH($A827),1)))-SUMIFS('Регистрация расход товаров'!$H$4:$H$2000,'Регистрация расход товаров'!$A$4:$A$2000,"&lt;"&amp;DATE(YEAR($A827),MONTH($A827),1),'Регистрация расход товаров'!$D$4:$D$2000,$D827),0)))/((SUMIFS('Регистрация приход товаров'!$G$4:$G$2000,'Регистрация приход товаров'!$A$4:$A$2000,"&gt;="&amp;DATE(YEAR($A827),MONTH($A827),1),'Регистрация приход товаров'!$D$4:$D$2000,$D827)-SUMIFS('Регистрация приход товаров'!$G$4:$G$2000,'Регистрация приход товаров'!$A$4:$A$2000,"&gt;="&amp;DATE(YEAR($A827),MONTH($A827)+1,1),'Регистрация приход товаров'!$D$4:$D$2000,$D827))+(IFERROR((SUMIF('Остаток на начало год'!$B$5:$B$302,$D827,'Остаток на начало год'!$E$5:$E$302)+SUMIFS('Регистрация приход товаров'!$G$4:$G$2000,'Регистрация приход товаров'!$D$4:$D$2000,$D827,'Регистрация приход товаров'!$A$4:$A$2000,"&lt;"&amp;DATE(YEAR($A827),MONTH($A827),1)))-SUMIFS('Регистрация расход товаров'!$G$4:$G$2000,'Регистрация расход товаров'!$A$4:$A$2000,"&lt;"&amp;DATE(YEAR($A827),MONTH($A827),1),'Регистрация расход товаров'!$D$4:$D$2000,$D827),0))))*G827,0)</f>
        <v>0</v>
      </c>
      <c r="I827" s="154"/>
      <c r="J827" s="153">
        <f t="shared" si="24"/>
        <v>0</v>
      </c>
      <c r="K827" s="153">
        <f t="shared" si="25"/>
        <v>0</v>
      </c>
      <c r="L827" s="43" t="e">
        <f>IF(B827=#REF!,MAX($L$3:L826)+1,0)</f>
        <v>#REF!</v>
      </c>
    </row>
    <row r="828" spans="1:12">
      <c r="A828" s="158"/>
      <c r="B828" s="94"/>
      <c r="C828" s="159"/>
      <c r="D828" s="128"/>
      <c r="E828" s="151" t="str">
        <f>IFERROR(INDEX('Материал хисобот'!$C$9:$C$259,MATCH(D828,'Материал хисобот'!$B$9:$B$259,0),1),"")</f>
        <v/>
      </c>
      <c r="F828" s="152" t="str">
        <f>IFERROR(INDEX('Материал хисобот'!$D$9:$D$259,MATCH(D828,'Материал хисобот'!$B$9:$B$259,0),1),"")</f>
        <v/>
      </c>
      <c r="G828" s="155"/>
      <c r="H828" s="153">
        <f>IFERROR((((SUMIFS('Регистрация приход товаров'!$H$4:$H$2000,'Регистрация приход товаров'!$A$4:$A$2000,"&gt;="&amp;DATE(YEAR($A828),MONTH($A828),1),'Регистрация приход товаров'!$D$4:$D$2000,$D828)-SUMIFS('Регистрация приход товаров'!$H$4:$H$2000,'Регистрация приход товаров'!$A$4:$A$2000,"&gt;="&amp;DATE(YEAR($A828),MONTH($A828)+1,1),'Регистрация приход товаров'!$D$4:$D$2000,$D828))+(IFERROR((SUMIF('Остаток на начало год'!$B$5:$B$302,$D828,'Остаток на начало год'!$F$5:$F$302)+SUMIFS('Регистрация приход товаров'!$H$4:$H$2000,'Регистрация приход товаров'!$D$4:$D$2000,$D828,'Регистрация приход товаров'!$A$4:$A$2000,"&lt;"&amp;DATE(YEAR($A828),MONTH($A828),1)))-SUMIFS('Регистрация расход товаров'!$H$4:$H$2000,'Регистрация расход товаров'!$A$4:$A$2000,"&lt;"&amp;DATE(YEAR($A828),MONTH($A828),1),'Регистрация расход товаров'!$D$4:$D$2000,$D828),0)))/((SUMIFS('Регистрация приход товаров'!$G$4:$G$2000,'Регистрация приход товаров'!$A$4:$A$2000,"&gt;="&amp;DATE(YEAR($A828),MONTH($A828),1),'Регистрация приход товаров'!$D$4:$D$2000,$D828)-SUMIFS('Регистрация приход товаров'!$G$4:$G$2000,'Регистрация приход товаров'!$A$4:$A$2000,"&gt;="&amp;DATE(YEAR($A828),MONTH($A828)+1,1),'Регистрация приход товаров'!$D$4:$D$2000,$D828))+(IFERROR((SUMIF('Остаток на начало год'!$B$5:$B$302,$D828,'Остаток на начало год'!$E$5:$E$302)+SUMIFS('Регистрация приход товаров'!$G$4:$G$2000,'Регистрация приход товаров'!$D$4:$D$2000,$D828,'Регистрация приход товаров'!$A$4:$A$2000,"&lt;"&amp;DATE(YEAR($A828),MONTH($A828),1)))-SUMIFS('Регистрация расход товаров'!$G$4:$G$2000,'Регистрация расход товаров'!$A$4:$A$2000,"&lt;"&amp;DATE(YEAR($A828),MONTH($A828),1),'Регистрация расход товаров'!$D$4:$D$2000,$D828),0))))*G828,0)</f>
        <v>0</v>
      </c>
      <c r="I828" s="154"/>
      <c r="J828" s="153">
        <f t="shared" si="24"/>
        <v>0</v>
      </c>
      <c r="K828" s="153">
        <f t="shared" si="25"/>
        <v>0</v>
      </c>
      <c r="L828" s="43" t="e">
        <f>IF(B828=#REF!,MAX($L$3:L827)+1,0)</f>
        <v>#REF!</v>
      </c>
    </row>
    <row r="829" spans="1:12">
      <c r="A829" s="158"/>
      <c r="B829" s="94"/>
      <c r="C829" s="159"/>
      <c r="D829" s="128"/>
      <c r="E829" s="151" t="str">
        <f>IFERROR(INDEX('Материал хисобот'!$C$9:$C$259,MATCH(D829,'Материал хисобот'!$B$9:$B$259,0),1),"")</f>
        <v/>
      </c>
      <c r="F829" s="152" t="str">
        <f>IFERROR(INDEX('Материал хисобот'!$D$9:$D$259,MATCH(D829,'Материал хисобот'!$B$9:$B$259,0),1),"")</f>
        <v/>
      </c>
      <c r="G829" s="155"/>
      <c r="H829" s="153">
        <f>IFERROR((((SUMIFS('Регистрация приход товаров'!$H$4:$H$2000,'Регистрация приход товаров'!$A$4:$A$2000,"&gt;="&amp;DATE(YEAR($A829),MONTH($A829),1),'Регистрация приход товаров'!$D$4:$D$2000,$D829)-SUMIFS('Регистрация приход товаров'!$H$4:$H$2000,'Регистрация приход товаров'!$A$4:$A$2000,"&gt;="&amp;DATE(YEAR($A829),MONTH($A829)+1,1),'Регистрация приход товаров'!$D$4:$D$2000,$D829))+(IFERROR((SUMIF('Остаток на начало год'!$B$5:$B$302,$D829,'Остаток на начало год'!$F$5:$F$302)+SUMIFS('Регистрация приход товаров'!$H$4:$H$2000,'Регистрация приход товаров'!$D$4:$D$2000,$D829,'Регистрация приход товаров'!$A$4:$A$2000,"&lt;"&amp;DATE(YEAR($A829),MONTH($A829),1)))-SUMIFS('Регистрация расход товаров'!$H$4:$H$2000,'Регистрация расход товаров'!$A$4:$A$2000,"&lt;"&amp;DATE(YEAR($A829),MONTH($A829),1),'Регистрация расход товаров'!$D$4:$D$2000,$D829),0)))/((SUMIFS('Регистрация приход товаров'!$G$4:$G$2000,'Регистрация приход товаров'!$A$4:$A$2000,"&gt;="&amp;DATE(YEAR($A829),MONTH($A829),1),'Регистрация приход товаров'!$D$4:$D$2000,$D829)-SUMIFS('Регистрация приход товаров'!$G$4:$G$2000,'Регистрация приход товаров'!$A$4:$A$2000,"&gt;="&amp;DATE(YEAR($A829),MONTH($A829)+1,1),'Регистрация приход товаров'!$D$4:$D$2000,$D829))+(IFERROR((SUMIF('Остаток на начало год'!$B$5:$B$302,$D829,'Остаток на начало год'!$E$5:$E$302)+SUMIFS('Регистрация приход товаров'!$G$4:$G$2000,'Регистрация приход товаров'!$D$4:$D$2000,$D829,'Регистрация приход товаров'!$A$4:$A$2000,"&lt;"&amp;DATE(YEAR($A829),MONTH($A829),1)))-SUMIFS('Регистрация расход товаров'!$G$4:$G$2000,'Регистрация расход товаров'!$A$4:$A$2000,"&lt;"&amp;DATE(YEAR($A829),MONTH($A829),1),'Регистрация расход товаров'!$D$4:$D$2000,$D829),0))))*G829,0)</f>
        <v>0</v>
      </c>
      <c r="I829" s="154"/>
      <c r="J829" s="153">
        <f t="shared" si="24"/>
        <v>0</v>
      </c>
      <c r="K829" s="153">
        <f t="shared" si="25"/>
        <v>0</v>
      </c>
      <c r="L829" s="43" t="e">
        <f>IF(B829=#REF!,MAX($L$3:L828)+1,0)</f>
        <v>#REF!</v>
      </c>
    </row>
    <row r="830" spans="1:12">
      <c r="A830" s="158"/>
      <c r="B830" s="94"/>
      <c r="C830" s="159"/>
      <c r="D830" s="128"/>
      <c r="E830" s="151" t="str">
        <f>IFERROR(INDEX('Материал хисобот'!$C$9:$C$259,MATCH(D830,'Материал хисобот'!$B$9:$B$259,0),1),"")</f>
        <v/>
      </c>
      <c r="F830" s="152" t="str">
        <f>IFERROR(INDEX('Материал хисобот'!$D$9:$D$259,MATCH(D830,'Материал хисобот'!$B$9:$B$259,0),1),"")</f>
        <v/>
      </c>
      <c r="G830" s="155"/>
      <c r="H830" s="153">
        <f>IFERROR((((SUMIFS('Регистрация приход товаров'!$H$4:$H$2000,'Регистрация приход товаров'!$A$4:$A$2000,"&gt;="&amp;DATE(YEAR($A830),MONTH($A830),1),'Регистрация приход товаров'!$D$4:$D$2000,$D830)-SUMIFS('Регистрация приход товаров'!$H$4:$H$2000,'Регистрация приход товаров'!$A$4:$A$2000,"&gt;="&amp;DATE(YEAR($A830),MONTH($A830)+1,1),'Регистрация приход товаров'!$D$4:$D$2000,$D830))+(IFERROR((SUMIF('Остаток на начало год'!$B$5:$B$302,$D830,'Остаток на начало год'!$F$5:$F$302)+SUMIFS('Регистрация приход товаров'!$H$4:$H$2000,'Регистрация приход товаров'!$D$4:$D$2000,$D830,'Регистрация приход товаров'!$A$4:$A$2000,"&lt;"&amp;DATE(YEAR($A830),MONTH($A830),1)))-SUMIFS('Регистрация расход товаров'!$H$4:$H$2000,'Регистрация расход товаров'!$A$4:$A$2000,"&lt;"&amp;DATE(YEAR($A830),MONTH($A830),1),'Регистрация расход товаров'!$D$4:$D$2000,$D830),0)))/((SUMIFS('Регистрация приход товаров'!$G$4:$G$2000,'Регистрация приход товаров'!$A$4:$A$2000,"&gt;="&amp;DATE(YEAR($A830),MONTH($A830),1),'Регистрация приход товаров'!$D$4:$D$2000,$D830)-SUMIFS('Регистрация приход товаров'!$G$4:$G$2000,'Регистрация приход товаров'!$A$4:$A$2000,"&gt;="&amp;DATE(YEAR($A830),MONTH($A830)+1,1),'Регистрация приход товаров'!$D$4:$D$2000,$D830))+(IFERROR((SUMIF('Остаток на начало год'!$B$5:$B$302,$D830,'Остаток на начало год'!$E$5:$E$302)+SUMIFS('Регистрация приход товаров'!$G$4:$G$2000,'Регистрация приход товаров'!$D$4:$D$2000,$D830,'Регистрация приход товаров'!$A$4:$A$2000,"&lt;"&amp;DATE(YEAR($A830),MONTH($A830),1)))-SUMIFS('Регистрация расход товаров'!$G$4:$G$2000,'Регистрация расход товаров'!$A$4:$A$2000,"&lt;"&amp;DATE(YEAR($A830),MONTH($A830),1),'Регистрация расход товаров'!$D$4:$D$2000,$D830),0))))*G830,0)</f>
        <v>0</v>
      </c>
      <c r="I830" s="154"/>
      <c r="J830" s="153">
        <f t="shared" si="24"/>
        <v>0</v>
      </c>
      <c r="K830" s="153">
        <f t="shared" si="25"/>
        <v>0</v>
      </c>
      <c r="L830" s="43" t="e">
        <f>IF(B830=#REF!,MAX($L$3:L829)+1,0)</f>
        <v>#REF!</v>
      </c>
    </row>
    <row r="831" spans="1:12">
      <c r="A831" s="158"/>
      <c r="B831" s="94"/>
      <c r="C831" s="159"/>
      <c r="D831" s="128"/>
      <c r="E831" s="151" t="str">
        <f>IFERROR(INDEX('Материал хисобот'!$C$9:$C$259,MATCH(D831,'Материал хисобот'!$B$9:$B$259,0),1),"")</f>
        <v/>
      </c>
      <c r="F831" s="152" t="str">
        <f>IFERROR(INDEX('Материал хисобот'!$D$9:$D$259,MATCH(D831,'Материал хисобот'!$B$9:$B$259,0),1),"")</f>
        <v/>
      </c>
      <c r="G831" s="155"/>
      <c r="H831" s="153">
        <f>IFERROR((((SUMIFS('Регистрация приход товаров'!$H$4:$H$2000,'Регистрация приход товаров'!$A$4:$A$2000,"&gt;="&amp;DATE(YEAR($A831),MONTH($A831),1),'Регистрация приход товаров'!$D$4:$D$2000,$D831)-SUMIFS('Регистрация приход товаров'!$H$4:$H$2000,'Регистрация приход товаров'!$A$4:$A$2000,"&gt;="&amp;DATE(YEAR($A831),MONTH($A831)+1,1),'Регистрация приход товаров'!$D$4:$D$2000,$D831))+(IFERROR((SUMIF('Остаток на начало год'!$B$5:$B$302,$D831,'Остаток на начало год'!$F$5:$F$302)+SUMIFS('Регистрация приход товаров'!$H$4:$H$2000,'Регистрация приход товаров'!$D$4:$D$2000,$D831,'Регистрация приход товаров'!$A$4:$A$2000,"&lt;"&amp;DATE(YEAR($A831),MONTH($A831),1)))-SUMIFS('Регистрация расход товаров'!$H$4:$H$2000,'Регистрация расход товаров'!$A$4:$A$2000,"&lt;"&amp;DATE(YEAR($A831),MONTH($A831),1),'Регистрация расход товаров'!$D$4:$D$2000,$D831),0)))/((SUMIFS('Регистрация приход товаров'!$G$4:$G$2000,'Регистрация приход товаров'!$A$4:$A$2000,"&gt;="&amp;DATE(YEAR($A831),MONTH($A831),1),'Регистрация приход товаров'!$D$4:$D$2000,$D831)-SUMIFS('Регистрация приход товаров'!$G$4:$G$2000,'Регистрация приход товаров'!$A$4:$A$2000,"&gt;="&amp;DATE(YEAR($A831),MONTH($A831)+1,1),'Регистрация приход товаров'!$D$4:$D$2000,$D831))+(IFERROR((SUMIF('Остаток на начало год'!$B$5:$B$302,$D831,'Остаток на начало год'!$E$5:$E$302)+SUMIFS('Регистрация приход товаров'!$G$4:$G$2000,'Регистрация приход товаров'!$D$4:$D$2000,$D831,'Регистрация приход товаров'!$A$4:$A$2000,"&lt;"&amp;DATE(YEAR($A831),MONTH($A831),1)))-SUMIFS('Регистрация расход товаров'!$G$4:$G$2000,'Регистрация расход товаров'!$A$4:$A$2000,"&lt;"&amp;DATE(YEAR($A831),MONTH($A831),1),'Регистрация расход товаров'!$D$4:$D$2000,$D831),0))))*G831,0)</f>
        <v>0</v>
      </c>
      <c r="I831" s="154"/>
      <c r="J831" s="153">
        <f t="shared" si="24"/>
        <v>0</v>
      </c>
      <c r="K831" s="153">
        <f t="shared" si="25"/>
        <v>0</v>
      </c>
      <c r="L831" s="43" t="e">
        <f>IF(B831=#REF!,MAX($L$3:L830)+1,0)</f>
        <v>#REF!</v>
      </c>
    </row>
    <row r="832" spans="1:12">
      <c r="A832" s="158"/>
      <c r="B832" s="94"/>
      <c r="C832" s="159"/>
      <c r="D832" s="128"/>
      <c r="E832" s="151" t="str">
        <f>IFERROR(INDEX('Материал хисобот'!$C$9:$C$259,MATCH(D832,'Материал хисобот'!$B$9:$B$259,0),1),"")</f>
        <v/>
      </c>
      <c r="F832" s="152" t="str">
        <f>IFERROR(INDEX('Материал хисобот'!$D$9:$D$259,MATCH(D832,'Материал хисобот'!$B$9:$B$259,0),1),"")</f>
        <v/>
      </c>
      <c r="G832" s="155"/>
      <c r="H832" s="153">
        <f>IFERROR((((SUMIFS('Регистрация приход товаров'!$H$4:$H$2000,'Регистрация приход товаров'!$A$4:$A$2000,"&gt;="&amp;DATE(YEAR($A832),MONTH($A832),1),'Регистрация приход товаров'!$D$4:$D$2000,$D832)-SUMIFS('Регистрация приход товаров'!$H$4:$H$2000,'Регистрация приход товаров'!$A$4:$A$2000,"&gt;="&amp;DATE(YEAR($A832),MONTH($A832)+1,1),'Регистрация приход товаров'!$D$4:$D$2000,$D832))+(IFERROR((SUMIF('Остаток на начало год'!$B$5:$B$302,$D832,'Остаток на начало год'!$F$5:$F$302)+SUMIFS('Регистрация приход товаров'!$H$4:$H$2000,'Регистрация приход товаров'!$D$4:$D$2000,$D832,'Регистрация приход товаров'!$A$4:$A$2000,"&lt;"&amp;DATE(YEAR($A832),MONTH($A832),1)))-SUMIFS('Регистрация расход товаров'!$H$4:$H$2000,'Регистрация расход товаров'!$A$4:$A$2000,"&lt;"&amp;DATE(YEAR($A832),MONTH($A832),1),'Регистрация расход товаров'!$D$4:$D$2000,$D832),0)))/((SUMIFS('Регистрация приход товаров'!$G$4:$G$2000,'Регистрация приход товаров'!$A$4:$A$2000,"&gt;="&amp;DATE(YEAR($A832),MONTH($A832),1),'Регистрация приход товаров'!$D$4:$D$2000,$D832)-SUMIFS('Регистрация приход товаров'!$G$4:$G$2000,'Регистрация приход товаров'!$A$4:$A$2000,"&gt;="&amp;DATE(YEAR($A832),MONTH($A832)+1,1),'Регистрация приход товаров'!$D$4:$D$2000,$D832))+(IFERROR((SUMIF('Остаток на начало год'!$B$5:$B$302,$D832,'Остаток на начало год'!$E$5:$E$302)+SUMIFS('Регистрация приход товаров'!$G$4:$G$2000,'Регистрация приход товаров'!$D$4:$D$2000,$D832,'Регистрация приход товаров'!$A$4:$A$2000,"&lt;"&amp;DATE(YEAR($A832),MONTH($A832),1)))-SUMIFS('Регистрация расход товаров'!$G$4:$G$2000,'Регистрация расход товаров'!$A$4:$A$2000,"&lt;"&amp;DATE(YEAR($A832),MONTH($A832),1),'Регистрация расход товаров'!$D$4:$D$2000,$D832),0))))*G832,0)</f>
        <v>0</v>
      </c>
      <c r="I832" s="154"/>
      <c r="J832" s="153">
        <f t="shared" si="24"/>
        <v>0</v>
      </c>
      <c r="K832" s="153">
        <f t="shared" si="25"/>
        <v>0</v>
      </c>
      <c r="L832" s="43" t="e">
        <f>IF(B832=#REF!,MAX($L$3:L831)+1,0)</f>
        <v>#REF!</v>
      </c>
    </row>
    <row r="833" spans="1:12">
      <c r="A833" s="158"/>
      <c r="B833" s="94"/>
      <c r="C833" s="159"/>
      <c r="D833" s="128"/>
      <c r="E833" s="151" t="str">
        <f>IFERROR(INDEX('Материал хисобот'!$C$9:$C$259,MATCH(D833,'Материал хисобот'!$B$9:$B$259,0),1),"")</f>
        <v/>
      </c>
      <c r="F833" s="152" t="str">
        <f>IFERROR(INDEX('Материал хисобот'!$D$9:$D$259,MATCH(D833,'Материал хисобот'!$B$9:$B$259,0),1),"")</f>
        <v/>
      </c>
      <c r="G833" s="155"/>
      <c r="H833" s="153">
        <f>IFERROR((((SUMIFS('Регистрация приход товаров'!$H$4:$H$2000,'Регистрация приход товаров'!$A$4:$A$2000,"&gt;="&amp;DATE(YEAR($A833),MONTH($A833),1),'Регистрация приход товаров'!$D$4:$D$2000,$D833)-SUMIFS('Регистрация приход товаров'!$H$4:$H$2000,'Регистрация приход товаров'!$A$4:$A$2000,"&gt;="&amp;DATE(YEAR($A833),MONTH($A833)+1,1),'Регистрация приход товаров'!$D$4:$D$2000,$D833))+(IFERROR((SUMIF('Остаток на начало год'!$B$5:$B$302,$D833,'Остаток на начало год'!$F$5:$F$302)+SUMIFS('Регистрация приход товаров'!$H$4:$H$2000,'Регистрация приход товаров'!$D$4:$D$2000,$D833,'Регистрация приход товаров'!$A$4:$A$2000,"&lt;"&amp;DATE(YEAR($A833),MONTH($A833),1)))-SUMIFS('Регистрация расход товаров'!$H$4:$H$2000,'Регистрация расход товаров'!$A$4:$A$2000,"&lt;"&amp;DATE(YEAR($A833),MONTH($A833),1),'Регистрация расход товаров'!$D$4:$D$2000,$D833),0)))/((SUMIFS('Регистрация приход товаров'!$G$4:$G$2000,'Регистрация приход товаров'!$A$4:$A$2000,"&gt;="&amp;DATE(YEAR($A833),MONTH($A833),1),'Регистрация приход товаров'!$D$4:$D$2000,$D833)-SUMIFS('Регистрация приход товаров'!$G$4:$G$2000,'Регистрация приход товаров'!$A$4:$A$2000,"&gt;="&amp;DATE(YEAR($A833),MONTH($A833)+1,1),'Регистрация приход товаров'!$D$4:$D$2000,$D833))+(IFERROR((SUMIF('Остаток на начало год'!$B$5:$B$302,$D833,'Остаток на начало год'!$E$5:$E$302)+SUMIFS('Регистрация приход товаров'!$G$4:$G$2000,'Регистрация приход товаров'!$D$4:$D$2000,$D833,'Регистрация приход товаров'!$A$4:$A$2000,"&lt;"&amp;DATE(YEAR($A833),MONTH($A833),1)))-SUMIFS('Регистрация расход товаров'!$G$4:$G$2000,'Регистрация расход товаров'!$A$4:$A$2000,"&lt;"&amp;DATE(YEAR($A833),MONTH($A833),1),'Регистрация расход товаров'!$D$4:$D$2000,$D833),0))))*G833,0)</f>
        <v>0</v>
      </c>
      <c r="I833" s="154"/>
      <c r="J833" s="153">
        <f t="shared" si="24"/>
        <v>0</v>
      </c>
      <c r="K833" s="153">
        <f t="shared" si="25"/>
        <v>0</v>
      </c>
      <c r="L833" s="43" t="e">
        <f>IF(B833=#REF!,MAX($L$3:L832)+1,0)</f>
        <v>#REF!</v>
      </c>
    </row>
    <row r="834" spans="1:12">
      <c r="A834" s="158"/>
      <c r="B834" s="94"/>
      <c r="C834" s="159"/>
      <c r="D834" s="128"/>
      <c r="E834" s="151" t="str">
        <f>IFERROR(INDEX('Материал хисобот'!$C$9:$C$259,MATCH(D834,'Материал хисобот'!$B$9:$B$259,0),1),"")</f>
        <v/>
      </c>
      <c r="F834" s="152" t="str">
        <f>IFERROR(INDEX('Материал хисобот'!$D$9:$D$259,MATCH(D834,'Материал хисобот'!$B$9:$B$259,0),1),"")</f>
        <v/>
      </c>
      <c r="G834" s="155"/>
      <c r="H834" s="153">
        <f>IFERROR((((SUMIFS('Регистрация приход товаров'!$H$4:$H$2000,'Регистрация приход товаров'!$A$4:$A$2000,"&gt;="&amp;DATE(YEAR($A834),MONTH($A834),1),'Регистрация приход товаров'!$D$4:$D$2000,$D834)-SUMIFS('Регистрация приход товаров'!$H$4:$H$2000,'Регистрация приход товаров'!$A$4:$A$2000,"&gt;="&amp;DATE(YEAR($A834),MONTH($A834)+1,1),'Регистрация приход товаров'!$D$4:$D$2000,$D834))+(IFERROR((SUMIF('Остаток на начало год'!$B$5:$B$302,$D834,'Остаток на начало год'!$F$5:$F$302)+SUMIFS('Регистрация приход товаров'!$H$4:$H$2000,'Регистрация приход товаров'!$D$4:$D$2000,$D834,'Регистрация приход товаров'!$A$4:$A$2000,"&lt;"&amp;DATE(YEAR($A834),MONTH($A834),1)))-SUMIFS('Регистрация расход товаров'!$H$4:$H$2000,'Регистрация расход товаров'!$A$4:$A$2000,"&lt;"&amp;DATE(YEAR($A834),MONTH($A834),1),'Регистрация расход товаров'!$D$4:$D$2000,$D834),0)))/((SUMIFS('Регистрация приход товаров'!$G$4:$G$2000,'Регистрация приход товаров'!$A$4:$A$2000,"&gt;="&amp;DATE(YEAR($A834),MONTH($A834),1),'Регистрация приход товаров'!$D$4:$D$2000,$D834)-SUMIFS('Регистрация приход товаров'!$G$4:$G$2000,'Регистрация приход товаров'!$A$4:$A$2000,"&gt;="&amp;DATE(YEAR($A834),MONTH($A834)+1,1),'Регистрация приход товаров'!$D$4:$D$2000,$D834))+(IFERROR((SUMIF('Остаток на начало год'!$B$5:$B$302,$D834,'Остаток на начало год'!$E$5:$E$302)+SUMIFS('Регистрация приход товаров'!$G$4:$G$2000,'Регистрация приход товаров'!$D$4:$D$2000,$D834,'Регистрация приход товаров'!$A$4:$A$2000,"&lt;"&amp;DATE(YEAR($A834),MONTH($A834),1)))-SUMIFS('Регистрация расход товаров'!$G$4:$G$2000,'Регистрация расход товаров'!$A$4:$A$2000,"&lt;"&amp;DATE(YEAR($A834),MONTH($A834),1),'Регистрация расход товаров'!$D$4:$D$2000,$D834),0))))*G834,0)</f>
        <v>0</v>
      </c>
      <c r="I834" s="154"/>
      <c r="J834" s="153">
        <f t="shared" si="24"/>
        <v>0</v>
      </c>
      <c r="K834" s="153">
        <f t="shared" si="25"/>
        <v>0</v>
      </c>
      <c r="L834" s="43" t="e">
        <f>IF(B834=#REF!,MAX($L$3:L833)+1,0)</f>
        <v>#REF!</v>
      </c>
    </row>
    <row r="835" spans="1:12">
      <c r="A835" s="158"/>
      <c r="B835" s="94"/>
      <c r="C835" s="159"/>
      <c r="D835" s="128"/>
      <c r="E835" s="151" t="str">
        <f>IFERROR(INDEX('Материал хисобот'!$C$9:$C$259,MATCH(D835,'Материал хисобот'!$B$9:$B$259,0),1),"")</f>
        <v/>
      </c>
      <c r="F835" s="152" t="str">
        <f>IFERROR(INDEX('Материал хисобот'!$D$9:$D$259,MATCH(D835,'Материал хисобот'!$B$9:$B$259,0),1),"")</f>
        <v/>
      </c>
      <c r="G835" s="155"/>
      <c r="H835" s="153">
        <f>IFERROR((((SUMIFS('Регистрация приход товаров'!$H$4:$H$2000,'Регистрация приход товаров'!$A$4:$A$2000,"&gt;="&amp;DATE(YEAR($A835),MONTH($A835),1),'Регистрация приход товаров'!$D$4:$D$2000,$D835)-SUMIFS('Регистрация приход товаров'!$H$4:$H$2000,'Регистрация приход товаров'!$A$4:$A$2000,"&gt;="&amp;DATE(YEAR($A835),MONTH($A835)+1,1),'Регистрация приход товаров'!$D$4:$D$2000,$D835))+(IFERROR((SUMIF('Остаток на начало год'!$B$5:$B$302,$D835,'Остаток на начало год'!$F$5:$F$302)+SUMIFS('Регистрация приход товаров'!$H$4:$H$2000,'Регистрация приход товаров'!$D$4:$D$2000,$D835,'Регистрация приход товаров'!$A$4:$A$2000,"&lt;"&amp;DATE(YEAR($A835),MONTH($A835),1)))-SUMIFS('Регистрация расход товаров'!$H$4:$H$2000,'Регистрация расход товаров'!$A$4:$A$2000,"&lt;"&amp;DATE(YEAR($A835),MONTH($A835),1),'Регистрация расход товаров'!$D$4:$D$2000,$D835),0)))/((SUMIFS('Регистрация приход товаров'!$G$4:$G$2000,'Регистрация приход товаров'!$A$4:$A$2000,"&gt;="&amp;DATE(YEAR($A835),MONTH($A835),1),'Регистрация приход товаров'!$D$4:$D$2000,$D835)-SUMIFS('Регистрация приход товаров'!$G$4:$G$2000,'Регистрация приход товаров'!$A$4:$A$2000,"&gt;="&amp;DATE(YEAR($A835),MONTH($A835)+1,1),'Регистрация приход товаров'!$D$4:$D$2000,$D835))+(IFERROR((SUMIF('Остаток на начало год'!$B$5:$B$302,$D835,'Остаток на начало год'!$E$5:$E$302)+SUMIFS('Регистрация приход товаров'!$G$4:$G$2000,'Регистрация приход товаров'!$D$4:$D$2000,$D835,'Регистрация приход товаров'!$A$4:$A$2000,"&lt;"&amp;DATE(YEAR($A835),MONTH($A835),1)))-SUMIFS('Регистрация расход товаров'!$G$4:$G$2000,'Регистрация расход товаров'!$A$4:$A$2000,"&lt;"&amp;DATE(YEAR($A835),MONTH($A835),1),'Регистрация расход товаров'!$D$4:$D$2000,$D835),0))))*G835,0)</f>
        <v>0</v>
      </c>
      <c r="I835" s="154"/>
      <c r="J835" s="153">
        <f t="shared" si="24"/>
        <v>0</v>
      </c>
      <c r="K835" s="153">
        <f t="shared" si="25"/>
        <v>0</v>
      </c>
      <c r="L835" s="43" t="e">
        <f>IF(B835=#REF!,MAX($L$3:L834)+1,0)</f>
        <v>#REF!</v>
      </c>
    </row>
    <row r="836" spans="1:12">
      <c r="A836" s="158"/>
      <c r="B836" s="94"/>
      <c r="C836" s="159"/>
      <c r="D836" s="128"/>
      <c r="E836" s="151" t="str">
        <f>IFERROR(INDEX('Материал хисобот'!$C$9:$C$259,MATCH(D836,'Материал хисобот'!$B$9:$B$259,0),1),"")</f>
        <v/>
      </c>
      <c r="F836" s="152" t="str">
        <f>IFERROR(INDEX('Материал хисобот'!$D$9:$D$259,MATCH(D836,'Материал хисобот'!$B$9:$B$259,0),1),"")</f>
        <v/>
      </c>
      <c r="G836" s="155"/>
      <c r="H836" s="153">
        <f>IFERROR((((SUMIFS('Регистрация приход товаров'!$H$4:$H$2000,'Регистрация приход товаров'!$A$4:$A$2000,"&gt;="&amp;DATE(YEAR($A836),MONTH($A836),1),'Регистрация приход товаров'!$D$4:$D$2000,$D836)-SUMIFS('Регистрация приход товаров'!$H$4:$H$2000,'Регистрация приход товаров'!$A$4:$A$2000,"&gt;="&amp;DATE(YEAR($A836),MONTH($A836)+1,1),'Регистрация приход товаров'!$D$4:$D$2000,$D836))+(IFERROR((SUMIF('Остаток на начало год'!$B$5:$B$302,$D836,'Остаток на начало год'!$F$5:$F$302)+SUMIFS('Регистрация приход товаров'!$H$4:$H$2000,'Регистрация приход товаров'!$D$4:$D$2000,$D836,'Регистрация приход товаров'!$A$4:$A$2000,"&lt;"&amp;DATE(YEAR($A836),MONTH($A836),1)))-SUMIFS('Регистрация расход товаров'!$H$4:$H$2000,'Регистрация расход товаров'!$A$4:$A$2000,"&lt;"&amp;DATE(YEAR($A836),MONTH($A836),1),'Регистрация расход товаров'!$D$4:$D$2000,$D836),0)))/((SUMIFS('Регистрация приход товаров'!$G$4:$G$2000,'Регистрация приход товаров'!$A$4:$A$2000,"&gt;="&amp;DATE(YEAR($A836),MONTH($A836),1),'Регистрация приход товаров'!$D$4:$D$2000,$D836)-SUMIFS('Регистрация приход товаров'!$G$4:$G$2000,'Регистрация приход товаров'!$A$4:$A$2000,"&gt;="&amp;DATE(YEAR($A836),MONTH($A836)+1,1),'Регистрация приход товаров'!$D$4:$D$2000,$D836))+(IFERROR((SUMIF('Остаток на начало год'!$B$5:$B$302,$D836,'Остаток на начало год'!$E$5:$E$302)+SUMIFS('Регистрация приход товаров'!$G$4:$G$2000,'Регистрация приход товаров'!$D$4:$D$2000,$D836,'Регистрация приход товаров'!$A$4:$A$2000,"&lt;"&amp;DATE(YEAR($A836),MONTH($A836),1)))-SUMIFS('Регистрация расход товаров'!$G$4:$G$2000,'Регистрация расход товаров'!$A$4:$A$2000,"&lt;"&amp;DATE(YEAR($A836),MONTH($A836),1),'Регистрация расход товаров'!$D$4:$D$2000,$D836),0))))*G836,0)</f>
        <v>0</v>
      </c>
      <c r="I836" s="154"/>
      <c r="J836" s="153">
        <f t="shared" si="24"/>
        <v>0</v>
      </c>
      <c r="K836" s="153">
        <f t="shared" si="25"/>
        <v>0</v>
      </c>
      <c r="L836" s="43" t="e">
        <f>IF(B836=#REF!,MAX($L$3:L835)+1,0)</f>
        <v>#REF!</v>
      </c>
    </row>
    <row r="837" spans="1:12">
      <c r="A837" s="158"/>
      <c r="B837" s="94"/>
      <c r="C837" s="159"/>
      <c r="D837" s="128"/>
      <c r="E837" s="151" t="str">
        <f>IFERROR(INDEX('Материал хисобот'!$C$9:$C$259,MATCH(D837,'Материал хисобот'!$B$9:$B$259,0),1),"")</f>
        <v/>
      </c>
      <c r="F837" s="152" t="str">
        <f>IFERROR(INDEX('Материал хисобот'!$D$9:$D$259,MATCH(D837,'Материал хисобот'!$B$9:$B$259,0),1),"")</f>
        <v/>
      </c>
      <c r="G837" s="155"/>
      <c r="H837" s="153">
        <f>IFERROR((((SUMIFS('Регистрация приход товаров'!$H$4:$H$2000,'Регистрация приход товаров'!$A$4:$A$2000,"&gt;="&amp;DATE(YEAR($A837),MONTH($A837),1),'Регистрация приход товаров'!$D$4:$D$2000,$D837)-SUMIFS('Регистрация приход товаров'!$H$4:$H$2000,'Регистрация приход товаров'!$A$4:$A$2000,"&gt;="&amp;DATE(YEAR($A837),MONTH($A837)+1,1),'Регистрация приход товаров'!$D$4:$D$2000,$D837))+(IFERROR((SUMIF('Остаток на начало год'!$B$5:$B$302,$D837,'Остаток на начало год'!$F$5:$F$302)+SUMIFS('Регистрация приход товаров'!$H$4:$H$2000,'Регистрация приход товаров'!$D$4:$D$2000,$D837,'Регистрация приход товаров'!$A$4:$A$2000,"&lt;"&amp;DATE(YEAR($A837),MONTH($A837),1)))-SUMIFS('Регистрация расход товаров'!$H$4:$H$2000,'Регистрация расход товаров'!$A$4:$A$2000,"&lt;"&amp;DATE(YEAR($A837),MONTH($A837),1),'Регистрация расход товаров'!$D$4:$D$2000,$D837),0)))/((SUMIFS('Регистрация приход товаров'!$G$4:$G$2000,'Регистрация приход товаров'!$A$4:$A$2000,"&gt;="&amp;DATE(YEAR($A837),MONTH($A837),1),'Регистрация приход товаров'!$D$4:$D$2000,$D837)-SUMIFS('Регистрация приход товаров'!$G$4:$G$2000,'Регистрация приход товаров'!$A$4:$A$2000,"&gt;="&amp;DATE(YEAR($A837),MONTH($A837)+1,1),'Регистрация приход товаров'!$D$4:$D$2000,$D837))+(IFERROR((SUMIF('Остаток на начало год'!$B$5:$B$302,$D837,'Остаток на начало год'!$E$5:$E$302)+SUMIFS('Регистрация приход товаров'!$G$4:$G$2000,'Регистрация приход товаров'!$D$4:$D$2000,$D837,'Регистрация приход товаров'!$A$4:$A$2000,"&lt;"&amp;DATE(YEAR($A837),MONTH($A837),1)))-SUMIFS('Регистрация расход товаров'!$G$4:$G$2000,'Регистрация расход товаров'!$A$4:$A$2000,"&lt;"&amp;DATE(YEAR($A837),MONTH($A837),1),'Регистрация расход товаров'!$D$4:$D$2000,$D837),0))))*G837,0)</f>
        <v>0</v>
      </c>
      <c r="I837" s="154"/>
      <c r="J837" s="153">
        <f t="shared" ref="J837:J900" si="26">+G837*I837</f>
        <v>0</v>
      </c>
      <c r="K837" s="153">
        <f t="shared" ref="K837:K900" si="27">+J837-H837</f>
        <v>0</v>
      </c>
      <c r="L837" s="43" t="e">
        <f>IF(B837=#REF!,MAX($L$3:L836)+1,0)</f>
        <v>#REF!</v>
      </c>
    </row>
    <row r="838" spans="1:12">
      <c r="A838" s="158"/>
      <c r="B838" s="94"/>
      <c r="C838" s="159"/>
      <c r="D838" s="128"/>
      <c r="E838" s="151" t="str">
        <f>IFERROR(INDEX('Материал хисобот'!$C$9:$C$259,MATCH(D838,'Материал хисобот'!$B$9:$B$259,0),1),"")</f>
        <v/>
      </c>
      <c r="F838" s="152" t="str">
        <f>IFERROR(INDEX('Материал хисобот'!$D$9:$D$259,MATCH(D838,'Материал хисобот'!$B$9:$B$259,0),1),"")</f>
        <v/>
      </c>
      <c r="G838" s="155"/>
      <c r="H838" s="153">
        <f>IFERROR((((SUMIFS('Регистрация приход товаров'!$H$4:$H$2000,'Регистрация приход товаров'!$A$4:$A$2000,"&gt;="&amp;DATE(YEAR($A838),MONTH($A838),1),'Регистрация приход товаров'!$D$4:$D$2000,$D838)-SUMIFS('Регистрация приход товаров'!$H$4:$H$2000,'Регистрация приход товаров'!$A$4:$A$2000,"&gt;="&amp;DATE(YEAR($A838),MONTH($A838)+1,1),'Регистрация приход товаров'!$D$4:$D$2000,$D838))+(IFERROR((SUMIF('Остаток на начало год'!$B$5:$B$302,$D838,'Остаток на начало год'!$F$5:$F$302)+SUMIFS('Регистрация приход товаров'!$H$4:$H$2000,'Регистрация приход товаров'!$D$4:$D$2000,$D838,'Регистрация приход товаров'!$A$4:$A$2000,"&lt;"&amp;DATE(YEAR($A838),MONTH($A838),1)))-SUMIFS('Регистрация расход товаров'!$H$4:$H$2000,'Регистрация расход товаров'!$A$4:$A$2000,"&lt;"&amp;DATE(YEAR($A838),MONTH($A838),1),'Регистрация расход товаров'!$D$4:$D$2000,$D838),0)))/((SUMIFS('Регистрация приход товаров'!$G$4:$G$2000,'Регистрация приход товаров'!$A$4:$A$2000,"&gt;="&amp;DATE(YEAR($A838),MONTH($A838),1),'Регистрация приход товаров'!$D$4:$D$2000,$D838)-SUMIFS('Регистрация приход товаров'!$G$4:$G$2000,'Регистрация приход товаров'!$A$4:$A$2000,"&gt;="&amp;DATE(YEAR($A838),MONTH($A838)+1,1),'Регистрация приход товаров'!$D$4:$D$2000,$D838))+(IFERROR((SUMIF('Остаток на начало год'!$B$5:$B$302,$D838,'Остаток на начало год'!$E$5:$E$302)+SUMIFS('Регистрация приход товаров'!$G$4:$G$2000,'Регистрация приход товаров'!$D$4:$D$2000,$D838,'Регистрация приход товаров'!$A$4:$A$2000,"&lt;"&amp;DATE(YEAR($A838),MONTH($A838),1)))-SUMIFS('Регистрация расход товаров'!$G$4:$G$2000,'Регистрация расход товаров'!$A$4:$A$2000,"&lt;"&amp;DATE(YEAR($A838),MONTH($A838),1),'Регистрация расход товаров'!$D$4:$D$2000,$D838),0))))*G838,0)</f>
        <v>0</v>
      </c>
      <c r="I838" s="154"/>
      <c r="J838" s="153">
        <f t="shared" si="26"/>
        <v>0</v>
      </c>
      <c r="K838" s="153">
        <f t="shared" si="27"/>
        <v>0</v>
      </c>
      <c r="L838" s="43" t="e">
        <f>IF(B838=#REF!,MAX($L$3:L837)+1,0)</f>
        <v>#REF!</v>
      </c>
    </row>
    <row r="839" spans="1:12">
      <c r="A839" s="158"/>
      <c r="B839" s="94"/>
      <c r="C839" s="159"/>
      <c r="D839" s="128"/>
      <c r="E839" s="151" t="str">
        <f>IFERROR(INDEX('Материал хисобот'!$C$9:$C$259,MATCH(D839,'Материал хисобот'!$B$9:$B$259,0),1),"")</f>
        <v/>
      </c>
      <c r="F839" s="152" t="str">
        <f>IFERROR(INDEX('Материал хисобот'!$D$9:$D$259,MATCH(D839,'Материал хисобот'!$B$9:$B$259,0),1),"")</f>
        <v/>
      </c>
      <c r="G839" s="155"/>
      <c r="H839" s="153">
        <f>IFERROR((((SUMIFS('Регистрация приход товаров'!$H$4:$H$2000,'Регистрация приход товаров'!$A$4:$A$2000,"&gt;="&amp;DATE(YEAR($A839),MONTH($A839),1),'Регистрация приход товаров'!$D$4:$D$2000,$D839)-SUMIFS('Регистрация приход товаров'!$H$4:$H$2000,'Регистрация приход товаров'!$A$4:$A$2000,"&gt;="&amp;DATE(YEAR($A839),MONTH($A839)+1,1),'Регистрация приход товаров'!$D$4:$D$2000,$D839))+(IFERROR((SUMIF('Остаток на начало год'!$B$5:$B$302,$D839,'Остаток на начало год'!$F$5:$F$302)+SUMIFS('Регистрация приход товаров'!$H$4:$H$2000,'Регистрация приход товаров'!$D$4:$D$2000,$D839,'Регистрация приход товаров'!$A$4:$A$2000,"&lt;"&amp;DATE(YEAR($A839),MONTH($A839),1)))-SUMIFS('Регистрация расход товаров'!$H$4:$H$2000,'Регистрация расход товаров'!$A$4:$A$2000,"&lt;"&amp;DATE(YEAR($A839),MONTH($A839),1),'Регистрация расход товаров'!$D$4:$D$2000,$D839),0)))/((SUMIFS('Регистрация приход товаров'!$G$4:$G$2000,'Регистрация приход товаров'!$A$4:$A$2000,"&gt;="&amp;DATE(YEAR($A839),MONTH($A839),1),'Регистрация приход товаров'!$D$4:$D$2000,$D839)-SUMIFS('Регистрация приход товаров'!$G$4:$G$2000,'Регистрация приход товаров'!$A$4:$A$2000,"&gt;="&amp;DATE(YEAR($A839),MONTH($A839)+1,1),'Регистрация приход товаров'!$D$4:$D$2000,$D839))+(IFERROR((SUMIF('Остаток на начало год'!$B$5:$B$302,$D839,'Остаток на начало год'!$E$5:$E$302)+SUMIFS('Регистрация приход товаров'!$G$4:$G$2000,'Регистрация приход товаров'!$D$4:$D$2000,$D839,'Регистрация приход товаров'!$A$4:$A$2000,"&lt;"&amp;DATE(YEAR($A839),MONTH($A839),1)))-SUMIFS('Регистрация расход товаров'!$G$4:$G$2000,'Регистрация расход товаров'!$A$4:$A$2000,"&lt;"&amp;DATE(YEAR($A839),MONTH($A839),1),'Регистрация расход товаров'!$D$4:$D$2000,$D839),0))))*G839,0)</f>
        <v>0</v>
      </c>
      <c r="I839" s="154"/>
      <c r="J839" s="153">
        <f t="shared" si="26"/>
        <v>0</v>
      </c>
      <c r="K839" s="153">
        <f t="shared" si="27"/>
        <v>0</v>
      </c>
      <c r="L839" s="43" t="e">
        <f>IF(B839=#REF!,MAX($L$3:L838)+1,0)</f>
        <v>#REF!</v>
      </c>
    </row>
    <row r="840" spans="1:12">
      <c r="A840" s="158"/>
      <c r="B840" s="94"/>
      <c r="C840" s="159"/>
      <c r="D840" s="128"/>
      <c r="E840" s="151" t="str">
        <f>IFERROR(INDEX('Материал хисобот'!$C$9:$C$259,MATCH(D840,'Материал хисобот'!$B$9:$B$259,0),1),"")</f>
        <v/>
      </c>
      <c r="F840" s="152" t="str">
        <f>IFERROR(INDEX('Материал хисобот'!$D$9:$D$259,MATCH(D840,'Материал хисобот'!$B$9:$B$259,0),1),"")</f>
        <v/>
      </c>
      <c r="G840" s="155"/>
      <c r="H840" s="153">
        <f>IFERROR((((SUMIFS('Регистрация приход товаров'!$H$4:$H$2000,'Регистрация приход товаров'!$A$4:$A$2000,"&gt;="&amp;DATE(YEAR($A840),MONTH($A840),1),'Регистрация приход товаров'!$D$4:$D$2000,$D840)-SUMIFS('Регистрация приход товаров'!$H$4:$H$2000,'Регистрация приход товаров'!$A$4:$A$2000,"&gt;="&amp;DATE(YEAR($A840),MONTH($A840)+1,1),'Регистрация приход товаров'!$D$4:$D$2000,$D840))+(IFERROR((SUMIF('Остаток на начало год'!$B$5:$B$302,$D840,'Остаток на начало год'!$F$5:$F$302)+SUMIFS('Регистрация приход товаров'!$H$4:$H$2000,'Регистрация приход товаров'!$D$4:$D$2000,$D840,'Регистрация приход товаров'!$A$4:$A$2000,"&lt;"&amp;DATE(YEAR($A840),MONTH($A840),1)))-SUMIFS('Регистрация расход товаров'!$H$4:$H$2000,'Регистрация расход товаров'!$A$4:$A$2000,"&lt;"&amp;DATE(YEAR($A840),MONTH($A840),1),'Регистрация расход товаров'!$D$4:$D$2000,$D840),0)))/((SUMIFS('Регистрация приход товаров'!$G$4:$G$2000,'Регистрация приход товаров'!$A$4:$A$2000,"&gt;="&amp;DATE(YEAR($A840),MONTH($A840),1),'Регистрация приход товаров'!$D$4:$D$2000,$D840)-SUMIFS('Регистрация приход товаров'!$G$4:$G$2000,'Регистрация приход товаров'!$A$4:$A$2000,"&gt;="&amp;DATE(YEAR($A840),MONTH($A840)+1,1),'Регистрация приход товаров'!$D$4:$D$2000,$D840))+(IFERROR((SUMIF('Остаток на начало год'!$B$5:$B$302,$D840,'Остаток на начало год'!$E$5:$E$302)+SUMIFS('Регистрация приход товаров'!$G$4:$G$2000,'Регистрация приход товаров'!$D$4:$D$2000,$D840,'Регистрация приход товаров'!$A$4:$A$2000,"&lt;"&amp;DATE(YEAR($A840),MONTH($A840),1)))-SUMIFS('Регистрация расход товаров'!$G$4:$G$2000,'Регистрация расход товаров'!$A$4:$A$2000,"&lt;"&amp;DATE(YEAR($A840),MONTH($A840),1),'Регистрация расход товаров'!$D$4:$D$2000,$D840),0))))*G840,0)</f>
        <v>0</v>
      </c>
      <c r="I840" s="154"/>
      <c r="J840" s="153">
        <f t="shared" si="26"/>
        <v>0</v>
      </c>
      <c r="K840" s="153">
        <f t="shared" si="27"/>
        <v>0</v>
      </c>
      <c r="L840" s="43" t="e">
        <f>IF(B840=#REF!,MAX($L$3:L839)+1,0)</f>
        <v>#REF!</v>
      </c>
    </row>
    <row r="841" spans="1:12">
      <c r="A841" s="158"/>
      <c r="B841" s="94"/>
      <c r="C841" s="159"/>
      <c r="D841" s="128"/>
      <c r="E841" s="151" t="str">
        <f>IFERROR(INDEX('Материал хисобот'!$C$9:$C$259,MATCH(D841,'Материал хисобот'!$B$9:$B$259,0),1),"")</f>
        <v/>
      </c>
      <c r="F841" s="152" t="str">
        <f>IFERROR(INDEX('Материал хисобот'!$D$9:$D$259,MATCH(D841,'Материал хисобот'!$B$9:$B$259,0),1),"")</f>
        <v/>
      </c>
      <c r="G841" s="155"/>
      <c r="H841" s="153">
        <f>IFERROR((((SUMIFS('Регистрация приход товаров'!$H$4:$H$2000,'Регистрация приход товаров'!$A$4:$A$2000,"&gt;="&amp;DATE(YEAR($A841),MONTH($A841),1),'Регистрация приход товаров'!$D$4:$D$2000,$D841)-SUMIFS('Регистрация приход товаров'!$H$4:$H$2000,'Регистрация приход товаров'!$A$4:$A$2000,"&gt;="&amp;DATE(YEAR($A841),MONTH($A841)+1,1),'Регистрация приход товаров'!$D$4:$D$2000,$D841))+(IFERROR((SUMIF('Остаток на начало год'!$B$5:$B$302,$D841,'Остаток на начало год'!$F$5:$F$302)+SUMIFS('Регистрация приход товаров'!$H$4:$H$2000,'Регистрация приход товаров'!$D$4:$D$2000,$D841,'Регистрация приход товаров'!$A$4:$A$2000,"&lt;"&amp;DATE(YEAR($A841),MONTH($A841),1)))-SUMIFS('Регистрация расход товаров'!$H$4:$H$2000,'Регистрация расход товаров'!$A$4:$A$2000,"&lt;"&amp;DATE(YEAR($A841),MONTH($A841),1),'Регистрация расход товаров'!$D$4:$D$2000,$D841),0)))/((SUMIFS('Регистрация приход товаров'!$G$4:$G$2000,'Регистрация приход товаров'!$A$4:$A$2000,"&gt;="&amp;DATE(YEAR($A841),MONTH($A841),1),'Регистрация приход товаров'!$D$4:$D$2000,$D841)-SUMIFS('Регистрация приход товаров'!$G$4:$G$2000,'Регистрация приход товаров'!$A$4:$A$2000,"&gt;="&amp;DATE(YEAR($A841),MONTH($A841)+1,1),'Регистрация приход товаров'!$D$4:$D$2000,$D841))+(IFERROR((SUMIF('Остаток на начало год'!$B$5:$B$302,$D841,'Остаток на начало год'!$E$5:$E$302)+SUMIFS('Регистрация приход товаров'!$G$4:$G$2000,'Регистрация приход товаров'!$D$4:$D$2000,$D841,'Регистрация приход товаров'!$A$4:$A$2000,"&lt;"&amp;DATE(YEAR($A841),MONTH($A841),1)))-SUMIFS('Регистрация расход товаров'!$G$4:$G$2000,'Регистрация расход товаров'!$A$4:$A$2000,"&lt;"&amp;DATE(YEAR($A841),MONTH($A841),1),'Регистрация расход товаров'!$D$4:$D$2000,$D841),0))))*G841,0)</f>
        <v>0</v>
      </c>
      <c r="I841" s="154"/>
      <c r="J841" s="153">
        <f t="shared" si="26"/>
        <v>0</v>
      </c>
      <c r="K841" s="153">
        <f t="shared" si="27"/>
        <v>0</v>
      </c>
      <c r="L841" s="43" t="e">
        <f>IF(B841=#REF!,MAX($L$3:L840)+1,0)</f>
        <v>#REF!</v>
      </c>
    </row>
    <row r="842" spans="1:12">
      <c r="A842" s="158"/>
      <c r="B842" s="94"/>
      <c r="C842" s="159"/>
      <c r="D842" s="128"/>
      <c r="E842" s="151" t="str">
        <f>IFERROR(INDEX('Материал хисобот'!$C$9:$C$259,MATCH(D842,'Материал хисобот'!$B$9:$B$259,0),1),"")</f>
        <v/>
      </c>
      <c r="F842" s="152" t="str">
        <f>IFERROR(INDEX('Материал хисобот'!$D$9:$D$259,MATCH(D842,'Материал хисобот'!$B$9:$B$259,0),1),"")</f>
        <v/>
      </c>
      <c r="G842" s="155"/>
      <c r="H842" s="153">
        <f>IFERROR((((SUMIFS('Регистрация приход товаров'!$H$4:$H$2000,'Регистрация приход товаров'!$A$4:$A$2000,"&gt;="&amp;DATE(YEAR($A842),MONTH($A842),1),'Регистрация приход товаров'!$D$4:$D$2000,$D842)-SUMIFS('Регистрация приход товаров'!$H$4:$H$2000,'Регистрация приход товаров'!$A$4:$A$2000,"&gt;="&amp;DATE(YEAR($A842),MONTH($A842)+1,1),'Регистрация приход товаров'!$D$4:$D$2000,$D842))+(IFERROR((SUMIF('Остаток на начало год'!$B$5:$B$302,$D842,'Остаток на начало год'!$F$5:$F$302)+SUMIFS('Регистрация приход товаров'!$H$4:$H$2000,'Регистрация приход товаров'!$D$4:$D$2000,$D842,'Регистрация приход товаров'!$A$4:$A$2000,"&lt;"&amp;DATE(YEAR($A842),MONTH($A842),1)))-SUMIFS('Регистрация расход товаров'!$H$4:$H$2000,'Регистрация расход товаров'!$A$4:$A$2000,"&lt;"&amp;DATE(YEAR($A842),MONTH($A842),1),'Регистрация расход товаров'!$D$4:$D$2000,$D842),0)))/((SUMIFS('Регистрация приход товаров'!$G$4:$G$2000,'Регистрация приход товаров'!$A$4:$A$2000,"&gt;="&amp;DATE(YEAR($A842),MONTH($A842),1),'Регистрация приход товаров'!$D$4:$D$2000,$D842)-SUMIFS('Регистрация приход товаров'!$G$4:$G$2000,'Регистрация приход товаров'!$A$4:$A$2000,"&gt;="&amp;DATE(YEAR($A842),MONTH($A842)+1,1),'Регистрация приход товаров'!$D$4:$D$2000,$D842))+(IFERROR((SUMIF('Остаток на начало год'!$B$5:$B$302,$D842,'Остаток на начало год'!$E$5:$E$302)+SUMIFS('Регистрация приход товаров'!$G$4:$G$2000,'Регистрация приход товаров'!$D$4:$D$2000,$D842,'Регистрация приход товаров'!$A$4:$A$2000,"&lt;"&amp;DATE(YEAR($A842),MONTH($A842),1)))-SUMIFS('Регистрация расход товаров'!$G$4:$G$2000,'Регистрация расход товаров'!$A$4:$A$2000,"&lt;"&amp;DATE(YEAR($A842),MONTH($A842),1),'Регистрация расход товаров'!$D$4:$D$2000,$D842),0))))*G842,0)</f>
        <v>0</v>
      </c>
      <c r="I842" s="154"/>
      <c r="J842" s="153">
        <f t="shared" si="26"/>
        <v>0</v>
      </c>
      <c r="K842" s="153">
        <f t="shared" si="27"/>
        <v>0</v>
      </c>
      <c r="L842" s="43" t="e">
        <f>IF(B842=#REF!,MAX($L$3:L841)+1,0)</f>
        <v>#REF!</v>
      </c>
    </row>
    <row r="843" spans="1:12">
      <c r="A843" s="158"/>
      <c r="B843" s="94"/>
      <c r="C843" s="159"/>
      <c r="D843" s="128"/>
      <c r="E843" s="151" t="str">
        <f>IFERROR(INDEX('Материал хисобот'!$C$9:$C$259,MATCH(D843,'Материал хисобот'!$B$9:$B$259,0),1),"")</f>
        <v/>
      </c>
      <c r="F843" s="152" t="str">
        <f>IFERROR(INDEX('Материал хисобот'!$D$9:$D$259,MATCH(D843,'Материал хисобот'!$B$9:$B$259,0),1),"")</f>
        <v/>
      </c>
      <c r="G843" s="155"/>
      <c r="H843" s="153">
        <f>IFERROR((((SUMIFS('Регистрация приход товаров'!$H$4:$H$2000,'Регистрация приход товаров'!$A$4:$A$2000,"&gt;="&amp;DATE(YEAR($A843),MONTH($A843),1),'Регистрация приход товаров'!$D$4:$D$2000,$D843)-SUMIFS('Регистрация приход товаров'!$H$4:$H$2000,'Регистрация приход товаров'!$A$4:$A$2000,"&gt;="&amp;DATE(YEAR($A843),MONTH($A843)+1,1),'Регистрация приход товаров'!$D$4:$D$2000,$D843))+(IFERROR((SUMIF('Остаток на начало год'!$B$5:$B$302,$D843,'Остаток на начало год'!$F$5:$F$302)+SUMIFS('Регистрация приход товаров'!$H$4:$H$2000,'Регистрация приход товаров'!$D$4:$D$2000,$D843,'Регистрация приход товаров'!$A$4:$A$2000,"&lt;"&amp;DATE(YEAR($A843),MONTH($A843),1)))-SUMIFS('Регистрация расход товаров'!$H$4:$H$2000,'Регистрация расход товаров'!$A$4:$A$2000,"&lt;"&amp;DATE(YEAR($A843),MONTH($A843),1),'Регистрация расход товаров'!$D$4:$D$2000,$D843),0)))/((SUMIFS('Регистрация приход товаров'!$G$4:$G$2000,'Регистрация приход товаров'!$A$4:$A$2000,"&gt;="&amp;DATE(YEAR($A843),MONTH($A843),1),'Регистрация приход товаров'!$D$4:$D$2000,$D843)-SUMIFS('Регистрация приход товаров'!$G$4:$G$2000,'Регистрация приход товаров'!$A$4:$A$2000,"&gt;="&amp;DATE(YEAR($A843),MONTH($A843)+1,1),'Регистрация приход товаров'!$D$4:$D$2000,$D843))+(IFERROR((SUMIF('Остаток на начало год'!$B$5:$B$302,$D843,'Остаток на начало год'!$E$5:$E$302)+SUMIFS('Регистрация приход товаров'!$G$4:$G$2000,'Регистрация приход товаров'!$D$4:$D$2000,$D843,'Регистрация приход товаров'!$A$4:$A$2000,"&lt;"&amp;DATE(YEAR($A843),MONTH($A843),1)))-SUMIFS('Регистрация расход товаров'!$G$4:$G$2000,'Регистрация расход товаров'!$A$4:$A$2000,"&lt;"&amp;DATE(YEAR($A843),MONTH($A843),1),'Регистрация расход товаров'!$D$4:$D$2000,$D843),0))))*G843,0)</f>
        <v>0</v>
      </c>
      <c r="I843" s="154"/>
      <c r="J843" s="153">
        <f t="shared" si="26"/>
        <v>0</v>
      </c>
      <c r="K843" s="153">
        <f t="shared" si="27"/>
        <v>0</v>
      </c>
      <c r="L843" s="43" t="e">
        <f>IF(B843=#REF!,MAX($L$3:L842)+1,0)</f>
        <v>#REF!</v>
      </c>
    </row>
    <row r="844" spans="1:12">
      <c r="A844" s="158"/>
      <c r="B844" s="94"/>
      <c r="C844" s="159"/>
      <c r="D844" s="128"/>
      <c r="E844" s="151" t="str">
        <f>IFERROR(INDEX('Материал хисобот'!$C$9:$C$259,MATCH(D844,'Материал хисобот'!$B$9:$B$259,0),1),"")</f>
        <v/>
      </c>
      <c r="F844" s="152" t="str">
        <f>IFERROR(INDEX('Материал хисобот'!$D$9:$D$259,MATCH(D844,'Материал хисобот'!$B$9:$B$259,0),1),"")</f>
        <v/>
      </c>
      <c r="G844" s="155"/>
      <c r="H844" s="153">
        <f>IFERROR((((SUMIFS('Регистрация приход товаров'!$H$4:$H$2000,'Регистрация приход товаров'!$A$4:$A$2000,"&gt;="&amp;DATE(YEAR($A844),MONTH($A844),1),'Регистрация приход товаров'!$D$4:$D$2000,$D844)-SUMIFS('Регистрация приход товаров'!$H$4:$H$2000,'Регистрация приход товаров'!$A$4:$A$2000,"&gt;="&amp;DATE(YEAR($A844),MONTH($A844)+1,1),'Регистрация приход товаров'!$D$4:$D$2000,$D844))+(IFERROR((SUMIF('Остаток на начало год'!$B$5:$B$302,$D844,'Остаток на начало год'!$F$5:$F$302)+SUMIFS('Регистрация приход товаров'!$H$4:$H$2000,'Регистрация приход товаров'!$D$4:$D$2000,$D844,'Регистрация приход товаров'!$A$4:$A$2000,"&lt;"&amp;DATE(YEAR($A844),MONTH($A844),1)))-SUMIFS('Регистрация расход товаров'!$H$4:$H$2000,'Регистрация расход товаров'!$A$4:$A$2000,"&lt;"&amp;DATE(YEAR($A844),MONTH($A844),1),'Регистрация расход товаров'!$D$4:$D$2000,$D844),0)))/((SUMIFS('Регистрация приход товаров'!$G$4:$G$2000,'Регистрация приход товаров'!$A$4:$A$2000,"&gt;="&amp;DATE(YEAR($A844),MONTH($A844),1),'Регистрация приход товаров'!$D$4:$D$2000,$D844)-SUMIFS('Регистрация приход товаров'!$G$4:$G$2000,'Регистрация приход товаров'!$A$4:$A$2000,"&gt;="&amp;DATE(YEAR($A844),MONTH($A844)+1,1),'Регистрация приход товаров'!$D$4:$D$2000,$D844))+(IFERROR((SUMIF('Остаток на начало год'!$B$5:$B$302,$D844,'Остаток на начало год'!$E$5:$E$302)+SUMIFS('Регистрация приход товаров'!$G$4:$G$2000,'Регистрация приход товаров'!$D$4:$D$2000,$D844,'Регистрация приход товаров'!$A$4:$A$2000,"&lt;"&amp;DATE(YEAR($A844),MONTH($A844),1)))-SUMIFS('Регистрация расход товаров'!$G$4:$G$2000,'Регистрация расход товаров'!$A$4:$A$2000,"&lt;"&amp;DATE(YEAR($A844),MONTH($A844),1),'Регистрация расход товаров'!$D$4:$D$2000,$D844),0))))*G844,0)</f>
        <v>0</v>
      </c>
      <c r="I844" s="154"/>
      <c r="J844" s="153">
        <f t="shared" si="26"/>
        <v>0</v>
      </c>
      <c r="K844" s="153">
        <f t="shared" si="27"/>
        <v>0</v>
      </c>
      <c r="L844" s="43" t="e">
        <f>IF(B844=#REF!,MAX($L$3:L843)+1,0)</f>
        <v>#REF!</v>
      </c>
    </row>
    <row r="845" spans="1:12">
      <c r="A845" s="158"/>
      <c r="B845" s="94"/>
      <c r="C845" s="159"/>
      <c r="D845" s="128"/>
      <c r="E845" s="151" t="str">
        <f>IFERROR(INDEX('Материал хисобот'!$C$9:$C$259,MATCH(D845,'Материал хисобот'!$B$9:$B$259,0),1),"")</f>
        <v/>
      </c>
      <c r="F845" s="152" t="str">
        <f>IFERROR(INDEX('Материал хисобот'!$D$9:$D$259,MATCH(D845,'Материал хисобот'!$B$9:$B$259,0),1),"")</f>
        <v/>
      </c>
      <c r="G845" s="155"/>
      <c r="H845" s="153">
        <f>IFERROR((((SUMIFS('Регистрация приход товаров'!$H$4:$H$2000,'Регистрация приход товаров'!$A$4:$A$2000,"&gt;="&amp;DATE(YEAR($A845),MONTH($A845),1),'Регистрация приход товаров'!$D$4:$D$2000,$D845)-SUMIFS('Регистрация приход товаров'!$H$4:$H$2000,'Регистрация приход товаров'!$A$4:$A$2000,"&gt;="&amp;DATE(YEAR($A845),MONTH($A845)+1,1),'Регистрация приход товаров'!$D$4:$D$2000,$D845))+(IFERROR((SUMIF('Остаток на начало год'!$B$5:$B$302,$D845,'Остаток на начало год'!$F$5:$F$302)+SUMIFS('Регистрация приход товаров'!$H$4:$H$2000,'Регистрация приход товаров'!$D$4:$D$2000,$D845,'Регистрация приход товаров'!$A$4:$A$2000,"&lt;"&amp;DATE(YEAR($A845),MONTH($A845),1)))-SUMIFS('Регистрация расход товаров'!$H$4:$H$2000,'Регистрация расход товаров'!$A$4:$A$2000,"&lt;"&amp;DATE(YEAR($A845),MONTH($A845),1),'Регистрация расход товаров'!$D$4:$D$2000,$D845),0)))/((SUMIFS('Регистрация приход товаров'!$G$4:$G$2000,'Регистрация приход товаров'!$A$4:$A$2000,"&gt;="&amp;DATE(YEAR($A845),MONTH($A845),1),'Регистрация приход товаров'!$D$4:$D$2000,$D845)-SUMIFS('Регистрация приход товаров'!$G$4:$G$2000,'Регистрация приход товаров'!$A$4:$A$2000,"&gt;="&amp;DATE(YEAR($A845),MONTH($A845)+1,1),'Регистрация приход товаров'!$D$4:$D$2000,$D845))+(IFERROR((SUMIF('Остаток на начало год'!$B$5:$B$302,$D845,'Остаток на начало год'!$E$5:$E$302)+SUMIFS('Регистрация приход товаров'!$G$4:$G$2000,'Регистрация приход товаров'!$D$4:$D$2000,$D845,'Регистрация приход товаров'!$A$4:$A$2000,"&lt;"&amp;DATE(YEAR($A845),MONTH($A845),1)))-SUMIFS('Регистрация расход товаров'!$G$4:$G$2000,'Регистрация расход товаров'!$A$4:$A$2000,"&lt;"&amp;DATE(YEAR($A845),MONTH($A845),1),'Регистрация расход товаров'!$D$4:$D$2000,$D845),0))))*G845,0)</f>
        <v>0</v>
      </c>
      <c r="I845" s="154"/>
      <c r="J845" s="153">
        <f t="shared" si="26"/>
        <v>0</v>
      </c>
      <c r="K845" s="153">
        <f t="shared" si="27"/>
        <v>0</v>
      </c>
      <c r="L845" s="43" t="e">
        <f>IF(B845=#REF!,MAX($L$3:L844)+1,0)</f>
        <v>#REF!</v>
      </c>
    </row>
    <row r="846" spans="1:12">
      <c r="A846" s="158"/>
      <c r="B846" s="94"/>
      <c r="C846" s="159"/>
      <c r="D846" s="128"/>
      <c r="E846" s="151" t="str">
        <f>IFERROR(INDEX('Материал хисобот'!$C$9:$C$259,MATCH(D846,'Материал хисобот'!$B$9:$B$259,0),1),"")</f>
        <v/>
      </c>
      <c r="F846" s="152" t="str">
        <f>IFERROR(INDEX('Материал хисобот'!$D$9:$D$259,MATCH(D846,'Материал хисобот'!$B$9:$B$259,0),1),"")</f>
        <v/>
      </c>
      <c r="G846" s="155"/>
      <c r="H846" s="153">
        <f>IFERROR((((SUMIFS('Регистрация приход товаров'!$H$4:$H$2000,'Регистрация приход товаров'!$A$4:$A$2000,"&gt;="&amp;DATE(YEAR($A846),MONTH($A846),1),'Регистрация приход товаров'!$D$4:$D$2000,$D846)-SUMIFS('Регистрация приход товаров'!$H$4:$H$2000,'Регистрация приход товаров'!$A$4:$A$2000,"&gt;="&amp;DATE(YEAR($A846),MONTH($A846)+1,1),'Регистрация приход товаров'!$D$4:$D$2000,$D846))+(IFERROR((SUMIF('Остаток на начало год'!$B$5:$B$302,$D846,'Остаток на начало год'!$F$5:$F$302)+SUMIFS('Регистрация приход товаров'!$H$4:$H$2000,'Регистрация приход товаров'!$D$4:$D$2000,$D846,'Регистрация приход товаров'!$A$4:$A$2000,"&lt;"&amp;DATE(YEAR($A846),MONTH($A846),1)))-SUMIFS('Регистрация расход товаров'!$H$4:$H$2000,'Регистрация расход товаров'!$A$4:$A$2000,"&lt;"&amp;DATE(YEAR($A846),MONTH($A846),1),'Регистрация расход товаров'!$D$4:$D$2000,$D846),0)))/((SUMIFS('Регистрация приход товаров'!$G$4:$G$2000,'Регистрация приход товаров'!$A$4:$A$2000,"&gt;="&amp;DATE(YEAR($A846),MONTH($A846),1),'Регистрация приход товаров'!$D$4:$D$2000,$D846)-SUMIFS('Регистрация приход товаров'!$G$4:$G$2000,'Регистрация приход товаров'!$A$4:$A$2000,"&gt;="&amp;DATE(YEAR($A846),MONTH($A846)+1,1),'Регистрация приход товаров'!$D$4:$D$2000,$D846))+(IFERROR((SUMIF('Остаток на начало год'!$B$5:$B$302,$D846,'Остаток на начало год'!$E$5:$E$302)+SUMIFS('Регистрация приход товаров'!$G$4:$G$2000,'Регистрация приход товаров'!$D$4:$D$2000,$D846,'Регистрация приход товаров'!$A$4:$A$2000,"&lt;"&amp;DATE(YEAR($A846),MONTH($A846),1)))-SUMIFS('Регистрация расход товаров'!$G$4:$G$2000,'Регистрация расход товаров'!$A$4:$A$2000,"&lt;"&amp;DATE(YEAR($A846),MONTH($A846),1),'Регистрация расход товаров'!$D$4:$D$2000,$D846),0))))*G846,0)</f>
        <v>0</v>
      </c>
      <c r="I846" s="154"/>
      <c r="J846" s="153">
        <f t="shared" si="26"/>
        <v>0</v>
      </c>
      <c r="K846" s="153">
        <f t="shared" si="27"/>
        <v>0</v>
      </c>
      <c r="L846" s="43" t="e">
        <f>IF(B846=#REF!,MAX($L$3:L845)+1,0)</f>
        <v>#REF!</v>
      </c>
    </row>
    <row r="847" spans="1:12">
      <c r="A847" s="158"/>
      <c r="B847" s="94"/>
      <c r="C847" s="159"/>
      <c r="D847" s="128"/>
      <c r="E847" s="151" t="str">
        <f>IFERROR(INDEX('Материал хисобот'!$C$9:$C$259,MATCH(D847,'Материал хисобот'!$B$9:$B$259,0),1),"")</f>
        <v/>
      </c>
      <c r="F847" s="152" t="str">
        <f>IFERROR(INDEX('Материал хисобот'!$D$9:$D$259,MATCH(D847,'Материал хисобот'!$B$9:$B$259,0),1),"")</f>
        <v/>
      </c>
      <c r="G847" s="155"/>
      <c r="H847" s="153">
        <f>IFERROR((((SUMIFS('Регистрация приход товаров'!$H$4:$H$2000,'Регистрация приход товаров'!$A$4:$A$2000,"&gt;="&amp;DATE(YEAR($A847),MONTH($A847),1),'Регистрация приход товаров'!$D$4:$D$2000,$D847)-SUMIFS('Регистрация приход товаров'!$H$4:$H$2000,'Регистрация приход товаров'!$A$4:$A$2000,"&gt;="&amp;DATE(YEAR($A847),MONTH($A847)+1,1),'Регистрация приход товаров'!$D$4:$D$2000,$D847))+(IFERROR((SUMIF('Остаток на начало год'!$B$5:$B$302,$D847,'Остаток на начало год'!$F$5:$F$302)+SUMIFS('Регистрация приход товаров'!$H$4:$H$2000,'Регистрация приход товаров'!$D$4:$D$2000,$D847,'Регистрация приход товаров'!$A$4:$A$2000,"&lt;"&amp;DATE(YEAR($A847),MONTH($A847),1)))-SUMIFS('Регистрация расход товаров'!$H$4:$H$2000,'Регистрация расход товаров'!$A$4:$A$2000,"&lt;"&amp;DATE(YEAR($A847),MONTH($A847),1),'Регистрация расход товаров'!$D$4:$D$2000,$D847),0)))/((SUMIFS('Регистрация приход товаров'!$G$4:$G$2000,'Регистрация приход товаров'!$A$4:$A$2000,"&gt;="&amp;DATE(YEAR($A847),MONTH($A847),1),'Регистрация приход товаров'!$D$4:$D$2000,$D847)-SUMIFS('Регистрация приход товаров'!$G$4:$G$2000,'Регистрация приход товаров'!$A$4:$A$2000,"&gt;="&amp;DATE(YEAR($A847),MONTH($A847)+1,1),'Регистрация приход товаров'!$D$4:$D$2000,$D847))+(IFERROR((SUMIF('Остаток на начало год'!$B$5:$B$302,$D847,'Остаток на начало год'!$E$5:$E$302)+SUMIFS('Регистрация приход товаров'!$G$4:$G$2000,'Регистрация приход товаров'!$D$4:$D$2000,$D847,'Регистрация приход товаров'!$A$4:$A$2000,"&lt;"&amp;DATE(YEAR($A847),MONTH($A847),1)))-SUMIFS('Регистрация расход товаров'!$G$4:$G$2000,'Регистрация расход товаров'!$A$4:$A$2000,"&lt;"&amp;DATE(YEAR($A847),MONTH($A847),1),'Регистрация расход товаров'!$D$4:$D$2000,$D847),0))))*G847,0)</f>
        <v>0</v>
      </c>
      <c r="I847" s="154"/>
      <c r="J847" s="153">
        <f t="shared" si="26"/>
        <v>0</v>
      </c>
      <c r="K847" s="153">
        <f t="shared" si="27"/>
        <v>0</v>
      </c>
      <c r="L847" s="43" t="e">
        <f>IF(B847=#REF!,MAX($L$3:L846)+1,0)</f>
        <v>#REF!</v>
      </c>
    </row>
    <row r="848" spans="1:12">
      <c r="A848" s="158"/>
      <c r="B848" s="94"/>
      <c r="C848" s="159"/>
      <c r="D848" s="128"/>
      <c r="E848" s="151" t="str">
        <f>IFERROR(INDEX('Материал хисобот'!$C$9:$C$259,MATCH(D848,'Материал хисобот'!$B$9:$B$259,0),1),"")</f>
        <v/>
      </c>
      <c r="F848" s="152" t="str">
        <f>IFERROR(INDEX('Материал хисобот'!$D$9:$D$259,MATCH(D848,'Материал хисобот'!$B$9:$B$259,0),1),"")</f>
        <v/>
      </c>
      <c r="G848" s="155"/>
      <c r="H848" s="153">
        <f>IFERROR((((SUMIFS('Регистрация приход товаров'!$H$4:$H$2000,'Регистрация приход товаров'!$A$4:$A$2000,"&gt;="&amp;DATE(YEAR($A848),MONTH($A848),1),'Регистрация приход товаров'!$D$4:$D$2000,$D848)-SUMIFS('Регистрация приход товаров'!$H$4:$H$2000,'Регистрация приход товаров'!$A$4:$A$2000,"&gt;="&amp;DATE(YEAR($A848),MONTH($A848)+1,1),'Регистрация приход товаров'!$D$4:$D$2000,$D848))+(IFERROR((SUMIF('Остаток на начало год'!$B$5:$B$302,$D848,'Остаток на начало год'!$F$5:$F$302)+SUMIFS('Регистрация приход товаров'!$H$4:$H$2000,'Регистрация приход товаров'!$D$4:$D$2000,$D848,'Регистрация приход товаров'!$A$4:$A$2000,"&lt;"&amp;DATE(YEAR($A848),MONTH($A848),1)))-SUMIFS('Регистрация расход товаров'!$H$4:$H$2000,'Регистрация расход товаров'!$A$4:$A$2000,"&lt;"&amp;DATE(YEAR($A848),MONTH($A848),1),'Регистрация расход товаров'!$D$4:$D$2000,$D848),0)))/((SUMIFS('Регистрация приход товаров'!$G$4:$G$2000,'Регистрация приход товаров'!$A$4:$A$2000,"&gt;="&amp;DATE(YEAR($A848),MONTH($A848),1),'Регистрация приход товаров'!$D$4:$D$2000,$D848)-SUMIFS('Регистрация приход товаров'!$G$4:$G$2000,'Регистрация приход товаров'!$A$4:$A$2000,"&gt;="&amp;DATE(YEAR($A848),MONTH($A848)+1,1),'Регистрация приход товаров'!$D$4:$D$2000,$D848))+(IFERROR((SUMIF('Остаток на начало год'!$B$5:$B$302,$D848,'Остаток на начало год'!$E$5:$E$302)+SUMIFS('Регистрация приход товаров'!$G$4:$G$2000,'Регистрация приход товаров'!$D$4:$D$2000,$D848,'Регистрация приход товаров'!$A$4:$A$2000,"&lt;"&amp;DATE(YEAR($A848),MONTH($A848),1)))-SUMIFS('Регистрация расход товаров'!$G$4:$G$2000,'Регистрация расход товаров'!$A$4:$A$2000,"&lt;"&amp;DATE(YEAR($A848),MONTH($A848),1),'Регистрация расход товаров'!$D$4:$D$2000,$D848),0))))*G848,0)</f>
        <v>0</v>
      </c>
      <c r="I848" s="154"/>
      <c r="J848" s="153">
        <f t="shared" si="26"/>
        <v>0</v>
      </c>
      <c r="K848" s="153">
        <f t="shared" si="27"/>
        <v>0</v>
      </c>
      <c r="L848" s="43" t="e">
        <f>IF(B848=#REF!,MAX($L$3:L847)+1,0)</f>
        <v>#REF!</v>
      </c>
    </row>
    <row r="849" spans="1:12">
      <c r="A849" s="158"/>
      <c r="B849" s="94"/>
      <c r="C849" s="159"/>
      <c r="D849" s="128"/>
      <c r="E849" s="151" t="str">
        <f>IFERROR(INDEX('Материал хисобот'!$C$9:$C$259,MATCH(D849,'Материал хисобот'!$B$9:$B$259,0),1),"")</f>
        <v/>
      </c>
      <c r="F849" s="152" t="str">
        <f>IFERROR(INDEX('Материал хисобот'!$D$9:$D$259,MATCH(D849,'Материал хисобот'!$B$9:$B$259,0),1),"")</f>
        <v/>
      </c>
      <c r="G849" s="155"/>
      <c r="H849" s="153">
        <f>IFERROR((((SUMIFS('Регистрация приход товаров'!$H$4:$H$2000,'Регистрация приход товаров'!$A$4:$A$2000,"&gt;="&amp;DATE(YEAR($A849),MONTH($A849),1),'Регистрация приход товаров'!$D$4:$D$2000,$D849)-SUMIFS('Регистрация приход товаров'!$H$4:$H$2000,'Регистрация приход товаров'!$A$4:$A$2000,"&gt;="&amp;DATE(YEAR($A849),MONTH($A849)+1,1),'Регистрация приход товаров'!$D$4:$D$2000,$D849))+(IFERROR((SUMIF('Остаток на начало год'!$B$5:$B$302,$D849,'Остаток на начало год'!$F$5:$F$302)+SUMIFS('Регистрация приход товаров'!$H$4:$H$2000,'Регистрация приход товаров'!$D$4:$D$2000,$D849,'Регистрация приход товаров'!$A$4:$A$2000,"&lt;"&amp;DATE(YEAR($A849),MONTH($A849),1)))-SUMIFS('Регистрация расход товаров'!$H$4:$H$2000,'Регистрация расход товаров'!$A$4:$A$2000,"&lt;"&amp;DATE(YEAR($A849),MONTH($A849),1),'Регистрация расход товаров'!$D$4:$D$2000,$D849),0)))/((SUMIFS('Регистрация приход товаров'!$G$4:$G$2000,'Регистрация приход товаров'!$A$4:$A$2000,"&gt;="&amp;DATE(YEAR($A849),MONTH($A849),1),'Регистрация приход товаров'!$D$4:$D$2000,$D849)-SUMIFS('Регистрация приход товаров'!$G$4:$G$2000,'Регистрация приход товаров'!$A$4:$A$2000,"&gt;="&amp;DATE(YEAR($A849),MONTH($A849)+1,1),'Регистрация приход товаров'!$D$4:$D$2000,$D849))+(IFERROR((SUMIF('Остаток на начало год'!$B$5:$B$302,$D849,'Остаток на начало год'!$E$5:$E$302)+SUMIFS('Регистрация приход товаров'!$G$4:$G$2000,'Регистрация приход товаров'!$D$4:$D$2000,$D849,'Регистрация приход товаров'!$A$4:$A$2000,"&lt;"&amp;DATE(YEAR($A849),MONTH($A849),1)))-SUMIFS('Регистрация расход товаров'!$G$4:$G$2000,'Регистрация расход товаров'!$A$4:$A$2000,"&lt;"&amp;DATE(YEAR($A849),MONTH($A849),1),'Регистрация расход товаров'!$D$4:$D$2000,$D849),0))))*G849,0)</f>
        <v>0</v>
      </c>
      <c r="I849" s="154"/>
      <c r="J849" s="153">
        <f t="shared" si="26"/>
        <v>0</v>
      </c>
      <c r="K849" s="153">
        <f t="shared" si="27"/>
        <v>0</v>
      </c>
      <c r="L849" s="43" t="e">
        <f>IF(B849=#REF!,MAX($L$3:L848)+1,0)</f>
        <v>#REF!</v>
      </c>
    </row>
    <row r="850" spans="1:12">
      <c r="A850" s="158"/>
      <c r="B850" s="94"/>
      <c r="C850" s="159"/>
      <c r="D850" s="128"/>
      <c r="E850" s="151" t="str">
        <f>IFERROR(INDEX('Материал хисобот'!$C$9:$C$259,MATCH(D850,'Материал хисобот'!$B$9:$B$259,0),1),"")</f>
        <v/>
      </c>
      <c r="F850" s="152" t="str">
        <f>IFERROR(INDEX('Материал хисобот'!$D$9:$D$259,MATCH(D850,'Материал хисобот'!$B$9:$B$259,0),1),"")</f>
        <v/>
      </c>
      <c r="G850" s="155"/>
      <c r="H850" s="153">
        <f>IFERROR((((SUMIFS('Регистрация приход товаров'!$H$4:$H$2000,'Регистрация приход товаров'!$A$4:$A$2000,"&gt;="&amp;DATE(YEAR($A850),MONTH($A850),1),'Регистрация приход товаров'!$D$4:$D$2000,$D850)-SUMIFS('Регистрация приход товаров'!$H$4:$H$2000,'Регистрация приход товаров'!$A$4:$A$2000,"&gt;="&amp;DATE(YEAR($A850),MONTH($A850)+1,1),'Регистрация приход товаров'!$D$4:$D$2000,$D850))+(IFERROR((SUMIF('Остаток на начало год'!$B$5:$B$302,$D850,'Остаток на начало год'!$F$5:$F$302)+SUMIFS('Регистрация приход товаров'!$H$4:$H$2000,'Регистрация приход товаров'!$D$4:$D$2000,$D850,'Регистрация приход товаров'!$A$4:$A$2000,"&lt;"&amp;DATE(YEAR($A850),MONTH($A850),1)))-SUMIFS('Регистрация расход товаров'!$H$4:$H$2000,'Регистрация расход товаров'!$A$4:$A$2000,"&lt;"&amp;DATE(YEAR($A850),MONTH($A850),1),'Регистрация расход товаров'!$D$4:$D$2000,$D850),0)))/((SUMIFS('Регистрация приход товаров'!$G$4:$G$2000,'Регистрация приход товаров'!$A$4:$A$2000,"&gt;="&amp;DATE(YEAR($A850),MONTH($A850),1),'Регистрация приход товаров'!$D$4:$D$2000,$D850)-SUMIFS('Регистрация приход товаров'!$G$4:$G$2000,'Регистрация приход товаров'!$A$4:$A$2000,"&gt;="&amp;DATE(YEAR($A850),MONTH($A850)+1,1),'Регистрация приход товаров'!$D$4:$D$2000,$D850))+(IFERROR((SUMIF('Остаток на начало год'!$B$5:$B$302,$D850,'Остаток на начало год'!$E$5:$E$302)+SUMIFS('Регистрация приход товаров'!$G$4:$G$2000,'Регистрация приход товаров'!$D$4:$D$2000,$D850,'Регистрация приход товаров'!$A$4:$A$2000,"&lt;"&amp;DATE(YEAR($A850),MONTH($A850),1)))-SUMIFS('Регистрация расход товаров'!$G$4:$G$2000,'Регистрация расход товаров'!$A$4:$A$2000,"&lt;"&amp;DATE(YEAR($A850),MONTH($A850),1),'Регистрация расход товаров'!$D$4:$D$2000,$D850),0))))*G850,0)</f>
        <v>0</v>
      </c>
      <c r="I850" s="154"/>
      <c r="J850" s="153">
        <f t="shared" si="26"/>
        <v>0</v>
      </c>
      <c r="K850" s="153">
        <f t="shared" si="27"/>
        <v>0</v>
      </c>
      <c r="L850" s="43" t="e">
        <f>IF(B850=#REF!,MAX($L$3:L849)+1,0)</f>
        <v>#REF!</v>
      </c>
    </row>
    <row r="851" spans="1:12">
      <c r="A851" s="158"/>
      <c r="B851" s="94"/>
      <c r="C851" s="159"/>
      <c r="D851" s="128"/>
      <c r="E851" s="151" t="str">
        <f>IFERROR(INDEX('Материал хисобот'!$C$9:$C$259,MATCH(D851,'Материал хисобот'!$B$9:$B$259,0),1),"")</f>
        <v/>
      </c>
      <c r="F851" s="152" t="str">
        <f>IFERROR(INDEX('Материал хисобот'!$D$9:$D$259,MATCH(D851,'Материал хисобот'!$B$9:$B$259,0),1),"")</f>
        <v/>
      </c>
      <c r="G851" s="155"/>
      <c r="H851" s="153">
        <f>IFERROR((((SUMIFS('Регистрация приход товаров'!$H$4:$H$2000,'Регистрация приход товаров'!$A$4:$A$2000,"&gt;="&amp;DATE(YEAR($A851),MONTH($A851),1),'Регистрация приход товаров'!$D$4:$D$2000,$D851)-SUMIFS('Регистрация приход товаров'!$H$4:$H$2000,'Регистрация приход товаров'!$A$4:$A$2000,"&gt;="&amp;DATE(YEAR($A851),MONTH($A851)+1,1),'Регистрация приход товаров'!$D$4:$D$2000,$D851))+(IFERROR((SUMIF('Остаток на начало год'!$B$5:$B$302,$D851,'Остаток на начало год'!$F$5:$F$302)+SUMIFS('Регистрация приход товаров'!$H$4:$H$2000,'Регистрация приход товаров'!$D$4:$D$2000,$D851,'Регистрация приход товаров'!$A$4:$A$2000,"&lt;"&amp;DATE(YEAR($A851),MONTH($A851),1)))-SUMIFS('Регистрация расход товаров'!$H$4:$H$2000,'Регистрация расход товаров'!$A$4:$A$2000,"&lt;"&amp;DATE(YEAR($A851),MONTH($A851),1),'Регистрация расход товаров'!$D$4:$D$2000,$D851),0)))/((SUMIFS('Регистрация приход товаров'!$G$4:$G$2000,'Регистрация приход товаров'!$A$4:$A$2000,"&gt;="&amp;DATE(YEAR($A851),MONTH($A851),1),'Регистрация приход товаров'!$D$4:$D$2000,$D851)-SUMIFS('Регистрация приход товаров'!$G$4:$G$2000,'Регистрация приход товаров'!$A$4:$A$2000,"&gt;="&amp;DATE(YEAR($A851),MONTH($A851)+1,1),'Регистрация приход товаров'!$D$4:$D$2000,$D851))+(IFERROR((SUMIF('Остаток на начало год'!$B$5:$B$302,$D851,'Остаток на начало год'!$E$5:$E$302)+SUMIFS('Регистрация приход товаров'!$G$4:$G$2000,'Регистрация приход товаров'!$D$4:$D$2000,$D851,'Регистрация приход товаров'!$A$4:$A$2000,"&lt;"&amp;DATE(YEAR($A851),MONTH($A851),1)))-SUMIFS('Регистрация расход товаров'!$G$4:$G$2000,'Регистрация расход товаров'!$A$4:$A$2000,"&lt;"&amp;DATE(YEAR($A851),MONTH($A851),1),'Регистрация расход товаров'!$D$4:$D$2000,$D851),0))))*G851,0)</f>
        <v>0</v>
      </c>
      <c r="I851" s="154"/>
      <c r="J851" s="153">
        <f t="shared" si="26"/>
        <v>0</v>
      </c>
      <c r="K851" s="153">
        <f t="shared" si="27"/>
        <v>0</v>
      </c>
      <c r="L851" s="43" t="e">
        <f>IF(B851=#REF!,MAX($L$3:L850)+1,0)</f>
        <v>#REF!</v>
      </c>
    </row>
    <row r="852" spans="1:12">
      <c r="A852" s="158"/>
      <c r="B852" s="94"/>
      <c r="C852" s="159"/>
      <c r="D852" s="128"/>
      <c r="E852" s="151" t="str">
        <f>IFERROR(INDEX('Материал хисобот'!$C$9:$C$259,MATCH(D852,'Материал хисобот'!$B$9:$B$259,0),1),"")</f>
        <v/>
      </c>
      <c r="F852" s="152" t="str">
        <f>IFERROR(INDEX('Материал хисобот'!$D$9:$D$259,MATCH(D852,'Материал хисобот'!$B$9:$B$259,0),1),"")</f>
        <v/>
      </c>
      <c r="G852" s="155"/>
      <c r="H852" s="153">
        <f>IFERROR((((SUMIFS('Регистрация приход товаров'!$H$4:$H$2000,'Регистрация приход товаров'!$A$4:$A$2000,"&gt;="&amp;DATE(YEAR($A852),MONTH($A852),1),'Регистрация приход товаров'!$D$4:$D$2000,$D852)-SUMIFS('Регистрация приход товаров'!$H$4:$H$2000,'Регистрация приход товаров'!$A$4:$A$2000,"&gt;="&amp;DATE(YEAR($A852),MONTH($A852)+1,1),'Регистрация приход товаров'!$D$4:$D$2000,$D852))+(IFERROR((SUMIF('Остаток на начало год'!$B$5:$B$302,$D852,'Остаток на начало год'!$F$5:$F$302)+SUMIFS('Регистрация приход товаров'!$H$4:$H$2000,'Регистрация приход товаров'!$D$4:$D$2000,$D852,'Регистрация приход товаров'!$A$4:$A$2000,"&lt;"&amp;DATE(YEAR($A852),MONTH($A852),1)))-SUMIFS('Регистрация расход товаров'!$H$4:$H$2000,'Регистрация расход товаров'!$A$4:$A$2000,"&lt;"&amp;DATE(YEAR($A852),MONTH($A852),1),'Регистрация расход товаров'!$D$4:$D$2000,$D852),0)))/((SUMIFS('Регистрация приход товаров'!$G$4:$G$2000,'Регистрация приход товаров'!$A$4:$A$2000,"&gt;="&amp;DATE(YEAR($A852),MONTH($A852),1),'Регистрация приход товаров'!$D$4:$D$2000,$D852)-SUMIFS('Регистрация приход товаров'!$G$4:$G$2000,'Регистрация приход товаров'!$A$4:$A$2000,"&gt;="&amp;DATE(YEAR($A852),MONTH($A852)+1,1),'Регистрация приход товаров'!$D$4:$D$2000,$D852))+(IFERROR((SUMIF('Остаток на начало год'!$B$5:$B$302,$D852,'Остаток на начало год'!$E$5:$E$302)+SUMIFS('Регистрация приход товаров'!$G$4:$G$2000,'Регистрация приход товаров'!$D$4:$D$2000,$D852,'Регистрация приход товаров'!$A$4:$A$2000,"&lt;"&amp;DATE(YEAR($A852),MONTH($A852),1)))-SUMIFS('Регистрация расход товаров'!$G$4:$G$2000,'Регистрация расход товаров'!$A$4:$A$2000,"&lt;"&amp;DATE(YEAR($A852),MONTH($A852),1),'Регистрация расход товаров'!$D$4:$D$2000,$D852),0))))*G852,0)</f>
        <v>0</v>
      </c>
      <c r="I852" s="154"/>
      <c r="J852" s="153">
        <f t="shared" si="26"/>
        <v>0</v>
      </c>
      <c r="K852" s="153">
        <f t="shared" si="27"/>
        <v>0</v>
      </c>
      <c r="L852" s="43" t="e">
        <f>IF(B852=#REF!,MAX($L$3:L851)+1,0)</f>
        <v>#REF!</v>
      </c>
    </row>
    <row r="853" spans="1:12">
      <c r="A853" s="158"/>
      <c r="B853" s="94"/>
      <c r="C853" s="159"/>
      <c r="D853" s="128"/>
      <c r="E853" s="151" t="str">
        <f>IFERROR(INDEX('Материал хисобот'!$C$9:$C$259,MATCH(D853,'Материал хисобот'!$B$9:$B$259,0),1),"")</f>
        <v/>
      </c>
      <c r="F853" s="152" t="str">
        <f>IFERROR(INDEX('Материал хисобот'!$D$9:$D$259,MATCH(D853,'Материал хисобот'!$B$9:$B$259,0),1),"")</f>
        <v/>
      </c>
      <c r="G853" s="155"/>
      <c r="H853" s="153">
        <f>IFERROR((((SUMIFS('Регистрация приход товаров'!$H$4:$H$2000,'Регистрация приход товаров'!$A$4:$A$2000,"&gt;="&amp;DATE(YEAR($A853),MONTH($A853),1),'Регистрация приход товаров'!$D$4:$D$2000,$D853)-SUMIFS('Регистрация приход товаров'!$H$4:$H$2000,'Регистрация приход товаров'!$A$4:$A$2000,"&gt;="&amp;DATE(YEAR($A853),MONTH($A853)+1,1),'Регистрация приход товаров'!$D$4:$D$2000,$D853))+(IFERROR((SUMIF('Остаток на начало год'!$B$5:$B$302,$D853,'Остаток на начало год'!$F$5:$F$302)+SUMIFS('Регистрация приход товаров'!$H$4:$H$2000,'Регистрация приход товаров'!$D$4:$D$2000,$D853,'Регистрация приход товаров'!$A$4:$A$2000,"&lt;"&amp;DATE(YEAR($A853),MONTH($A853),1)))-SUMIFS('Регистрация расход товаров'!$H$4:$H$2000,'Регистрация расход товаров'!$A$4:$A$2000,"&lt;"&amp;DATE(YEAR($A853),MONTH($A853),1),'Регистрация расход товаров'!$D$4:$D$2000,$D853),0)))/((SUMIFS('Регистрация приход товаров'!$G$4:$G$2000,'Регистрация приход товаров'!$A$4:$A$2000,"&gt;="&amp;DATE(YEAR($A853),MONTH($A853),1),'Регистрация приход товаров'!$D$4:$D$2000,$D853)-SUMIFS('Регистрация приход товаров'!$G$4:$G$2000,'Регистрация приход товаров'!$A$4:$A$2000,"&gt;="&amp;DATE(YEAR($A853),MONTH($A853)+1,1),'Регистрация приход товаров'!$D$4:$D$2000,$D853))+(IFERROR((SUMIF('Остаток на начало год'!$B$5:$B$302,$D853,'Остаток на начало год'!$E$5:$E$302)+SUMIFS('Регистрация приход товаров'!$G$4:$G$2000,'Регистрация приход товаров'!$D$4:$D$2000,$D853,'Регистрация приход товаров'!$A$4:$A$2000,"&lt;"&amp;DATE(YEAR($A853),MONTH($A853),1)))-SUMIFS('Регистрация расход товаров'!$G$4:$G$2000,'Регистрация расход товаров'!$A$4:$A$2000,"&lt;"&amp;DATE(YEAR($A853),MONTH($A853),1),'Регистрация расход товаров'!$D$4:$D$2000,$D853),0))))*G853,0)</f>
        <v>0</v>
      </c>
      <c r="I853" s="154"/>
      <c r="J853" s="153">
        <f t="shared" si="26"/>
        <v>0</v>
      </c>
      <c r="K853" s="153">
        <f t="shared" si="27"/>
        <v>0</v>
      </c>
      <c r="L853" s="43" t="e">
        <f>IF(B853=#REF!,MAX($L$3:L852)+1,0)</f>
        <v>#REF!</v>
      </c>
    </row>
    <row r="854" spans="1:12">
      <c r="A854" s="158"/>
      <c r="B854" s="94"/>
      <c r="C854" s="159"/>
      <c r="D854" s="128"/>
      <c r="E854" s="151" t="str">
        <f>IFERROR(INDEX('Материал хисобот'!$C$9:$C$259,MATCH(D854,'Материал хисобот'!$B$9:$B$259,0),1),"")</f>
        <v/>
      </c>
      <c r="F854" s="152" t="str">
        <f>IFERROR(INDEX('Материал хисобот'!$D$9:$D$259,MATCH(D854,'Материал хисобот'!$B$9:$B$259,0),1),"")</f>
        <v/>
      </c>
      <c r="G854" s="155"/>
      <c r="H854" s="153">
        <f>IFERROR((((SUMIFS('Регистрация приход товаров'!$H$4:$H$2000,'Регистрация приход товаров'!$A$4:$A$2000,"&gt;="&amp;DATE(YEAR($A854),MONTH($A854),1),'Регистрация приход товаров'!$D$4:$D$2000,$D854)-SUMIFS('Регистрация приход товаров'!$H$4:$H$2000,'Регистрация приход товаров'!$A$4:$A$2000,"&gt;="&amp;DATE(YEAR($A854),MONTH($A854)+1,1),'Регистрация приход товаров'!$D$4:$D$2000,$D854))+(IFERROR((SUMIF('Остаток на начало год'!$B$5:$B$302,$D854,'Остаток на начало год'!$F$5:$F$302)+SUMIFS('Регистрация приход товаров'!$H$4:$H$2000,'Регистрация приход товаров'!$D$4:$D$2000,$D854,'Регистрация приход товаров'!$A$4:$A$2000,"&lt;"&amp;DATE(YEAR($A854),MONTH($A854),1)))-SUMIFS('Регистрация расход товаров'!$H$4:$H$2000,'Регистрация расход товаров'!$A$4:$A$2000,"&lt;"&amp;DATE(YEAR($A854),MONTH($A854),1),'Регистрация расход товаров'!$D$4:$D$2000,$D854),0)))/((SUMIFS('Регистрация приход товаров'!$G$4:$G$2000,'Регистрация приход товаров'!$A$4:$A$2000,"&gt;="&amp;DATE(YEAR($A854),MONTH($A854),1),'Регистрация приход товаров'!$D$4:$D$2000,$D854)-SUMIFS('Регистрация приход товаров'!$G$4:$G$2000,'Регистрация приход товаров'!$A$4:$A$2000,"&gt;="&amp;DATE(YEAR($A854),MONTH($A854)+1,1),'Регистрация приход товаров'!$D$4:$D$2000,$D854))+(IFERROR((SUMIF('Остаток на начало год'!$B$5:$B$302,$D854,'Остаток на начало год'!$E$5:$E$302)+SUMIFS('Регистрация приход товаров'!$G$4:$G$2000,'Регистрация приход товаров'!$D$4:$D$2000,$D854,'Регистрация приход товаров'!$A$4:$A$2000,"&lt;"&amp;DATE(YEAR($A854),MONTH($A854),1)))-SUMIFS('Регистрация расход товаров'!$G$4:$G$2000,'Регистрация расход товаров'!$A$4:$A$2000,"&lt;"&amp;DATE(YEAR($A854),MONTH($A854),1),'Регистрация расход товаров'!$D$4:$D$2000,$D854),0))))*G854,0)</f>
        <v>0</v>
      </c>
      <c r="I854" s="154"/>
      <c r="J854" s="153">
        <f t="shared" si="26"/>
        <v>0</v>
      </c>
      <c r="K854" s="153">
        <f t="shared" si="27"/>
        <v>0</v>
      </c>
      <c r="L854" s="43" t="e">
        <f>IF(B854=#REF!,MAX($L$3:L853)+1,0)</f>
        <v>#REF!</v>
      </c>
    </row>
    <row r="855" spans="1:12">
      <c r="A855" s="158"/>
      <c r="B855" s="94"/>
      <c r="C855" s="159"/>
      <c r="D855" s="128"/>
      <c r="E855" s="151" t="str">
        <f>IFERROR(INDEX('Материал хисобот'!$C$9:$C$259,MATCH(D855,'Материал хисобот'!$B$9:$B$259,0),1),"")</f>
        <v/>
      </c>
      <c r="F855" s="152" t="str">
        <f>IFERROR(INDEX('Материал хисобот'!$D$9:$D$259,MATCH(D855,'Материал хисобот'!$B$9:$B$259,0),1),"")</f>
        <v/>
      </c>
      <c r="G855" s="155"/>
      <c r="H855" s="153">
        <f>IFERROR((((SUMIFS('Регистрация приход товаров'!$H$4:$H$2000,'Регистрация приход товаров'!$A$4:$A$2000,"&gt;="&amp;DATE(YEAR($A855),MONTH($A855),1),'Регистрация приход товаров'!$D$4:$D$2000,$D855)-SUMIFS('Регистрация приход товаров'!$H$4:$H$2000,'Регистрация приход товаров'!$A$4:$A$2000,"&gt;="&amp;DATE(YEAR($A855),MONTH($A855)+1,1),'Регистрация приход товаров'!$D$4:$D$2000,$D855))+(IFERROR((SUMIF('Остаток на начало год'!$B$5:$B$302,$D855,'Остаток на начало год'!$F$5:$F$302)+SUMIFS('Регистрация приход товаров'!$H$4:$H$2000,'Регистрация приход товаров'!$D$4:$D$2000,$D855,'Регистрация приход товаров'!$A$4:$A$2000,"&lt;"&amp;DATE(YEAR($A855),MONTH($A855),1)))-SUMIFS('Регистрация расход товаров'!$H$4:$H$2000,'Регистрация расход товаров'!$A$4:$A$2000,"&lt;"&amp;DATE(YEAR($A855),MONTH($A855),1),'Регистрация расход товаров'!$D$4:$D$2000,$D855),0)))/((SUMIFS('Регистрация приход товаров'!$G$4:$G$2000,'Регистрация приход товаров'!$A$4:$A$2000,"&gt;="&amp;DATE(YEAR($A855),MONTH($A855),1),'Регистрация приход товаров'!$D$4:$D$2000,$D855)-SUMIFS('Регистрация приход товаров'!$G$4:$G$2000,'Регистрация приход товаров'!$A$4:$A$2000,"&gt;="&amp;DATE(YEAR($A855),MONTH($A855)+1,1),'Регистрация приход товаров'!$D$4:$D$2000,$D855))+(IFERROR((SUMIF('Остаток на начало год'!$B$5:$B$302,$D855,'Остаток на начало год'!$E$5:$E$302)+SUMIFS('Регистрация приход товаров'!$G$4:$G$2000,'Регистрация приход товаров'!$D$4:$D$2000,$D855,'Регистрация приход товаров'!$A$4:$A$2000,"&lt;"&amp;DATE(YEAR($A855),MONTH($A855),1)))-SUMIFS('Регистрация расход товаров'!$G$4:$G$2000,'Регистрация расход товаров'!$A$4:$A$2000,"&lt;"&amp;DATE(YEAR($A855),MONTH($A855),1),'Регистрация расход товаров'!$D$4:$D$2000,$D855),0))))*G855,0)</f>
        <v>0</v>
      </c>
      <c r="I855" s="154"/>
      <c r="J855" s="153">
        <f t="shared" si="26"/>
        <v>0</v>
      </c>
      <c r="K855" s="153">
        <f t="shared" si="27"/>
        <v>0</v>
      </c>
      <c r="L855" s="43" t="e">
        <f>IF(B855=#REF!,MAX($L$3:L854)+1,0)</f>
        <v>#REF!</v>
      </c>
    </row>
    <row r="856" spans="1:12">
      <c r="A856" s="158"/>
      <c r="B856" s="94"/>
      <c r="C856" s="159"/>
      <c r="D856" s="128"/>
      <c r="E856" s="151" t="str">
        <f>IFERROR(INDEX('Материал хисобот'!$C$9:$C$259,MATCH(D856,'Материал хисобот'!$B$9:$B$259,0),1),"")</f>
        <v/>
      </c>
      <c r="F856" s="152" t="str">
        <f>IFERROR(INDEX('Материал хисобот'!$D$9:$D$259,MATCH(D856,'Материал хисобот'!$B$9:$B$259,0),1),"")</f>
        <v/>
      </c>
      <c r="G856" s="155"/>
      <c r="H856" s="153">
        <f>IFERROR((((SUMIFS('Регистрация приход товаров'!$H$4:$H$2000,'Регистрация приход товаров'!$A$4:$A$2000,"&gt;="&amp;DATE(YEAR($A856),MONTH($A856),1),'Регистрация приход товаров'!$D$4:$D$2000,$D856)-SUMIFS('Регистрация приход товаров'!$H$4:$H$2000,'Регистрация приход товаров'!$A$4:$A$2000,"&gt;="&amp;DATE(YEAR($A856),MONTH($A856)+1,1),'Регистрация приход товаров'!$D$4:$D$2000,$D856))+(IFERROR((SUMIF('Остаток на начало год'!$B$5:$B$302,$D856,'Остаток на начало год'!$F$5:$F$302)+SUMIFS('Регистрация приход товаров'!$H$4:$H$2000,'Регистрация приход товаров'!$D$4:$D$2000,$D856,'Регистрация приход товаров'!$A$4:$A$2000,"&lt;"&amp;DATE(YEAR($A856),MONTH($A856),1)))-SUMIFS('Регистрация расход товаров'!$H$4:$H$2000,'Регистрация расход товаров'!$A$4:$A$2000,"&lt;"&amp;DATE(YEAR($A856),MONTH($A856),1),'Регистрация расход товаров'!$D$4:$D$2000,$D856),0)))/((SUMIFS('Регистрация приход товаров'!$G$4:$G$2000,'Регистрация приход товаров'!$A$4:$A$2000,"&gt;="&amp;DATE(YEAR($A856),MONTH($A856),1),'Регистрация приход товаров'!$D$4:$D$2000,$D856)-SUMIFS('Регистрация приход товаров'!$G$4:$G$2000,'Регистрация приход товаров'!$A$4:$A$2000,"&gt;="&amp;DATE(YEAR($A856),MONTH($A856)+1,1),'Регистрация приход товаров'!$D$4:$D$2000,$D856))+(IFERROR((SUMIF('Остаток на начало год'!$B$5:$B$302,$D856,'Остаток на начало год'!$E$5:$E$302)+SUMIFS('Регистрация приход товаров'!$G$4:$G$2000,'Регистрация приход товаров'!$D$4:$D$2000,$D856,'Регистрация приход товаров'!$A$4:$A$2000,"&lt;"&amp;DATE(YEAR($A856),MONTH($A856),1)))-SUMIFS('Регистрация расход товаров'!$G$4:$G$2000,'Регистрация расход товаров'!$A$4:$A$2000,"&lt;"&amp;DATE(YEAR($A856),MONTH($A856),1),'Регистрация расход товаров'!$D$4:$D$2000,$D856),0))))*G856,0)</f>
        <v>0</v>
      </c>
      <c r="I856" s="154"/>
      <c r="J856" s="153">
        <f t="shared" si="26"/>
        <v>0</v>
      </c>
      <c r="K856" s="153">
        <f t="shared" si="27"/>
        <v>0</v>
      </c>
      <c r="L856" s="43" t="e">
        <f>IF(B856=#REF!,MAX($L$3:L855)+1,0)</f>
        <v>#REF!</v>
      </c>
    </row>
    <row r="857" spans="1:12">
      <c r="A857" s="158"/>
      <c r="B857" s="94"/>
      <c r="C857" s="159"/>
      <c r="D857" s="128"/>
      <c r="E857" s="151" t="str">
        <f>IFERROR(INDEX('Материал хисобот'!$C$9:$C$259,MATCH(D857,'Материал хисобот'!$B$9:$B$259,0),1),"")</f>
        <v/>
      </c>
      <c r="F857" s="152" t="str">
        <f>IFERROR(INDEX('Материал хисобот'!$D$9:$D$259,MATCH(D857,'Материал хисобот'!$B$9:$B$259,0),1),"")</f>
        <v/>
      </c>
      <c r="G857" s="155"/>
      <c r="H857" s="153">
        <f>IFERROR((((SUMIFS('Регистрация приход товаров'!$H$4:$H$2000,'Регистрация приход товаров'!$A$4:$A$2000,"&gt;="&amp;DATE(YEAR($A857),MONTH($A857),1),'Регистрация приход товаров'!$D$4:$D$2000,$D857)-SUMIFS('Регистрация приход товаров'!$H$4:$H$2000,'Регистрация приход товаров'!$A$4:$A$2000,"&gt;="&amp;DATE(YEAR($A857),MONTH($A857)+1,1),'Регистрация приход товаров'!$D$4:$D$2000,$D857))+(IFERROR((SUMIF('Остаток на начало год'!$B$5:$B$302,$D857,'Остаток на начало год'!$F$5:$F$302)+SUMIFS('Регистрация приход товаров'!$H$4:$H$2000,'Регистрация приход товаров'!$D$4:$D$2000,$D857,'Регистрация приход товаров'!$A$4:$A$2000,"&lt;"&amp;DATE(YEAR($A857),MONTH($A857),1)))-SUMIFS('Регистрация расход товаров'!$H$4:$H$2000,'Регистрация расход товаров'!$A$4:$A$2000,"&lt;"&amp;DATE(YEAR($A857),MONTH($A857),1),'Регистрация расход товаров'!$D$4:$D$2000,$D857),0)))/((SUMIFS('Регистрация приход товаров'!$G$4:$G$2000,'Регистрация приход товаров'!$A$4:$A$2000,"&gt;="&amp;DATE(YEAR($A857),MONTH($A857),1),'Регистрация приход товаров'!$D$4:$D$2000,$D857)-SUMIFS('Регистрация приход товаров'!$G$4:$G$2000,'Регистрация приход товаров'!$A$4:$A$2000,"&gt;="&amp;DATE(YEAR($A857),MONTH($A857)+1,1),'Регистрация приход товаров'!$D$4:$D$2000,$D857))+(IFERROR((SUMIF('Остаток на начало год'!$B$5:$B$302,$D857,'Остаток на начало год'!$E$5:$E$302)+SUMIFS('Регистрация приход товаров'!$G$4:$G$2000,'Регистрация приход товаров'!$D$4:$D$2000,$D857,'Регистрация приход товаров'!$A$4:$A$2000,"&lt;"&amp;DATE(YEAR($A857),MONTH($A857),1)))-SUMIFS('Регистрация расход товаров'!$G$4:$G$2000,'Регистрация расход товаров'!$A$4:$A$2000,"&lt;"&amp;DATE(YEAR($A857),MONTH($A857),1),'Регистрация расход товаров'!$D$4:$D$2000,$D857),0))))*G857,0)</f>
        <v>0</v>
      </c>
      <c r="I857" s="154"/>
      <c r="J857" s="153">
        <f t="shared" si="26"/>
        <v>0</v>
      </c>
      <c r="K857" s="153">
        <f t="shared" si="27"/>
        <v>0</v>
      </c>
      <c r="L857" s="43" t="e">
        <f>IF(B857=#REF!,MAX($L$3:L856)+1,0)</f>
        <v>#REF!</v>
      </c>
    </row>
    <row r="858" spans="1:12">
      <c r="A858" s="158"/>
      <c r="B858" s="94"/>
      <c r="C858" s="159"/>
      <c r="D858" s="128"/>
      <c r="E858" s="151" t="str">
        <f>IFERROR(INDEX('Материал хисобот'!$C$9:$C$259,MATCH(D858,'Материал хисобот'!$B$9:$B$259,0),1),"")</f>
        <v/>
      </c>
      <c r="F858" s="152" t="str">
        <f>IFERROR(INDEX('Материал хисобот'!$D$9:$D$259,MATCH(D858,'Материал хисобот'!$B$9:$B$259,0),1),"")</f>
        <v/>
      </c>
      <c r="G858" s="155"/>
      <c r="H858" s="153">
        <f>IFERROR((((SUMIFS('Регистрация приход товаров'!$H$4:$H$2000,'Регистрация приход товаров'!$A$4:$A$2000,"&gt;="&amp;DATE(YEAR($A858),MONTH($A858),1),'Регистрация приход товаров'!$D$4:$D$2000,$D858)-SUMIFS('Регистрация приход товаров'!$H$4:$H$2000,'Регистрация приход товаров'!$A$4:$A$2000,"&gt;="&amp;DATE(YEAR($A858),MONTH($A858)+1,1),'Регистрация приход товаров'!$D$4:$D$2000,$D858))+(IFERROR((SUMIF('Остаток на начало год'!$B$5:$B$302,$D858,'Остаток на начало год'!$F$5:$F$302)+SUMIFS('Регистрация приход товаров'!$H$4:$H$2000,'Регистрация приход товаров'!$D$4:$D$2000,$D858,'Регистрация приход товаров'!$A$4:$A$2000,"&lt;"&amp;DATE(YEAR($A858),MONTH($A858),1)))-SUMIFS('Регистрация расход товаров'!$H$4:$H$2000,'Регистрация расход товаров'!$A$4:$A$2000,"&lt;"&amp;DATE(YEAR($A858),MONTH($A858),1),'Регистрация расход товаров'!$D$4:$D$2000,$D858),0)))/((SUMIFS('Регистрация приход товаров'!$G$4:$G$2000,'Регистрация приход товаров'!$A$4:$A$2000,"&gt;="&amp;DATE(YEAR($A858),MONTH($A858),1),'Регистрация приход товаров'!$D$4:$D$2000,$D858)-SUMIFS('Регистрация приход товаров'!$G$4:$G$2000,'Регистрация приход товаров'!$A$4:$A$2000,"&gt;="&amp;DATE(YEAR($A858),MONTH($A858)+1,1),'Регистрация приход товаров'!$D$4:$D$2000,$D858))+(IFERROR((SUMIF('Остаток на начало год'!$B$5:$B$302,$D858,'Остаток на начало год'!$E$5:$E$302)+SUMIFS('Регистрация приход товаров'!$G$4:$G$2000,'Регистрация приход товаров'!$D$4:$D$2000,$D858,'Регистрация приход товаров'!$A$4:$A$2000,"&lt;"&amp;DATE(YEAR($A858),MONTH($A858),1)))-SUMIFS('Регистрация расход товаров'!$G$4:$G$2000,'Регистрация расход товаров'!$A$4:$A$2000,"&lt;"&amp;DATE(YEAR($A858),MONTH($A858),1),'Регистрация расход товаров'!$D$4:$D$2000,$D858),0))))*G858,0)</f>
        <v>0</v>
      </c>
      <c r="I858" s="154"/>
      <c r="J858" s="153">
        <f t="shared" si="26"/>
        <v>0</v>
      </c>
      <c r="K858" s="153">
        <f t="shared" si="27"/>
        <v>0</v>
      </c>
      <c r="L858" s="43" t="e">
        <f>IF(B858=#REF!,MAX($L$3:L857)+1,0)</f>
        <v>#REF!</v>
      </c>
    </row>
    <row r="859" spans="1:12">
      <c r="A859" s="158"/>
      <c r="B859" s="94"/>
      <c r="C859" s="159"/>
      <c r="D859" s="128"/>
      <c r="E859" s="151" t="str">
        <f>IFERROR(INDEX('Материал хисобот'!$C$9:$C$259,MATCH(D859,'Материал хисобот'!$B$9:$B$259,0),1),"")</f>
        <v/>
      </c>
      <c r="F859" s="152" t="str">
        <f>IFERROR(INDEX('Материал хисобот'!$D$9:$D$259,MATCH(D859,'Материал хисобот'!$B$9:$B$259,0),1),"")</f>
        <v/>
      </c>
      <c r="G859" s="155"/>
      <c r="H859" s="153">
        <f>IFERROR((((SUMIFS('Регистрация приход товаров'!$H$4:$H$2000,'Регистрация приход товаров'!$A$4:$A$2000,"&gt;="&amp;DATE(YEAR($A859),MONTH($A859),1),'Регистрация приход товаров'!$D$4:$D$2000,$D859)-SUMIFS('Регистрация приход товаров'!$H$4:$H$2000,'Регистрация приход товаров'!$A$4:$A$2000,"&gt;="&amp;DATE(YEAR($A859),MONTH($A859)+1,1),'Регистрация приход товаров'!$D$4:$D$2000,$D859))+(IFERROR((SUMIF('Остаток на начало год'!$B$5:$B$302,$D859,'Остаток на начало год'!$F$5:$F$302)+SUMIFS('Регистрация приход товаров'!$H$4:$H$2000,'Регистрация приход товаров'!$D$4:$D$2000,$D859,'Регистрация приход товаров'!$A$4:$A$2000,"&lt;"&amp;DATE(YEAR($A859),MONTH($A859),1)))-SUMIFS('Регистрация расход товаров'!$H$4:$H$2000,'Регистрация расход товаров'!$A$4:$A$2000,"&lt;"&amp;DATE(YEAR($A859),MONTH($A859),1),'Регистрация расход товаров'!$D$4:$D$2000,$D859),0)))/((SUMIFS('Регистрация приход товаров'!$G$4:$G$2000,'Регистрация приход товаров'!$A$4:$A$2000,"&gt;="&amp;DATE(YEAR($A859),MONTH($A859),1),'Регистрация приход товаров'!$D$4:$D$2000,$D859)-SUMIFS('Регистрация приход товаров'!$G$4:$G$2000,'Регистрация приход товаров'!$A$4:$A$2000,"&gt;="&amp;DATE(YEAR($A859),MONTH($A859)+1,1),'Регистрация приход товаров'!$D$4:$D$2000,$D859))+(IFERROR((SUMIF('Остаток на начало год'!$B$5:$B$302,$D859,'Остаток на начало год'!$E$5:$E$302)+SUMIFS('Регистрация приход товаров'!$G$4:$G$2000,'Регистрация приход товаров'!$D$4:$D$2000,$D859,'Регистрация приход товаров'!$A$4:$A$2000,"&lt;"&amp;DATE(YEAR($A859),MONTH($A859),1)))-SUMIFS('Регистрация расход товаров'!$G$4:$G$2000,'Регистрация расход товаров'!$A$4:$A$2000,"&lt;"&amp;DATE(YEAR($A859),MONTH($A859),1),'Регистрация расход товаров'!$D$4:$D$2000,$D859),0))))*G859,0)</f>
        <v>0</v>
      </c>
      <c r="I859" s="154"/>
      <c r="J859" s="153">
        <f t="shared" si="26"/>
        <v>0</v>
      </c>
      <c r="K859" s="153">
        <f t="shared" si="27"/>
        <v>0</v>
      </c>
      <c r="L859" s="43" t="e">
        <f>IF(B859=#REF!,MAX($L$3:L858)+1,0)</f>
        <v>#REF!</v>
      </c>
    </row>
    <row r="860" spans="1:12">
      <c r="A860" s="158"/>
      <c r="B860" s="94"/>
      <c r="C860" s="159"/>
      <c r="D860" s="128"/>
      <c r="E860" s="151" t="str">
        <f>IFERROR(INDEX('Материал хисобот'!$C$9:$C$259,MATCH(D860,'Материал хисобот'!$B$9:$B$259,0),1),"")</f>
        <v/>
      </c>
      <c r="F860" s="152" t="str">
        <f>IFERROR(INDEX('Материал хисобот'!$D$9:$D$259,MATCH(D860,'Материал хисобот'!$B$9:$B$259,0),1),"")</f>
        <v/>
      </c>
      <c r="G860" s="155"/>
      <c r="H860" s="153">
        <f>IFERROR((((SUMIFS('Регистрация приход товаров'!$H$4:$H$2000,'Регистрация приход товаров'!$A$4:$A$2000,"&gt;="&amp;DATE(YEAR($A860),MONTH($A860),1),'Регистрация приход товаров'!$D$4:$D$2000,$D860)-SUMIFS('Регистрация приход товаров'!$H$4:$H$2000,'Регистрация приход товаров'!$A$4:$A$2000,"&gt;="&amp;DATE(YEAR($A860),MONTH($A860)+1,1),'Регистрация приход товаров'!$D$4:$D$2000,$D860))+(IFERROR((SUMIF('Остаток на начало год'!$B$5:$B$302,$D860,'Остаток на начало год'!$F$5:$F$302)+SUMIFS('Регистрация приход товаров'!$H$4:$H$2000,'Регистрация приход товаров'!$D$4:$D$2000,$D860,'Регистрация приход товаров'!$A$4:$A$2000,"&lt;"&amp;DATE(YEAR($A860),MONTH($A860),1)))-SUMIFS('Регистрация расход товаров'!$H$4:$H$2000,'Регистрация расход товаров'!$A$4:$A$2000,"&lt;"&amp;DATE(YEAR($A860),MONTH($A860),1),'Регистрация расход товаров'!$D$4:$D$2000,$D860),0)))/((SUMIFS('Регистрация приход товаров'!$G$4:$G$2000,'Регистрация приход товаров'!$A$4:$A$2000,"&gt;="&amp;DATE(YEAR($A860),MONTH($A860),1),'Регистрация приход товаров'!$D$4:$D$2000,$D860)-SUMIFS('Регистрация приход товаров'!$G$4:$G$2000,'Регистрация приход товаров'!$A$4:$A$2000,"&gt;="&amp;DATE(YEAR($A860),MONTH($A860)+1,1),'Регистрация приход товаров'!$D$4:$D$2000,$D860))+(IFERROR((SUMIF('Остаток на начало год'!$B$5:$B$302,$D860,'Остаток на начало год'!$E$5:$E$302)+SUMIFS('Регистрация приход товаров'!$G$4:$G$2000,'Регистрация приход товаров'!$D$4:$D$2000,$D860,'Регистрация приход товаров'!$A$4:$A$2000,"&lt;"&amp;DATE(YEAR($A860),MONTH($A860),1)))-SUMIFS('Регистрация расход товаров'!$G$4:$G$2000,'Регистрация расход товаров'!$A$4:$A$2000,"&lt;"&amp;DATE(YEAR($A860),MONTH($A860),1),'Регистрация расход товаров'!$D$4:$D$2000,$D860),0))))*G860,0)</f>
        <v>0</v>
      </c>
      <c r="I860" s="154"/>
      <c r="J860" s="153">
        <f t="shared" si="26"/>
        <v>0</v>
      </c>
      <c r="K860" s="153">
        <f t="shared" si="27"/>
        <v>0</v>
      </c>
      <c r="L860" s="43" t="e">
        <f>IF(B860=#REF!,MAX($L$3:L859)+1,0)</f>
        <v>#REF!</v>
      </c>
    </row>
    <row r="861" spans="1:12">
      <c r="A861" s="158"/>
      <c r="B861" s="94"/>
      <c r="C861" s="159"/>
      <c r="D861" s="128"/>
      <c r="E861" s="151" t="str">
        <f>IFERROR(INDEX('Материал хисобот'!$C$9:$C$259,MATCH(D861,'Материал хисобот'!$B$9:$B$259,0),1),"")</f>
        <v/>
      </c>
      <c r="F861" s="152" t="str">
        <f>IFERROR(INDEX('Материал хисобот'!$D$9:$D$259,MATCH(D861,'Материал хисобот'!$B$9:$B$259,0),1),"")</f>
        <v/>
      </c>
      <c r="G861" s="155"/>
      <c r="H861" s="153">
        <f>IFERROR((((SUMIFS('Регистрация приход товаров'!$H$4:$H$2000,'Регистрация приход товаров'!$A$4:$A$2000,"&gt;="&amp;DATE(YEAR($A861),MONTH($A861),1),'Регистрация приход товаров'!$D$4:$D$2000,$D861)-SUMIFS('Регистрация приход товаров'!$H$4:$H$2000,'Регистрация приход товаров'!$A$4:$A$2000,"&gt;="&amp;DATE(YEAR($A861),MONTH($A861)+1,1),'Регистрация приход товаров'!$D$4:$D$2000,$D861))+(IFERROR((SUMIF('Остаток на начало год'!$B$5:$B$302,$D861,'Остаток на начало год'!$F$5:$F$302)+SUMIFS('Регистрация приход товаров'!$H$4:$H$2000,'Регистрация приход товаров'!$D$4:$D$2000,$D861,'Регистрация приход товаров'!$A$4:$A$2000,"&lt;"&amp;DATE(YEAR($A861),MONTH($A861),1)))-SUMIFS('Регистрация расход товаров'!$H$4:$H$2000,'Регистрация расход товаров'!$A$4:$A$2000,"&lt;"&amp;DATE(YEAR($A861),MONTH($A861),1),'Регистрация расход товаров'!$D$4:$D$2000,$D861),0)))/((SUMIFS('Регистрация приход товаров'!$G$4:$G$2000,'Регистрация приход товаров'!$A$4:$A$2000,"&gt;="&amp;DATE(YEAR($A861),MONTH($A861),1),'Регистрация приход товаров'!$D$4:$D$2000,$D861)-SUMIFS('Регистрация приход товаров'!$G$4:$G$2000,'Регистрация приход товаров'!$A$4:$A$2000,"&gt;="&amp;DATE(YEAR($A861),MONTH($A861)+1,1),'Регистрация приход товаров'!$D$4:$D$2000,$D861))+(IFERROR((SUMIF('Остаток на начало год'!$B$5:$B$302,$D861,'Остаток на начало год'!$E$5:$E$302)+SUMIFS('Регистрация приход товаров'!$G$4:$G$2000,'Регистрация приход товаров'!$D$4:$D$2000,$D861,'Регистрация приход товаров'!$A$4:$A$2000,"&lt;"&amp;DATE(YEAR($A861),MONTH($A861),1)))-SUMIFS('Регистрация расход товаров'!$G$4:$G$2000,'Регистрация расход товаров'!$A$4:$A$2000,"&lt;"&amp;DATE(YEAR($A861),MONTH($A861),1),'Регистрация расход товаров'!$D$4:$D$2000,$D861),0))))*G861,0)</f>
        <v>0</v>
      </c>
      <c r="I861" s="154"/>
      <c r="J861" s="153">
        <f t="shared" si="26"/>
        <v>0</v>
      </c>
      <c r="K861" s="153">
        <f t="shared" si="27"/>
        <v>0</v>
      </c>
      <c r="L861" s="43" t="e">
        <f>IF(B861=#REF!,MAX($L$3:L860)+1,0)</f>
        <v>#REF!</v>
      </c>
    </row>
    <row r="862" spans="1:12">
      <c r="A862" s="158"/>
      <c r="B862" s="94"/>
      <c r="C862" s="159"/>
      <c r="D862" s="128"/>
      <c r="E862" s="151" t="str">
        <f>IFERROR(INDEX('Материал хисобот'!$C$9:$C$259,MATCH(D862,'Материал хисобот'!$B$9:$B$259,0),1),"")</f>
        <v/>
      </c>
      <c r="F862" s="152" t="str">
        <f>IFERROR(INDEX('Материал хисобот'!$D$9:$D$259,MATCH(D862,'Материал хисобот'!$B$9:$B$259,0),1),"")</f>
        <v/>
      </c>
      <c r="G862" s="155"/>
      <c r="H862" s="153">
        <f>IFERROR((((SUMIFS('Регистрация приход товаров'!$H$4:$H$2000,'Регистрация приход товаров'!$A$4:$A$2000,"&gt;="&amp;DATE(YEAR($A862),MONTH($A862),1),'Регистрация приход товаров'!$D$4:$D$2000,$D862)-SUMIFS('Регистрация приход товаров'!$H$4:$H$2000,'Регистрация приход товаров'!$A$4:$A$2000,"&gt;="&amp;DATE(YEAR($A862),MONTH($A862)+1,1),'Регистрация приход товаров'!$D$4:$D$2000,$D862))+(IFERROR((SUMIF('Остаток на начало год'!$B$5:$B$302,$D862,'Остаток на начало год'!$F$5:$F$302)+SUMIFS('Регистрация приход товаров'!$H$4:$H$2000,'Регистрация приход товаров'!$D$4:$D$2000,$D862,'Регистрация приход товаров'!$A$4:$A$2000,"&lt;"&amp;DATE(YEAR($A862),MONTH($A862),1)))-SUMIFS('Регистрация расход товаров'!$H$4:$H$2000,'Регистрация расход товаров'!$A$4:$A$2000,"&lt;"&amp;DATE(YEAR($A862),MONTH($A862),1),'Регистрация расход товаров'!$D$4:$D$2000,$D862),0)))/((SUMIFS('Регистрация приход товаров'!$G$4:$G$2000,'Регистрация приход товаров'!$A$4:$A$2000,"&gt;="&amp;DATE(YEAR($A862),MONTH($A862),1),'Регистрация приход товаров'!$D$4:$D$2000,$D862)-SUMIFS('Регистрация приход товаров'!$G$4:$G$2000,'Регистрация приход товаров'!$A$4:$A$2000,"&gt;="&amp;DATE(YEAR($A862),MONTH($A862)+1,1),'Регистрация приход товаров'!$D$4:$D$2000,$D862))+(IFERROR((SUMIF('Остаток на начало год'!$B$5:$B$302,$D862,'Остаток на начало год'!$E$5:$E$302)+SUMIFS('Регистрация приход товаров'!$G$4:$G$2000,'Регистрация приход товаров'!$D$4:$D$2000,$D862,'Регистрация приход товаров'!$A$4:$A$2000,"&lt;"&amp;DATE(YEAR($A862),MONTH($A862),1)))-SUMIFS('Регистрация расход товаров'!$G$4:$G$2000,'Регистрация расход товаров'!$A$4:$A$2000,"&lt;"&amp;DATE(YEAR($A862),MONTH($A862),1),'Регистрация расход товаров'!$D$4:$D$2000,$D862),0))))*G862,0)</f>
        <v>0</v>
      </c>
      <c r="I862" s="154"/>
      <c r="J862" s="153">
        <f t="shared" si="26"/>
        <v>0</v>
      </c>
      <c r="K862" s="153">
        <f t="shared" si="27"/>
        <v>0</v>
      </c>
      <c r="L862" s="43" t="e">
        <f>IF(B862=#REF!,MAX($L$3:L861)+1,0)</f>
        <v>#REF!</v>
      </c>
    </row>
    <row r="863" spans="1:12">
      <c r="A863" s="158"/>
      <c r="B863" s="94"/>
      <c r="C863" s="159"/>
      <c r="D863" s="128"/>
      <c r="E863" s="151" t="str">
        <f>IFERROR(INDEX('Материал хисобот'!$C$9:$C$259,MATCH(D863,'Материал хисобот'!$B$9:$B$259,0),1),"")</f>
        <v/>
      </c>
      <c r="F863" s="152" t="str">
        <f>IFERROR(INDEX('Материал хисобот'!$D$9:$D$259,MATCH(D863,'Материал хисобот'!$B$9:$B$259,0),1),"")</f>
        <v/>
      </c>
      <c r="G863" s="155"/>
      <c r="H863" s="153">
        <f>IFERROR((((SUMIFS('Регистрация приход товаров'!$H$4:$H$2000,'Регистрация приход товаров'!$A$4:$A$2000,"&gt;="&amp;DATE(YEAR($A863),MONTH($A863),1),'Регистрация приход товаров'!$D$4:$D$2000,$D863)-SUMIFS('Регистрация приход товаров'!$H$4:$H$2000,'Регистрация приход товаров'!$A$4:$A$2000,"&gt;="&amp;DATE(YEAR($A863),MONTH($A863)+1,1),'Регистрация приход товаров'!$D$4:$D$2000,$D863))+(IFERROR((SUMIF('Остаток на начало год'!$B$5:$B$302,$D863,'Остаток на начало год'!$F$5:$F$302)+SUMIFS('Регистрация приход товаров'!$H$4:$H$2000,'Регистрация приход товаров'!$D$4:$D$2000,$D863,'Регистрация приход товаров'!$A$4:$A$2000,"&lt;"&amp;DATE(YEAR($A863),MONTH($A863),1)))-SUMIFS('Регистрация расход товаров'!$H$4:$H$2000,'Регистрация расход товаров'!$A$4:$A$2000,"&lt;"&amp;DATE(YEAR($A863),MONTH($A863),1),'Регистрация расход товаров'!$D$4:$D$2000,$D863),0)))/((SUMIFS('Регистрация приход товаров'!$G$4:$G$2000,'Регистрация приход товаров'!$A$4:$A$2000,"&gt;="&amp;DATE(YEAR($A863),MONTH($A863),1),'Регистрация приход товаров'!$D$4:$D$2000,$D863)-SUMIFS('Регистрация приход товаров'!$G$4:$G$2000,'Регистрация приход товаров'!$A$4:$A$2000,"&gt;="&amp;DATE(YEAR($A863),MONTH($A863)+1,1),'Регистрация приход товаров'!$D$4:$D$2000,$D863))+(IFERROR((SUMIF('Остаток на начало год'!$B$5:$B$302,$D863,'Остаток на начало год'!$E$5:$E$302)+SUMIFS('Регистрация приход товаров'!$G$4:$G$2000,'Регистрация приход товаров'!$D$4:$D$2000,$D863,'Регистрация приход товаров'!$A$4:$A$2000,"&lt;"&amp;DATE(YEAR($A863),MONTH($A863),1)))-SUMIFS('Регистрация расход товаров'!$G$4:$G$2000,'Регистрация расход товаров'!$A$4:$A$2000,"&lt;"&amp;DATE(YEAR($A863),MONTH($A863),1),'Регистрация расход товаров'!$D$4:$D$2000,$D863),0))))*G863,0)</f>
        <v>0</v>
      </c>
      <c r="I863" s="154"/>
      <c r="J863" s="153">
        <f t="shared" si="26"/>
        <v>0</v>
      </c>
      <c r="K863" s="153">
        <f t="shared" si="27"/>
        <v>0</v>
      </c>
      <c r="L863" s="43" t="e">
        <f>IF(B863=#REF!,MAX($L$3:L862)+1,0)</f>
        <v>#REF!</v>
      </c>
    </row>
    <row r="864" spans="1:12">
      <c r="A864" s="158"/>
      <c r="B864" s="94"/>
      <c r="C864" s="159"/>
      <c r="D864" s="128"/>
      <c r="E864" s="151" t="str">
        <f>IFERROR(INDEX('Материал хисобот'!$C$9:$C$259,MATCH(D864,'Материал хисобот'!$B$9:$B$259,0),1),"")</f>
        <v/>
      </c>
      <c r="F864" s="152" t="str">
        <f>IFERROR(INDEX('Материал хисобот'!$D$9:$D$259,MATCH(D864,'Материал хисобот'!$B$9:$B$259,0),1),"")</f>
        <v/>
      </c>
      <c r="G864" s="155"/>
      <c r="H864" s="153">
        <f>IFERROR((((SUMIFS('Регистрация приход товаров'!$H$4:$H$2000,'Регистрация приход товаров'!$A$4:$A$2000,"&gt;="&amp;DATE(YEAR($A864),MONTH($A864),1),'Регистрация приход товаров'!$D$4:$D$2000,$D864)-SUMIFS('Регистрация приход товаров'!$H$4:$H$2000,'Регистрация приход товаров'!$A$4:$A$2000,"&gt;="&amp;DATE(YEAR($A864),MONTH($A864)+1,1),'Регистрация приход товаров'!$D$4:$D$2000,$D864))+(IFERROR((SUMIF('Остаток на начало год'!$B$5:$B$302,$D864,'Остаток на начало год'!$F$5:$F$302)+SUMIFS('Регистрация приход товаров'!$H$4:$H$2000,'Регистрация приход товаров'!$D$4:$D$2000,$D864,'Регистрация приход товаров'!$A$4:$A$2000,"&lt;"&amp;DATE(YEAR($A864),MONTH($A864),1)))-SUMIFS('Регистрация расход товаров'!$H$4:$H$2000,'Регистрация расход товаров'!$A$4:$A$2000,"&lt;"&amp;DATE(YEAR($A864),MONTH($A864),1),'Регистрация расход товаров'!$D$4:$D$2000,$D864),0)))/((SUMIFS('Регистрация приход товаров'!$G$4:$G$2000,'Регистрация приход товаров'!$A$4:$A$2000,"&gt;="&amp;DATE(YEAR($A864),MONTH($A864),1),'Регистрация приход товаров'!$D$4:$D$2000,$D864)-SUMIFS('Регистрация приход товаров'!$G$4:$G$2000,'Регистрация приход товаров'!$A$4:$A$2000,"&gt;="&amp;DATE(YEAR($A864),MONTH($A864)+1,1),'Регистрация приход товаров'!$D$4:$D$2000,$D864))+(IFERROR((SUMIF('Остаток на начало год'!$B$5:$B$302,$D864,'Остаток на начало год'!$E$5:$E$302)+SUMIFS('Регистрация приход товаров'!$G$4:$G$2000,'Регистрация приход товаров'!$D$4:$D$2000,$D864,'Регистрация приход товаров'!$A$4:$A$2000,"&lt;"&amp;DATE(YEAR($A864),MONTH($A864),1)))-SUMIFS('Регистрация расход товаров'!$G$4:$G$2000,'Регистрация расход товаров'!$A$4:$A$2000,"&lt;"&amp;DATE(YEAR($A864),MONTH($A864),1),'Регистрация расход товаров'!$D$4:$D$2000,$D864),0))))*G864,0)</f>
        <v>0</v>
      </c>
      <c r="I864" s="154"/>
      <c r="J864" s="153">
        <f t="shared" si="26"/>
        <v>0</v>
      </c>
      <c r="K864" s="153">
        <f t="shared" si="27"/>
        <v>0</v>
      </c>
      <c r="L864" s="43" t="e">
        <f>IF(B864=#REF!,MAX($L$3:L863)+1,0)</f>
        <v>#REF!</v>
      </c>
    </row>
    <row r="865" spans="1:12">
      <c r="A865" s="158"/>
      <c r="B865" s="94"/>
      <c r="C865" s="159"/>
      <c r="D865" s="128"/>
      <c r="E865" s="151" t="str">
        <f>IFERROR(INDEX('Материал хисобот'!$C$9:$C$259,MATCH(D865,'Материал хисобот'!$B$9:$B$259,0),1),"")</f>
        <v/>
      </c>
      <c r="F865" s="152" t="str">
        <f>IFERROR(INDEX('Материал хисобот'!$D$9:$D$259,MATCH(D865,'Материал хисобот'!$B$9:$B$259,0),1),"")</f>
        <v/>
      </c>
      <c r="G865" s="155"/>
      <c r="H865" s="153">
        <f>IFERROR((((SUMIFS('Регистрация приход товаров'!$H$4:$H$2000,'Регистрация приход товаров'!$A$4:$A$2000,"&gt;="&amp;DATE(YEAR($A865),MONTH($A865),1),'Регистрация приход товаров'!$D$4:$D$2000,$D865)-SUMIFS('Регистрация приход товаров'!$H$4:$H$2000,'Регистрация приход товаров'!$A$4:$A$2000,"&gt;="&amp;DATE(YEAR($A865),MONTH($A865)+1,1),'Регистрация приход товаров'!$D$4:$D$2000,$D865))+(IFERROR((SUMIF('Остаток на начало год'!$B$5:$B$302,$D865,'Остаток на начало год'!$F$5:$F$302)+SUMIFS('Регистрация приход товаров'!$H$4:$H$2000,'Регистрация приход товаров'!$D$4:$D$2000,$D865,'Регистрация приход товаров'!$A$4:$A$2000,"&lt;"&amp;DATE(YEAR($A865),MONTH($A865),1)))-SUMIFS('Регистрация расход товаров'!$H$4:$H$2000,'Регистрация расход товаров'!$A$4:$A$2000,"&lt;"&amp;DATE(YEAR($A865),MONTH($A865),1),'Регистрация расход товаров'!$D$4:$D$2000,$D865),0)))/((SUMIFS('Регистрация приход товаров'!$G$4:$G$2000,'Регистрация приход товаров'!$A$4:$A$2000,"&gt;="&amp;DATE(YEAR($A865),MONTH($A865),1),'Регистрация приход товаров'!$D$4:$D$2000,$D865)-SUMIFS('Регистрация приход товаров'!$G$4:$G$2000,'Регистрация приход товаров'!$A$4:$A$2000,"&gt;="&amp;DATE(YEAR($A865),MONTH($A865)+1,1),'Регистрация приход товаров'!$D$4:$D$2000,$D865))+(IFERROR((SUMIF('Остаток на начало год'!$B$5:$B$302,$D865,'Остаток на начало год'!$E$5:$E$302)+SUMIFS('Регистрация приход товаров'!$G$4:$G$2000,'Регистрация приход товаров'!$D$4:$D$2000,$D865,'Регистрация приход товаров'!$A$4:$A$2000,"&lt;"&amp;DATE(YEAR($A865),MONTH($A865),1)))-SUMIFS('Регистрация расход товаров'!$G$4:$G$2000,'Регистрация расход товаров'!$A$4:$A$2000,"&lt;"&amp;DATE(YEAR($A865),MONTH($A865),1),'Регистрация расход товаров'!$D$4:$D$2000,$D865),0))))*G865,0)</f>
        <v>0</v>
      </c>
      <c r="I865" s="154"/>
      <c r="J865" s="153">
        <f t="shared" si="26"/>
        <v>0</v>
      </c>
      <c r="K865" s="153">
        <f t="shared" si="27"/>
        <v>0</v>
      </c>
      <c r="L865" s="43" t="e">
        <f>IF(B865=#REF!,MAX($L$3:L864)+1,0)</f>
        <v>#REF!</v>
      </c>
    </row>
    <row r="866" spans="1:12">
      <c r="A866" s="158"/>
      <c r="B866" s="94"/>
      <c r="C866" s="159"/>
      <c r="D866" s="128"/>
      <c r="E866" s="151" t="str">
        <f>IFERROR(INDEX('Материал хисобот'!$C$9:$C$259,MATCH(D866,'Материал хисобот'!$B$9:$B$259,0),1),"")</f>
        <v/>
      </c>
      <c r="F866" s="152" t="str">
        <f>IFERROR(INDEX('Материал хисобот'!$D$9:$D$259,MATCH(D866,'Материал хисобот'!$B$9:$B$259,0),1),"")</f>
        <v/>
      </c>
      <c r="G866" s="155"/>
      <c r="H866" s="153">
        <f>IFERROR((((SUMIFS('Регистрация приход товаров'!$H$4:$H$2000,'Регистрация приход товаров'!$A$4:$A$2000,"&gt;="&amp;DATE(YEAR($A866),MONTH($A866),1),'Регистрация приход товаров'!$D$4:$D$2000,$D866)-SUMIFS('Регистрация приход товаров'!$H$4:$H$2000,'Регистрация приход товаров'!$A$4:$A$2000,"&gt;="&amp;DATE(YEAR($A866),MONTH($A866)+1,1),'Регистрация приход товаров'!$D$4:$D$2000,$D866))+(IFERROR((SUMIF('Остаток на начало год'!$B$5:$B$302,$D866,'Остаток на начало год'!$F$5:$F$302)+SUMIFS('Регистрация приход товаров'!$H$4:$H$2000,'Регистрация приход товаров'!$D$4:$D$2000,$D866,'Регистрация приход товаров'!$A$4:$A$2000,"&lt;"&amp;DATE(YEAR($A866),MONTH($A866),1)))-SUMIFS('Регистрация расход товаров'!$H$4:$H$2000,'Регистрация расход товаров'!$A$4:$A$2000,"&lt;"&amp;DATE(YEAR($A866),MONTH($A866),1),'Регистрация расход товаров'!$D$4:$D$2000,$D866),0)))/((SUMIFS('Регистрация приход товаров'!$G$4:$G$2000,'Регистрация приход товаров'!$A$4:$A$2000,"&gt;="&amp;DATE(YEAR($A866),MONTH($A866),1),'Регистрация приход товаров'!$D$4:$D$2000,$D866)-SUMIFS('Регистрация приход товаров'!$G$4:$G$2000,'Регистрация приход товаров'!$A$4:$A$2000,"&gt;="&amp;DATE(YEAR($A866),MONTH($A866)+1,1),'Регистрация приход товаров'!$D$4:$D$2000,$D866))+(IFERROR((SUMIF('Остаток на начало год'!$B$5:$B$302,$D866,'Остаток на начало год'!$E$5:$E$302)+SUMIFS('Регистрация приход товаров'!$G$4:$G$2000,'Регистрация приход товаров'!$D$4:$D$2000,$D866,'Регистрация приход товаров'!$A$4:$A$2000,"&lt;"&amp;DATE(YEAR($A866),MONTH($A866),1)))-SUMIFS('Регистрация расход товаров'!$G$4:$G$2000,'Регистрация расход товаров'!$A$4:$A$2000,"&lt;"&amp;DATE(YEAR($A866),MONTH($A866),1),'Регистрация расход товаров'!$D$4:$D$2000,$D866),0))))*G866,0)</f>
        <v>0</v>
      </c>
      <c r="I866" s="154"/>
      <c r="J866" s="153">
        <f t="shared" si="26"/>
        <v>0</v>
      </c>
      <c r="K866" s="153">
        <f t="shared" si="27"/>
        <v>0</v>
      </c>
      <c r="L866" s="43" t="e">
        <f>IF(B866=#REF!,MAX($L$3:L865)+1,0)</f>
        <v>#REF!</v>
      </c>
    </row>
    <row r="867" spans="1:12">
      <c r="A867" s="158"/>
      <c r="B867" s="94"/>
      <c r="C867" s="159"/>
      <c r="D867" s="128"/>
      <c r="E867" s="151" t="str">
        <f>IFERROR(INDEX('Материал хисобот'!$C$9:$C$259,MATCH(D867,'Материал хисобот'!$B$9:$B$259,0),1),"")</f>
        <v/>
      </c>
      <c r="F867" s="152" t="str">
        <f>IFERROR(INDEX('Материал хисобот'!$D$9:$D$259,MATCH(D867,'Материал хисобот'!$B$9:$B$259,0),1),"")</f>
        <v/>
      </c>
      <c r="G867" s="155"/>
      <c r="H867" s="153">
        <f>IFERROR((((SUMIFS('Регистрация приход товаров'!$H$4:$H$2000,'Регистрация приход товаров'!$A$4:$A$2000,"&gt;="&amp;DATE(YEAR($A867),MONTH($A867),1),'Регистрация приход товаров'!$D$4:$D$2000,$D867)-SUMIFS('Регистрация приход товаров'!$H$4:$H$2000,'Регистрация приход товаров'!$A$4:$A$2000,"&gt;="&amp;DATE(YEAR($A867),MONTH($A867)+1,1),'Регистрация приход товаров'!$D$4:$D$2000,$D867))+(IFERROR((SUMIF('Остаток на начало год'!$B$5:$B$302,$D867,'Остаток на начало год'!$F$5:$F$302)+SUMIFS('Регистрация приход товаров'!$H$4:$H$2000,'Регистрация приход товаров'!$D$4:$D$2000,$D867,'Регистрация приход товаров'!$A$4:$A$2000,"&lt;"&amp;DATE(YEAR($A867),MONTH($A867),1)))-SUMIFS('Регистрация расход товаров'!$H$4:$H$2000,'Регистрация расход товаров'!$A$4:$A$2000,"&lt;"&amp;DATE(YEAR($A867),MONTH($A867),1),'Регистрация расход товаров'!$D$4:$D$2000,$D867),0)))/((SUMIFS('Регистрация приход товаров'!$G$4:$G$2000,'Регистрация приход товаров'!$A$4:$A$2000,"&gt;="&amp;DATE(YEAR($A867),MONTH($A867),1),'Регистрация приход товаров'!$D$4:$D$2000,$D867)-SUMIFS('Регистрация приход товаров'!$G$4:$G$2000,'Регистрация приход товаров'!$A$4:$A$2000,"&gt;="&amp;DATE(YEAR($A867),MONTH($A867)+1,1),'Регистрация приход товаров'!$D$4:$D$2000,$D867))+(IFERROR((SUMIF('Остаток на начало год'!$B$5:$B$302,$D867,'Остаток на начало год'!$E$5:$E$302)+SUMIFS('Регистрация приход товаров'!$G$4:$G$2000,'Регистрация приход товаров'!$D$4:$D$2000,$D867,'Регистрация приход товаров'!$A$4:$A$2000,"&lt;"&amp;DATE(YEAR($A867),MONTH($A867),1)))-SUMIFS('Регистрация расход товаров'!$G$4:$G$2000,'Регистрация расход товаров'!$A$4:$A$2000,"&lt;"&amp;DATE(YEAR($A867),MONTH($A867),1),'Регистрация расход товаров'!$D$4:$D$2000,$D867),0))))*G867,0)</f>
        <v>0</v>
      </c>
      <c r="I867" s="154"/>
      <c r="J867" s="153">
        <f t="shared" si="26"/>
        <v>0</v>
      </c>
      <c r="K867" s="153">
        <f t="shared" si="27"/>
        <v>0</v>
      </c>
      <c r="L867" s="43" t="e">
        <f>IF(B867=#REF!,MAX($L$3:L866)+1,0)</f>
        <v>#REF!</v>
      </c>
    </row>
    <row r="868" spans="1:12">
      <c r="A868" s="158"/>
      <c r="B868" s="94"/>
      <c r="C868" s="159"/>
      <c r="D868" s="128"/>
      <c r="E868" s="151" t="str">
        <f>IFERROR(INDEX('Материал хисобот'!$C$9:$C$259,MATCH(D868,'Материал хисобот'!$B$9:$B$259,0),1),"")</f>
        <v/>
      </c>
      <c r="F868" s="152" t="str">
        <f>IFERROR(INDEX('Материал хисобот'!$D$9:$D$259,MATCH(D868,'Материал хисобот'!$B$9:$B$259,0),1),"")</f>
        <v/>
      </c>
      <c r="G868" s="155"/>
      <c r="H868" s="153">
        <f>IFERROR((((SUMIFS('Регистрация приход товаров'!$H$4:$H$2000,'Регистрация приход товаров'!$A$4:$A$2000,"&gt;="&amp;DATE(YEAR($A868),MONTH($A868),1),'Регистрация приход товаров'!$D$4:$D$2000,$D868)-SUMIFS('Регистрация приход товаров'!$H$4:$H$2000,'Регистрация приход товаров'!$A$4:$A$2000,"&gt;="&amp;DATE(YEAR($A868),MONTH($A868)+1,1),'Регистрация приход товаров'!$D$4:$D$2000,$D868))+(IFERROR((SUMIF('Остаток на начало год'!$B$5:$B$302,$D868,'Остаток на начало год'!$F$5:$F$302)+SUMIFS('Регистрация приход товаров'!$H$4:$H$2000,'Регистрация приход товаров'!$D$4:$D$2000,$D868,'Регистрация приход товаров'!$A$4:$A$2000,"&lt;"&amp;DATE(YEAR($A868),MONTH($A868),1)))-SUMIFS('Регистрация расход товаров'!$H$4:$H$2000,'Регистрация расход товаров'!$A$4:$A$2000,"&lt;"&amp;DATE(YEAR($A868),MONTH($A868),1),'Регистрация расход товаров'!$D$4:$D$2000,$D868),0)))/((SUMIFS('Регистрация приход товаров'!$G$4:$G$2000,'Регистрация приход товаров'!$A$4:$A$2000,"&gt;="&amp;DATE(YEAR($A868),MONTH($A868),1),'Регистрация приход товаров'!$D$4:$D$2000,$D868)-SUMIFS('Регистрация приход товаров'!$G$4:$G$2000,'Регистрация приход товаров'!$A$4:$A$2000,"&gt;="&amp;DATE(YEAR($A868),MONTH($A868)+1,1),'Регистрация приход товаров'!$D$4:$D$2000,$D868))+(IFERROR((SUMIF('Остаток на начало год'!$B$5:$B$302,$D868,'Остаток на начало год'!$E$5:$E$302)+SUMIFS('Регистрация приход товаров'!$G$4:$G$2000,'Регистрация приход товаров'!$D$4:$D$2000,$D868,'Регистрация приход товаров'!$A$4:$A$2000,"&lt;"&amp;DATE(YEAR($A868),MONTH($A868),1)))-SUMIFS('Регистрация расход товаров'!$G$4:$G$2000,'Регистрация расход товаров'!$A$4:$A$2000,"&lt;"&amp;DATE(YEAR($A868),MONTH($A868),1),'Регистрация расход товаров'!$D$4:$D$2000,$D868),0))))*G868,0)</f>
        <v>0</v>
      </c>
      <c r="I868" s="154"/>
      <c r="J868" s="153">
        <f t="shared" si="26"/>
        <v>0</v>
      </c>
      <c r="K868" s="153">
        <f t="shared" si="27"/>
        <v>0</v>
      </c>
      <c r="L868" s="43" t="e">
        <f>IF(B868=#REF!,MAX($L$3:L867)+1,0)</f>
        <v>#REF!</v>
      </c>
    </row>
    <row r="869" spans="1:12">
      <c r="A869" s="158"/>
      <c r="B869" s="94"/>
      <c r="C869" s="159"/>
      <c r="D869" s="128"/>
      <c r="E869" s="151" t="str">
        <f>IFERROR(INDEX('Материал хисобот'!$C$9:$C$259,MATCH(D869,'Материал хисобот'!$B$9:$B$259,0),1),"")</f>
        <v/>
      </c>
      <c r="F869" s="152" t="str">
        <f>IFERROR(INDEX('Материал хисобот'!$D$9:$D$259,MATCH(D869,'Материал хисобот'!$B$9:$B$259,0),1),"")</f>
        <v/>
      </c>
      <c r="G869" s="155"/>
      <c r="H869" s="153">
        <f>IFERROR((((SUMIFS('Регистрация приход товаров'!$H$4:$H$2000,'Регистрация приход товаров'!$A$4:$A$2000,"&gt;="&amp;DATE(YEAR($A869),MONTH($A869),1),'Регистрация приход товаров'!$D$4:$D$2000,$D869)-SUMIFS('Регистрация приход товаров'!$H$4:$H$2000,'Регистрация приход товаров'!$A$4:$A$2000,"&gt;="&amp;DATE(YEAR($A869),MONTH($A869)+1,1),'Регистрация приход товаров'!$D$4:$D$2000,$D869))+(IFERROR((SUMIF('Остаток на начало год'!$B$5:$B$302,$D869,'Остаток на начало год'!$F$5:$F$302)+SUMIFS('Регистрация приход товаров'!$H$4:$H$2000,'Регистрация приход товаров'!$D$4:$D$2000,$D869,'Регистрация приход товаров'!$A$4:$A$2000,"&lt;"&amp;DATE(YEAR($A869),MONTH($A869),1)))-SUMIFS('Регистрация расход товаров'!$H$4:$H$2000,'Регистрация расход товаров'!$A$4:$A$2000,"&lt;"&amp;DATE(YEAR($A869),MONTH($A869),1),'Регистрация расход товаров'!$D$4:$D$2000,$D869),0)))/((SUMIFS('Регистрация приход товаров'!$G$4:$G$2000,'Регистрация приход товаров'!$A$4:$A$2000,"&gt;="&amp;DATE(YEAR($A869),MONTH($A869),1),'Регистрация приход товаров'!$D$4:$D$2000,$D869)-SUMIFS('Регистрация приход товаров'!$G$4:$G$2000,'Регистрация приход товаров'!$A$4:$A$2000,"&gt;="&amp;DATE(YEAR($A869),MONTH($A869)+1,1),'Регистрация приход товаров'!$D$4:$D$2000,$D869))+(IFERROR((SUMIF('Остаток на начало год'!$B$5:$B$302,$D869,'Остаток на начало год'!$E$5:$E$302)+SUMIFS('Регистрация приход товаров'!$G$4:$G$2000,'Регистрация приход товаров'!$D$4:$D$2000,$D869,'Регистрация приход товаров'!$A$4:$A$2000,"&lt;"&amp;DATE(YEAR($A869),MONTH($A869),1)))-SUMIFS('Регистрация расход товаров'!$G$4:$G$2000,'Регистрация расход товаров'!$A$4:$A$2000,"&lt;"&amp;DATE(YEAR($A869),MONTH($A869),1),'Регистрация расход товаров'!$D$4:$D$2000,$D869),0))))*G869,0)</f>
        <v>0</v>
      </c>
      <c r="I869" s="154"/>
      <c r="J869" s="153">
        <f t="shared" si="26"/>
        <v>0</v>
      </c>
      <c r="K869" s="153">
        <f t="shared" si="27"/>
        <v>0</v>
      </c>
      <c r="L869" s="43" t="e">
        <f>IF(B869=#REF!,MAX($L$3:L868)+1,0)</f>
        <v>#REF!</v>
      </c>
    </row>
    <row r="870" spans="1:12">
      <c r="A870" s="158"/>
      <c r="B870" s="94"/>
      <c r="C870" s="159"/>
      <c r="D870" s="128"/>
      <c r="E870" s="151" t="str">
        <f>IFERROR(INDEX('Материал хисобот'!$C$9:$C$259,MATCH(D870,'Материал хисобот'!$B$9:$B$259,0),1),"")</f>
        <v/>
      </c>
      <c r="F870" s="152" t="str">
        <f>IFERROR(INDEX('Материал хисобот'!$D$9:$D$259,MATCH(D870,'Материал хисобот'!$B$9:$B$259,0),1),"")</f>
        <v/>
      </c>
      <c r="G870" s="155"/>
      <c r="H870" s="153">
        <f>IFERROR((((SUMIFS('Регистрация приход товаров'!$H$4:$H$2000,'Регистрация приход товаров'!$A$4:$A$2000,"&gt;="&amp;DATE(YEAR($A870),MONTH($A870),1),'Регистрация приход товаров'!$D$4:$D$2000,$D870)-SUMIFS('Регистрация приход товаров'!$H$4:$H$2000,'Регистрация приход товаров'!$A$4:$A$2000,"&gt;="&amp;DATE(YEAR($A870),MONTH($A870)+1,1),'Регистрация приход товаров'!$D$4:$D$2000,$D870))+(IFERROR((SUMIF('Остаток на начало год'!$B$5:$B$302,$D870,'Остаток на начало год'!$F$5:$F$302)+SUMIFS('Регистрация приход товаров'!$H$4:$H$2000,'Регистрация приход товаров'!$D$4:$D$2000,$D870,'Регистрация приход товаров'!$A$4:$A$2000,"&lt;"&amp;DATE(YEAR($A870),MONTH($A870),1)))-SUMIFS('Регистрация расход товаров'!$H$4:$H$2000,'Регистрация расход товаров'!$A$4:$A$2000,"&lt;"&amp;DATE(YEAR($A870),MONTH($A870),1),'Регистрация расход товаров'!$D$4:$D$2000,$D870),0)))/((SUMIFS('Регистрация приход товаров'!$G$4:$G$2000,'Регистрация приход товаров'!$A$4:$A$2000,"&gt;="&amp;DATE(YEAR($A870),MONTH($A870),1),'Регистрация приход товаров'!$D$4:$D$2000,$D870)-SUMIFS('Регистрация приход товаров'!$G$4:$G$2000,'Регистрация приход товаров'!$A$4:$A$2000,"&gt;="&amp;DATE(YEAR($A870),MONTH($A870)+1,1),'Регистрация приход товаров'!$D$4:$D$2000,$D870))+(IFERROR((SUMIF('Остаток на начало год'!$B$5:$B$302,$D870,'Остаток на начало год'!$E$5:$E$302)+SUMIFS('Регистрация приход товаров'!$G$4:$G$2000,'Регистрация приход товаров'!$D$4:$D$2000,$D870,'Регистрация приход товаров'!$A$4:$A$2000,"&lt;"&amp;DATE(YEAR($A870),MONTH($A870),1)))-SUMIFS('Регистрация расход товаров'!$G$4:$G$2000,'Регистрация расход товаров'!$A$4:$A$2000,"&lt;"&amp;DATE(YEAR($A870),MONTH($A870),1),'Регистрация расход товаров'!$D$4:$D$2000,$D870),0))))*G870,0)</f>
        <v>0</v>
      </c>
      <c r="I870" s="154"/>
      <c r="J870" s="153">
        <f t="shared" si="26"/>
        <v>0</v>
      </c>
      <c r="K870" s="153">
        <f t="shared" si="27"/>
        <v>0</v>
      </c>
      <c r="L870" s="43" t="e">
        <f>IF(B870=#REF!,MAX($L$3:L869)+1,0)</f>
        <v>#REF!</v>
      </c>
    </row>
    <row r="871" spans="1:12">
      <c r="A871" s="158"/>
      <c r="B871" s="94"/>
      <c r="C871" s="159"/>
      <c r="D871" s="128"/>
      <c r="E871" s="151" t="str">
        <f>IFERROR(INDEX('Материал хисобот'!$C$9:$C$259,MATCH(D871,'Материал хисобот'!$B$9:$B$259,0),1),"")</f>
        <v/>
      </c>
      <c r="F871" s="152" t="str">
        <f>IFERROR(INDEX('Материал хисобот'!$D$9:$D$259,MATCH(D871,'Материал хисобот'!$B$9:$B$259,0),1),"")</f>
        <v/>
      </c>
      <c r="G871" s="155"/>
      <c r="H871" s="153">
        <f>IFERROR((((SUMIFS('Регистрация приход товаров'!$H$4:$H$2000,'Регистрация приход товаров'!$A$4:$A$2000,"&gt;="&amp;DATE(YEAR($A871),MONTH($A871),1),'Регистрация приход товаров'!$D$4:$D$2000,$D871)-SUMIFS('Регистрация приход товаров'!$H$4:$H$2000,'Регистрация приход товаров'!$A$4:$A$2000,"&gt;="&amp;DATE(YEAR($A871),MONTH($A871)+1,1),'Регистрация приход товаров'!$D$4:$D$2000,$D871))+(IFERROR((SUMIF('Остаток на начало год'!$B$5:$B$302,$D871,'Остаток на начало год'!$F$5:$F$302)+SUMIFS('Регистрация приход товаров'!$H$4:$H$2000,'Регистрация приход товаров'!$D$4:$D$2000,$D871,'Регистрация приход товаров'!$A$4:$A$2000,"&lt;"&amp;DATE(YEAR($A871),MONTH($A871),1)))-SUMIFS('Регистрация расход товаров'!$H$4:$H$2000,'Регистрация расход товаров'!$A$4:$A$2000,"&lt;"&amp;DATE(YEAR($A871),MONTH($A871),1),'Регистрация расход товаров'!$D$4:$D$2000,$D871),0)))/((SUMIFS('Регистрация приход товаров'!$G$4:$G$2000,'Регистрация приход товаров'!$A$4:$A$2000,"&gt;="&amp;DATE(YEAR($A871),MONTH($A871),1),'Регистрация приход товаров'!$D$4:$D$2000,$D871)-SUMIFS('Регистрация приход товаров'!$G$4:$G$2000,'Регистрация приход товаров'!$A$4:$A$2000,"&gt;="&amp;DATE(YEAR($A871),MONTH($A871)+1,1),'Регистрация приход товаров'!$D$4:$D$2000,$D871))+(IFERROR((SUMIF('Остаток на начало год'!$B$5:$B$302,$D871,'Остаток на начало год'!$E$5:$E$302)+SUMIFS('Регистрация приход товаров'!$G$4:$G$2000,'Регистрация приход товаров'!$D$4:$D$2000,$D871,'Регистрация приход товаров'!$A$4:$A$2000,"&lt;"&amp;DATE(YEAR($A871),MONTH($A871),1)))-SUMIFS('Регистрация расход товаров'!$G$4:$G$2000,'Регистрация расход товаров'!$A$4:$A$2000,"&lt;"&amp;DATE(YEAR($A871),MONTH($A871),1),'Регистрация расход товаров'!$D$4:$D$2000,$D871),0))))*G871,0)</f>
        <v>0</v>
      </c>
      <c r="I871" s="154"/>
      <c r="J871" s="153">
        <f t="shared" si="26"/>
        <v>0</v>
      </c>
      <c r="K871" s="153">
        <f t="shared" si="27"/>
        <v>0</v>
      </c>
      <c r="L871" s="43" t="e">
        <f>IF(B871=#REF!,MAX($L$3:L870)+1,0)</f>
        <v>#REF!</v>
      </c>
    </row>
    <row r="872" spans="1:12">
      <c r="A872" s="158"/>
      <c r="B872" s="94"/>
      <c r="C872" s="159"/>
      <c r="D872" s="128"/>
      <c r="E872" s="151" t="str">
        <f>IFERROR(INDEX('Материал хисобот'!$C$9:$C$259,MATCH(D872,'Материал хисобот'!$B$9:$B$259,0),1),"")</f>
        <v/>
      </c>
      <c r="F872" s="152" t="str">
        <f>IFERROR(INDEX('Материал хисобот'!$D$9:$D$259,MATCH(D872,'Материал хисобот'!$B$9:$B$259,0),1),"")</f>
        <v/>
      </c>
      <c r="G872" s="155"/>
      <c r="H872" s="153">
        <f>IFERROR((((SUMIFS('Регистрация приход товаров'!$H$4:$H$2000,'Регистрация приход товаров'!$A$4:$A$2000,"&gt;="&amp;DATE(YEAR($A872),MONTH($A872),1),'Регистрация приход товаров'!$D$4:$D$2000,$D872)-SUMIFS('Регистрация приход товаров'!$H$4:$H$2000,'Регистрация приход товаров'!$A$4:$A$2000,"&gt;="&amp;DATE(YEAR($A872),MONTH($A872)+1,1),'Регистрация приход товаров'!$D$4:$D$2000,$D872))+(IFERROR((SUMIF('Остаток на начало год'!$B$5:$B$302,$D872,'Остаток на начало год'!$F$5:$F$302)+SUMIFS('Регистрация приход товаров'!$H$4:$H$2000,'Регистрация приход товаров'!$D$4:$D$2000,$D872,'Регистрация приход товаров'!$A$4:$A$2000,"&lt;"&amp;DATE(YEAR($A872),MONTH($A872),1)))-SUMIFS('Регистрация расход товаров'!$H$4:$H$2000,'Регистрация расход товаров'!$A$4:$A$2000,"&lt;"&amp;DATE(YEAR($A872),MONTH($A872),1),'Регистрация расход товаров'!$D$4:$D$2000,$D872),0)))/((SUMIFS('Регистрация приход товаров'!$G$4:$G$2000,'Регистрация приход товаров'!$A$4:$A$2000,"&gt;="&amp;DATE(YEAR($A872),MONTH($A872),1),'Регистрация приход товаров'!$D$4:$D$2000,$D872)-SUMIFS('Регистрация приход товаров'!$G$4:$G$2000,'Регистрация приход товаров'!$A$4:$A$2000,"&gt;="&amp;DATE(YEAR($A872),MONTH($A872)+1,1),'Регистрация приход товаров'!$D$4:$D$2000,$D872))+(IFERROR((SUMIF('Остаток на начало год'!$B$5:$B$302,$D872,'Остаток на начало год'!$E$5:$E$302)+SUMIFS('Регистрация приход товаров'!$G$4:$G$2000,'Регистрация приход товаров'!$D$4:$D$2000,$D872,'Регистрация приход товаров'!$A$4:$A$2000,"&lt;"&amp;DATE(YEAR($A872),MONTH($A872),1)))-SUMIFS('Регистрация расход товаров'!$G$4:$G$2000,'Регистрация расход товаров'!$A$4:$A$2000,"&lt;"&amp;DATE(YEAR($A872),MONTH($A872),1),'Регистрация расход товаров'!$D$4:$D$2000,$D872),0))))*G872,0)</f>
        <v>0</v>
      </c>
      <c r="I872" s="154"/>
      <c r="J872" s="153">
        <f t="shared" si="26"/>
        <v>0</v>
      </c>
      <c r="K872" s="153">
        <f t="shared" si="27"/>
        <v>0</v>
      </c>
      <c r="L872" s="43" t="e">
        <f>IF(B872=#REF!,MAX($L$3:L871)+1,0)</f>
        <v>#REF!</v>
      </c>
    </row>
    <row r="873" spans="1:12">
      <c r="A873" s="158"/>
      <c r="B873" s="94"/>
      <c r="C873" s="159"/>
      <c r="D873" s="128"/>
      <c r="E873" s="151" t="str">
        <f>IFERROR(INDEX('Материал хисобот'!$C$9:$C$259,MATCH(D873,'Материал хисобот'!$B$9:$B$259,0),1),"")</f>
        <v/>
      </c>
      <c r="F873" s="152" t="str">
        <f>IFERROR(INDEX('Материал хисобот'!$D$9:$D$259,MATCH(D873,'Материал хисобот'!$B$9:$B$259,0),1),"")</f>
        <v/>
      </c>
      <c r="G873" s="155"/>
      <c r="H873" s="153">
        <f>IFERROR((((SUMIFS('Регистрация приход товаров'!$H$4:$H$2000,'Регистрация приход товаров'!$A$4:$A$2000,"&gt;="&amp;DATE(YEAR($A873),MONTH($A873),1),'Регистрация приход товаров'!$D$4:$D$2000,$D873)-SUMIFS('Регистрация приход товаров'!$H$4:$H$2000,'Регистрация приход товаров'!$A$4:$A$2000,"&gt;="&amp;DATE(YEAR($A873),MONTH($A873)+1,1),'Регистрация приход товаров'!$D$4:$D$2000,$D873))+(IFERROR((SUMIF('Остаток на начало год'!$B$5:$B$302,$D873,'Остаток на начало год'!$F$5:$F$302)+SUMIFS('Регистрация приход товаров'!$H$4:$H$2000,'Регистрация приход товаров'!$D$4:$D$2000,$D873,'Регистрация приход товаров'!$A$4:$A$2000,"&lt;"&amp;DATE(YEAR($A873),MONTH($A873),1)))-SUMIFS('Регистрация расход товаров'!$H$4:$H$2000,'Регистрация расход товаров'!$A$4:$A$2000,"&lt;"&amp;DATE(YEAR($A873),MONTH($A873),1),'Регистрация расход товаров'!$D$4:$D$2000,$D873),0)))/((SUMIFS('Регистрация приход товаров'!$G$4:$G$2000,'Регистрация приход товаров'!$A$4:$A$2000,"&gt;="&amp;DATE(YEAR($A873),MONTH($A873),1),'Регистрация приход товаров'!$D$4:$D$2000,$D873)-SUMIFS('Регистрация приход товаров'!$G$4:$G$2000,'Регистрация приход товаров'!$A$4:$A$2000,"&gt;="&amp;DATE(YEAR($A873),MONTH($A873)+1,1),'Регистрация приход товаров'!$D$4:$D$2000,$D873))+(IFERROR((SUMIF('Остаток на начало год'!$B$5:$B$302,$D873,'Остаток на начало год'!$E$5:$E$302)+SUMIFS('Регистрация приход товаров'!$G$4:$G$2000,'Регистрация приход товаров'!$D$4:$D$2000,$D873,'Регистрация приход товаров'!$A$4:$A$2000,"&lt;"&amp;DATE(YEAR($A873),MONTH($A873),1)))-SUMIFS('Регистрация расход товаров'!$G$4:$G$2000,'Регистрация расход товаров'!$A$4:$A$2000,"&lt;"&amp;DATE(YEAR($A873),MONTH($A873),1),'Регистрация расход товаров'!$D$4:$D$2000,$D873),0))))*G873,0)</f>
        <v>0</v>
      </c>
      <c r="I873" s="154"/>
      <c r="J873" s="153">
        <f t="shared" si="26"/>
        <v>0</v>
      </c>
      <c r="K873" s="153">
        <f t="shared" si="27"/>
        <v>0</v>
      </c>
      <c r="L873" s="43" t="e">
        <f>IF(B873=#REF!,MAX($L$3:L872)+1,0)</f>
        <v>#REF!</v>
      </c>
    </row>
    <row r="874" spans="1:12">
      <c r="A874" s="158"/>
      <c r="B874" s="94"/>
      <c r="C874" s="159"/>
      <c r="D874" s="128"/>
      <c r="E874" s="151" t="str">
        <f>IFERROR(INDEX('Материал хисобот'!$C$9:$C$259,MATCH(D874,'Материал хисобот'!$B$9:$B$259,0),1),"")</f>
        <v/>
      </c>
      <c r="F874" s="152" t="str">
        <f>IFERROR(INDEX('Материал хисобот'!$D$9:$D$259,MATCH(D874,'Материал хисобот'!$B$9:$B$259,0),1),"")</f>
        <v/>
      </c>
      <c r="G874" s="155"/>
      <c r="H874" s="153">
        <f>IFERROR((((SUMIFS('Регистрация приход товаров'!$H$4:$H$2000,'Регистрация приход товаров'!$A$4:$A$2000,"&gt;="&amp;DATE(YEAR($A874),MONTH($A874),1),'Регистрация приход товаров'!$D$4:$D$2000,$D874)-SUMIFS('Регистрация приход товаров'!$H$4:$H$2000,'Регистрация приход товаров'!$A$4:$A$2000,"&gt;="&amp;DATE(YEAR($A874),MONTH($A874)+1,1),'Регистрация приход товаров'!$D$4:$D$2000,$D874))+(IFERROR((SUMIF('Остаток на начало год'!$B$5:$B$302,$D874,'Остаток на начало год'!$F$5:$F$302)+SUMIFS('Регистрация приход товаров'!$H$4:$H$2000,'Регистрация приход товаров'!$D$4:$D$2000,$D874,'Регистрация приход товаров'!$A$4:$A$2000,"&lt;"&amp;DATE(YEAR($A874),MONTH($A874),1)))-SUMIFS('Регистрация расход товаров'!$H$4:$H$2000,'Регистрация расход товаров'!$A$4:$A$2000,"&lt;"&amp;DATE(YEAR($A874),MONTH($A874),1),'Регистрация расход товаров'!$D$4:$D$2000,$D874),0)))/((SUMIFS('Регистрация приход товаров'!$G$4:$G$2000,'Регистрация приход товаров'!$A$4:$A$2000,"&gt;="&amp;DATE(YEAR($A874),MONTH($A874),1),'Регистрация приход товаров'!$D$4:$D$2000,$D874)-SUMIFS('Регистрация приход товаров'!$G$4:$G$2000,'Регистрация приход товаров'!$A$4:$A$2000,"&gt;="&amp;DATE(YEAR($A874),MONTH($A874)+1,1),'Регистрация приход товаров'!$D$4:$D$2000,$D874))+(IFERROR((SUMIF('Остаток на начало год'!$B$5:$B$302,$D874,'Остаток на начало год'!$E$5:$E$302)+SUMIFS('Регистрация приход товаров'!$G$4:$G$2000,'Регистрация приход товаров'!$D$4:$D$2000,$D874,'Регистрация приход товаров'!$A$4:$A$2000,"&lt;"&amp;DATE(YEAR($A874),MONTH($A874),1)))-SUMIFS('Регистрация расход товаров'!$G$4:$G$2000,'Регистрация расход товаров'!$A$4:$A$2000,"&lt;"&amp;DATE(YEAR($A874),MONTH($A874),1),'Регистрация расход товаров'!$D$4:$D$2000,$D874),0))))*G874,0)</f>
        <v>0</v>
      </c>
      <c r="I874" s="154"/>
      <c r="J874" s="153">
        <f t="shared" si="26"/>
        <v>0</v>
      </c>
      <c r="K874" s="153">
        <f t="shared" si="27"/>
        <v>0</v>
      </c>
      <c r="L874" s="43" t="e">
        <f>IF(B874=#REF!,MAX($L$3:L873)+1,0)</f>
        <v>#REF!</v>
      </c>
    </row>
    <row r="875" spans="1:12">
      <c r="A875" s="158"/>
      <c r="B875" s="94"/>
      <c r="C875" s="159"/>
      <c r="D875" s="128"/>
      <c r="E875" s="151" t="str">
        <f>IFERROR(INDEX('Материал хисобот'!$C$9:$C$259,MATCH(D875,'Материал хисобот'!$B$9:$B$259,0),1),"")</f>
        <v/>
      </c>
      <c r="F875" s="152" t="str">
        <f>IFERROR(INDEX('Материал хисобот'!$D$9:$D$259,MATCH(D875,'Материал хисобот'!$B$9:$B$259,0),1),"")</f>
        <v/>
      </c>
      <c r="G875" s="155"/>
      <c r="H875" s="153">
        <f>IFERROR((((SUMIFS('Регистрация приход товаров'!$H$4:$H$2000,'Регистрация приход товаров'!$A$4:$A$2000,"&gt;="&amp;DATE(YEAR($A875),MONTH($A875),1),'Регистрация приход товаров'!$D$4:$D$2000,$D875)-SUMIFS('Регистрация приход товаров'!$H$4:$H$2000,'Регистрация приход товаров'!$A$4:$A$2000,"&gt;="&amp;DATE(YEAR($A875),MONTH($A875)+1,1),'Регистрация приход товаров'!$D$4:$D$2000,$D875))+(IFERROR((SUMIF('Остаток на начало год'!$B$5:$B$302,$D875,'Остаток на начало год'!$F$5:$F$302)+SUMIFS('Регистрация приход товаров'!$H$4:$H$2000,'Регистрация приход товаров'!$D$4:$D$2000,$D875,'Регистрация приход товаров'!$A$4:$A$2000,"&lt;"&amp;DATE(YEAR($A875),MONTH($A875),1)))-SUMIFS('Регистрация расход товаров'!$H$4:$H$2000,'Регистрация расход товаров'!$A$4:$A$2000,"&lt;"&amp;DATE(YEAR($A875),MONTH($A875),1),'Регистрация расход товаров'!$D$4:$D$2000,$D875),0)))/((SUMIFS('Регистрация приход товаров'!$G$4:$G$2000,'Регистрация приход товаров'!$A$4:$A$2000,"&gt;="&amp;DATE(YEAR($A875),MONTH($A875),1),'Регистрация приход товаров'!$D$4:$D$2000,$D875)-SUMIFS('Регистрация приход товаров'!$G$4:$G$2000,'Регистрация приход товаров'!$A$4:$A$2000,"&gt;="&amp;DATE(YEAR($A875),MONTH($A875)+1,1),'Регистрация приход товаров'!$D$4:$D$2000,$D875))+(IFERROR((SUMIF('Остаток на начало год'!$B$5:$B$302,$D875,'Остаток на начало год'!$E$5:$E$302)+SUMIFS('Регистрация приход товаров'!$G$4:$G$2000,'Регистрация приход товаров'!$D$4:$D$2000,$D875,'Регистрация приход товаров'!$A$4:$A$2000,"&lt;"&amp;DATE(YEAR($A875),MONTH($A875),1)))-SUMIFS('Регистрация расход товаров'!$G$4:$G$2000,'Регистрация расход товаров'!$A$4:$A$2000,"&lt;"&amp;DATE(YEAR($A875),MONTH($A875),1),'Регистрация расход товаров'!$D$4:$D$2000,$D875),0))))*G875,0)</f>
        <v>0</v>
      </c>
      <c r="I875" s="154"/>
      <c r="J875" s="153">
        <f t="shared" si="26"/>
        <v>0</v>
      </c>
      <c r="K875" s="153">
        <f t="shared" si="27"/>
        <v>0</v>
      </c>
      <c r="L875" s="43" t="e">
        <f>IF(B875=#REF!,MAX($L$3:L874)+1,0)</f>
        <v>#REF!</v>
      </c>
    </row>
    <row r="876" spans="1:12">
      <c r="A876" s="158"/>
      <c r="B876" s="94"/>
      <c r="C876" s="159"/>
      <c r="D876" s="128"/>
      <c r="E876" s="151" t="str">
        <f>IFERROR(INDEX('Материал хисобот'!$C$9:$C$259,MATCH(D876,'Материал хисобот'!$B$9:$B$259,0),1),"")</f>
        <v/>
      </c>
      <c r="F876" s="152" t="str">
        <f>IFERROR(INDEX('Материал хисобот'!$D$9:$D$259,MATCH(D876,'Материал хисобот'!$B$9:$B$259,0),1),"")</f>
        <v/>
      </c>
      <c r="G876" s="155"/>
      <c r="H876" s="153">
        <f>IFERROR((((SUMIFS('Регистрация приход товаров'!$H$4:$H$2000,'Регистрация приход товаров'!$A$4:$A$2000,"&gt;="&amp;DATE(YEAR($A876),MONTH($A876),1),'Регистрация приход товаров'!$D$4:$D$2000,$D876)-SUMIFS('Регистрация приход товаров'!$H$4:$H$2000,'Регистрация приход товаров'!$A$4:$A$2000,"&gt;="&amp;DATE(YEAR($A876),MONTH($A876)+1,1),'Регистрация приход товаров'!$D$4:$D$2000,$D876))+(IFERROR((SUMIF('Остаток на начало год'!$B$5:$B$302,$D876,'Остаток на начало год'!$F$5:$F$302)+SUMIFS('Регистрация приход товаров'!$H$4:$H$2000,'Регистрация приход товаров'!$D$4:$D$2000,$D876,'Регистрация приход товаров'!$A$4:$A$2000,"&lt;"&amp;DATE(YEAR($A876),MONTH($A876),1)))-SUMIFS('Регистрация расход товаров'!$H$4:$H$2000,'Регистрация расход товаров'!$A$4:$A$2000,"&lt;"&amp;DATE(YEAR($A876),MONTH($A876),1),'Регистрация расход товаров'!$D$4:$D$2000,$D876),0)))/((SUMIFS('Регистрация приход товаров'!$G$4:$G$2000,'Регистрация приход товаров'!$A$4:$A$2000,"&gt;="&amp;DATE(YEAR($A876),MONTH($A876),1),'Регистрация приход товаров'!$D$4:$D$2000,$D876)-SUMIFS('Регистрация приход товаров'!$G$4:$G$2000,'Регистрация приход товаров'!$A$4:$A$2000,"&gt;="&amp;DATE(YEAR($A876),MONTH($A876)+1,1),'Регистрация приход товаров'!$D$4:$D$2000,$D876))+(IFERROR((SUMIF('Остаток на начало год'!$B$5:$B$302,$D876,'Остаток на начало год'!$E$5:$E$302)+SUMIFS('Регистрация приход товаров'!$G$4:$G$2000,'Регистрация приход товаров'!$D$4:$D$2000,$D876,'Регистрация приход товаров'!$A$4:$A$2000,"&lt;"&amp;DATE(YEAR($A876),MONTH($A876),1)))-SUMIFS('Регистрация расход товаров'!$G$4:$G$2000,'Регистрация расход товаров'!$A$4:$A$2000,"&lt;"&amp;DATE(YEAR($A876),MONTH($A876),1),'Регистрация расход товаров'!$D$4:$D$2000,$D876),0))))*G876,0)</f>
        <v>0</v>
      </c>
      <c r="I876" s="154"/>
      <c r="J876" s="153">
        <f t="shared" si="26"/>
        <v>0</v>
      </c>
      <c r="K876" s="153">
        <f t="shared" si="27"/>
        <v>0</v>
      </c>
      <c r="L876" s="43" t="e">
        <f>IF(B876=#REF!,MAX($L$3:L875)+1,0)</f>
        <v>#REF!</v>
      </c>
    </row>
    <row r="877" spans="1:12">
      <c r="A877" s="158"/>
      <c r="B877" s="94"/>
      <c r="C877" s="159"/>
      <c r="D877" s="128"/>
      <c r="E877" s="151" t="str">
        <f>IFERROR(INDEX('Материал хисобот'!$C$9:$C$259,MATCH(D877,'Материал хисобот'!$B$9:$B$259,0),1),"")</f>
        <v/>
      </c>
      <c r="F877" s="152" t="str">
        <f>IFERROR(INDEX('Материал хисобот'!$D$9:$D$259,MATCH(D877,'Материал хисобот'!$B$9:$B$259,0),1),"")</f>
        <v/>
      </c>
      <c r="G877" s="155"/>
      <c r="H877" s="153">
        <f>IFERROR((((SUMIFS('Регистрация приход товаров'!$H$4:$H$2000,'Регистрация приход товаров'!$A$4:$A$2000,"&gt;="&amp;DATE(YEAR($A877),MONTH($A877),1),'Регистрация приход товаров'!$D$4:$D$2000,$D877)-SUMIFS('Регистрация приход товаров'!$H$4:$H$2000,'Регистрация приход товаров'!$A$4:$A$2000,"&gt;="&amp;DATE(YEAR($A877),MONTH($A877)+1,1),'Регистрация приход товаров'!$D$4:$D$2000,$D877))+(IFERROR((SUMIF('Остаток на начало год'!$B$5:$B$302,$D877,'Остаток на начало год'!$F$5:$F$302)+SUMIFS('Регистрация приход товаров'!$H$4:$H$2000,'Регистрация приход товаров'!$D$4:$D$2000,$D877,'Регистрация приход товаров'!$A$4:$A$2000,"&lt;"&amp;DATE(YEAR($A877),MONTH($A877),1)))-SUMIFS('Регистрация расход товаров'!$H$4:$H$2000,'Регистрация расход товаров'!$A$4:$A$2000,"&lt;"&amp;DATE(YEAR($A877),MONTH($A877),1),'Регистрация расход товаров'!$D$4:$D$2000,$D877),0)))/((SUMIFS('Регистрация приход товаров'!$G$4:$G$2000,'Регистрация приход товаров'!$A$4:$A$2000,"&gt;="&amp;DATE(YEAR($A877),MONTH($A877),1),'Регистрация приход товаров'!$D$4:$D$2000,$D877)-SUMIFS('Регистрация приход товаров'!$G$4:$G$2000,'Регистрация приход товаров'!$A$4:$A$2000,"&gt;="&amp;DATE(YEAR($A877),MONTH($A877)+1,1),'Регистрация приход товаров'!$D$4:$D$2000,$D877))+(IFERROR((SUMIF('Остаток на начало год'!$B$5:$B$302,$D877,'Остаток на начало год'!$E$5:$E$302)+SUMIFS('Регистрация приход товаров'!$G$4:$G$2000,'Регистрация приход товаров'!$D$4:$D$2000,$D877,'Регистрация приход товаров'!$A$4:$A$2000,"&lt;"&amp;DATE(YEAR($A877),MONTH($A877),1)))-SUMIFS('Регистрация расход товаров'!$G$4:$G$2000,'Регистрация расход товаров'!$A$4:$A$2000,"&lt;"&amp;DATE(YEAR($A877),MONTH($A877),1),'Регистрация расход товаров'!$D$4:$D$2000,$D877),0))))*G877,0)</f>
        <v>0</v>
      </c>
      <c r="I877" s="154"/>
      <c r="J877" s="153">
        <f t="shared" si="26"/>
        <v>0</v>
      </c>
      <c r="K877" s="153">
        <f t="shared" si="27"/>
        <v>0</v>
      </c>
      <c r="L877" s="43" t="e">
        <f>IF(B877=#REF!,MAX($L$3:L876)+1,0)</f>
        <v>#REF!</v>
      </c>
    </row>
    <row r="878" spans="1:12">
      <c r="A878" s="158"/>
      <c r="B878" s="94"/>
      <c r="C878" s="159"/>
      <c r="D878" s="128"/>
      <c r="E878" s="151" t="str">
        <f>IFERROR(INDEX('Материал хисобот'!$C$9:$C$259,MATCH(D878,'Материал хисобот'!$B$9:$B$259,0),1),"")</f>
        <v/>
      </c>
      <c r="F878" s="152" t="str">
        <f>IFERROR(INDEX('Материал хисобот'!$D$9:$D$259,MATCH(D878,'Материал хисобот'!$B$9:$B$259,0),1),"")</f>
        <v/>
      </c>
      <c r="G878" s="155"/>
      <c r="H878" s="153">
        <f>IFERROR((((SUMIFS('Регистрация приход товаров'!$H$4:$H$2000,'Регистрация приход товаров'!$A$4:$A$2000,"&gt;="&amp;DATE(YEAR($A878),MONTH($A878),1),'Регистрация приход товаров'!$D$4:$D$2000,$D878)-SUMIFS('Регистрация приход товаров'!$H$4:$H$2000,'Регистрация приход товаров'!$A$4:$A$2000,"&gt;="&amp;DATE(YEAR($A878),MONTH($A878)+1,1),'Регистрация приход товаров'!$D$4:$D$2000,$D878))+(IFERROR((SUMIF('Остаток на начало год'!$B$5:$B$302,$D878,'Остаток на начало год'!$F$5:$F$302)+SUMIFS('Регистрация приход товаров'!$H$4:$H$2000,'Регистрация приход товаров'!$D$4:$D$2000,$D878,'Регистрация приход товаров'!$A$4:$A$2000,"&lt;"&amp;DATE(YEAR($A878),MONTH($A878),1)))-SUMIFS('Регистрация расход товаров'!$H$4:$H$2000,'Регистрация расход товаров'!$A$4:$A$2000,"&lt;"&amp;DATE(YEAR($A878),MONTH($A878),1),'Регистрация расход товаров'!$D$4:$D$2000,$D878),0)))/((SUMIFS('Регистрация приход товаров'!$G$4:$G$2000,'Регистрация приход товаров'!$A$4:$A$2000,"&gt;="&amp;DATE(YEAR($A878),MONTH($A878),1),'Регистрация приход товаров'!$D$4:$D$2000,$D878)-SUMIFS('Регистрация приход товаров'!$G$4:$G$2000,'Регистрация приход товаров'!$A$4:$A$2000,"&gt;="&amp;DATE(YEAR($A878),MONTH($A878)+1,1),'Регистрация приход товаров'!$D$4:$D$2000,$D878))+(IFERROR((SUMIF('Остаток на начало год'!$B$5:$B$302,$D878,'Остаток на начало год'!$E$5:$E$302)+SUMIFS('Регистрация приход товаров'!$G$4:$G$2000,'Регистрация приход товаров'!$D$4:$D$2000,$D878,'Регистрация приход товаров'!$A$4:$A$2000,"&lt;"&amp;DATE(YEAR($A878),MONTH($A878),1)))-SUMIFS('Регистрация расход товаров'!$G$4:$G$2000,'Регистрация расход товаров'!$A$4:$A$2000,"&lt;"&amp;DATE(YEAR($A878),MONTH($A878),1),'Регистрация расход товаров'!$D$4:$D$2000,$D878),0))))*G878,0)</f>
        <v>0</v>
      </c>
      <c r="I878" s="154"/>
      <c r="J878" s="153">
        <f t="shared" si="26"/>
        <v>0</v>
      </c>
      <c r="K878" s="153">
        <f t="shared" si="27"/>
        <v>0</v>
      </c>
      <c r="L878" s="43" t="e">
        <f>IF(B878=#REF!,MAX($L$3:L877)+1,0)</f>
        <v>#REF!</v>
      </c>
    </row>
    <row r="879" spans="1:12">
      <c r="A879" s="158"/>
      <c r="B879" s="94"/>
      <c r="C879" s="159"/>
      <c r="D879" s="128"/>
      <c r="E879" s="151" t="str">
        <f>IFERROR(INDEX('Материал хисобот'!$C$9:$C$259,MATCH(D879,'Материал хисобот'!$B$9:$B$259,0),1),"")</f>
        <v/>
      </c>
      <c r="F879" s="152" t="str">
        <f>IFERROR(INDEX('Материал хисобот'!$D$9:$D$259,MATCH(D879,'Материал хисобот'!$B$9:$B$259,0),1),"")</f>
        <v/>
      </c>
      <c r="G879" s="155"/>
      <c r="H879" s="153">
        <f>IFERROR((((SUMIFS('Регистрация приход товаров'!$H$4:$H$2000,'Регистрация приход товаров'!$A$4:$A$2000,"&gt;="&amp;DATE(YEAR($A879),MONTH($A879),1),'Регистрация приход товаров'!$D$4:$D$2000,$D879)-SUMIFS('Регистрация приход товаров'!$H$4:$H$2000,'Регистрация приход товаров'!$A$4:$A$2000,"&gt;="&amp;DATE(YEAR($A879),MONTH($A879)+1,1),'Регистрация приход товаров'!$D$4:$D$2000,$D879))+(IFERROR((SUMIF('Остаток на начало год'!$B$5:$B$302,$D879,'Остаток на начало год'!$F$5:$F$302)+SUMIFS('Регистрация приход товаров'!$H$4:$H$2000,'Регистрация приход товаров'!$D$4:$D$2000,$D879,'Регистрация приход товаров'!$A$4:$A$2000,"&lt;"&amp;DATE(YEAR($A879),MONTH($A879),1)))-SUMIFS('Регистрация расход товаров'!$H$4:$H$2000,'Регистрация расход товаров'!$A$4:$A$2000,"&lt;"&amp;DATE(YEAR($A879),MONTH($A879),1),'Регистрация расход товаров'!$D$4:$D$2000,$D879),0)))/((SUMIFS('Регистрация приход товаров'!$G$4:$G$2000,'Регистрация приход товаров'!$A$4:$A$2000,"&gt;="&amp;DATE(YEAR($A879),MONTH($A879),1),'Регистрация приход товаров'!$D$4:$D$2000,$D879)-SUMIFS('Регистрация приход товаров'!$G$4:$G$2000,'Регистрация приход товаров'!$A$4:$A$2000,"&gt;="&amp;DATE(YEAR($A879),MONTH($A879)+1,1),'Регистрация приход товаров'!$D$4:$D$2000,$D879))+(IFERROR((SUMIF('Остаток на начало год'!$B$5:$B$302,$D879,'Остаток на начало год'!$E$5:$E$302)+SUMIFS('Регистрация приход товаров'!$G$4:$G$2000,'Регистрация приход товаров'!$D$4:$D$2000,$D879,'Регистрация приход товаров'!$A$4:$A$2000,"&lt;"&amp;DATE(YEAR($A879),MONTH($A879),1)))-SUMIFS('Регистрация расход товаров'!$G$4:$G$2000,'Регистрация расход товаров'!$A$4:$A$2000,"&lt;"&amp;DATE(YEAR($A879),MONTH($A879),1),'Регистрация расход товаров'!$D$4:$D$2000,$D879),0))))*G879,0)</f>
        <v>0</v>
      </c>
      <c r="I879" s="154"/>
      <c r="J879" s="153">
        <f t="shared" si="26"/>
        <v>0</v>
      </c>
      <c r="K879" s="153">
        <f t="shared" si="27"/>
        <v>0</v>
      </c>
      <c r="L879" s="43" t="e">
        <f>IF(B879=#REF!,MAX($L$3:L878)+1,0)</f>
        <v>#REF!</v>
      </c>
    </row>
    <row r="880" spans="1:12">
      <c r="A880" s="158"/>
      <c r="B880" s="94"/>
      <c r="C880" s="159"/>
      <c r="D880" s="128"/>
      <c r="E880" s="151" t="str">
        <f>IFERROR(INDEX('Материал хисобот'!$C$9:$C$259,MATCH(D880,'Материал хисобот'!$B$9:$B$259,0),1),"")</f>
        <v/>
      </c>
      <c r="F880" s="152" t="str">
        <f>IFERROR(INDEX('Материал хисобот'!$D$9:$D$259,MATCH(D880,'Материал хисобот'!$B$9:$B$259,0),1),"")</f>
        <v/>
      </c>
      <c r="G880" s="155"/>
      <c r="H880" s="153">
        <f>IFERROR((((SUMIFS('Регистрация приход товаров'!$H$4:$H$2000,'Регистрация приход товаров'!$A$4:$A$2000,"&gt;="&amp;DATE(YEAR($A880),MONTH($A880),1),'Регистрация приход товаров'!$D$4:$D$2000,$D880)-SUMIFS('Регистрация приход товаров'!$H$4:$H$2000,'Регистрация приход товаров'!$A$4:$A$2000,"&gt;="&amp;DATE(YEAR($A880),MONTH($A880)+1,1),'Регистрация приход товаров'!$D$4:$D$2000,$D880))+(IFERROR((SUMIF('Остаток на начало год'!$B$5:$B$302,$D880,'Остаток на начало год'!$F$5:$F$302)+SUMIFS('Регистрация приход товаров'!$H$4:$H$2000,'Регистрация приход товаров'!$D$4:$D$2000,$D880,'Регистрация приход товаров'!$A$4:$A$2000,"&lt;"&amp;DATE(YEAR($A880),MONTH($A880),1)))-SUMIFS('Регистрация расход товаров'!$H$4:$H$2000,'Регистрация расход товаров'!$A$4:$A$2000,"&lt;"&amp;DATE(YEAR($A880),MONTH($A880),1),'Регистрация расход товаров'!$D$4:$D$2000,$D880),0)))/((SUMIFS('Регистрация приход товаров'!$G$4:$G$2000,'Регистрация приход товаров'!$A$4:$A$2000,"&gt;="&amp;DATE(YEAR($A880),MONTH($A880),1),'Регистрация приход товаров'!$D$4:$D$2000,$D880)-SUMIFS('Регистрация приход товаров'!$G$4:$G$2000,'Регистрация приход товаров'!$A$4:$A$2000,"&gt;="&amp;DATE(YEAR($A880),MONTH($A880)+1,1),'Регистрация приход товаров'!$D$4:$D$2000,$D880))+(IFERROR((SUMIF('Остаток на начало год'!$B$5:$B$302,$D880,'Остаток на начало год'!$E$5:$E$302)+SUMIFS('Регистрация приход товаров'!$G$4:$G$2000,'Регистрация приход товаров'!$D$4:$D$2000,$D880,'Регистрация приход товаров'!$A$4:$A$2000,"&lt;"&amp;DATE(YEAR($A880),MONTH($A880),1)))-SUMIFS('Регистрация расход товаров'!$G$4:$G$2000,'Регистрация расход товаров'!$A$4:$A$2000,"&lt;"&amp;DATE(YEAR($A880),MONTH($A880),1),'Регистрация расход товаров'!$D$4:$D$2000,$D880),0))))*G880,0)</f>
        <v>0</v>
      </c>
      <c r="I880" s="154"/>
      <c r="J880" s="153">
        <f t="shared" si="26"/>
        <v>0</v>
      </c>
      <c r="K880" s="153">
        <f t="shared" si="27"/>
        <v>0</v>
      </c>
      <c r="L880" s="43" t="e">
        <f>IF(B880=#REF!,MAX($L$3:L879)+1,0)</f>
        <v>#REF!</v>
      </c>
    </row>
    <row r="881" spans="1:12">
      <c r="A881" s="158"/>
      <c r="B881" s="94"/>
      <c r="C881" s="159"/>
      <c r="D881" s="128"/>
      <c r="E881" s="151" t="str">
        <f>IFERROR(INDEX('Материал хисобот'!$C$9:$C$259,MATCH(D881,'Материал хисобот'!$B$9:$B$259,0),1),"")</f>
        <v/>
      </c>
      <c r="F881" s="152" t="str">
        <f>IFERROR(INDEX('Материал хисобот'!$D$9:$D$259,MATCH(D881,'Материал хисобот'!$B$9:$B$259,0),1),"")</f>
        <v/>
      </c>
      <c r="G881" s="155"/>
      <c r="H881" s="153">
        <f>IFERROR((((SUMIFS('Регистрация приход товаров'!$H$4:$H$2000,'Регистрация приход товаров'!$A$4:$A$2000,"&gt;="&amp;DATE(YEAR($A881),MONTH($A881),1),'Регистрация приход товаров'!$D$4:$D$2000,$D881)-SUMIFS('Регистрация приход товаров'!$H$4:$H$2000,'Регистрация приход товаров'!$A$4:$A$2000,"&gt;="&amp;DATE(YEAR($A881),MONTH($A881)+1,1),'Регистрация приход товаров'!$D$4:$D$2000,$D881))+(IFERROR((SUMIF('Остаток на начало год'!$B$5:$B$302,$D881,'Остаток на начало год'!$F$5:$F$302)+SUMIFS('Регистрация приход товаров'!$H$4:$H$2000,'Регистрация приход товаров'!$D$4:$D$2000,$D881,'Регистрация приход товаров'!$A$4:$A$2000,"&lt;"&amp;DATE(YEAR($A881),MONTH($A881),1)))-SUMIFS('Регистрация расход товаров'!$H$4:$H$2000,'Регистрация расход товаров'!$A$4:$A$2000,"&lt;"&amp;DATE(YEAR($A881),MONTH($A881),1),'Регистрация расход товаров'!$D$4:$D$2000,$D881),0)))/((SUMIFS('Регистрация приход товаров'!$G$4:$G$2000,'Регистрация приход товаров'!$A$4:$A$2000,"&gt;="&amp;DATE(YEAR($A881),MONTH($A881),1),'Регистрация приход товаров'!$D$4:$D$2000,$D881)-SUMIFS('Регистрация приход товаров'!$G$4:$G$2000,'Регистрация приход товаров'!$A$4:$A$2000,"&gt;="&amp;DATE(YEAR($A881),MONTH($A881)+1,1),'Регистрация приход товаров'!$D$4:$D$2000,$D881))+(IFERROR((SUMIF('Остаток на начало год'!$B$5:$B$302,$D881,'Остаток на начало год'!$E$5:$E$302)+SUMIFS('Регистрация приход товаров'!$G$4:$G$2000,'Регистрация приход товаров'!$D$4:$D$2000,$D881,'Регистрация приход товаров'!$A$4:$A$2000,"&lt;"&amp;DATE(YEAR($A881),MONTH($A881),1)))-SUMIFS('Регистрация расход товаров'!$G$4:$G$2000,'Регистрация расход товаров'!$A$4:$A$2000,"&lt;"&amp;DATE(YEAR($A881),MONTH($A881),1),'Регистрация расход товаров'!$D$4:$D$2000,$D881),0))))*G881,0)</f>
        <v>0</v>
      </c>
      <c r="I881" s="154"/>
      <c r="J881" s="153">
        <f t="shared" si="26"/>
        <v>0</v>
      </c>
      <c r="K881" s="153">
        <f t="shared" si="27"/>
        <v>0</v>
      </c>
      <c r="L881" s="43" t="e">
        <f>IF(B881=#REF!,MAX($L$3:L880)+1,0)</f>
        <v>#REF!</v>
      </c>
    </row>
    <row r="882" spans="1:12">
      <c r="A882" s="158"/>
      <c r="B882" s="94"/>
      <c r="C882" s="159"/>
      <c r="D882" s="128"/>
      <c r="E882" s="151" t="str">
        <f>IFERROR(INDEX('Материал хисобот'!$C$9:$C$259,MATCH(D882,'Материал хисобот'!$B$9:$B$259,0),1),"")</f>
        <v/>
      </c>
      <c r="F882" s="152" t="str">
        <f>IFERROR(INDEX('Материал хисобот'!$D$9:$D$259,MATCH(D882,'Материал хисобот'!$B$9:$B$259,0),1),"")</f>
        <v/>
      </c>
      <c r="G882" s="155"/>
      <c r="H882" s="153">
        <f>IFERROR((((SUMIFS('Регистрация приход товаров'!$H$4:$H$2000,'Регистрация приход товаров'!$A$4:$A$2000,"&gt;="&amp;DATE(YEAR($A882),MONTH($A882),1),'Регистрация приход товаров'!$D$4:$D$2000,$D882)-SUMIFS('Регистрация приход товаров'!$H$4:$H$2000,'Регистрация приход товаров'!$A$4:$A$2000,"&gt;="&amp;DATE(YEAR($A882),MONTH($A882)+1,1),'Регистрация приход товаров'!$D$4:$D$2000,$D882))+(IFERROR((SUMIF('Остаток на начало год'!$B$5:$B$302,$D882,'Остаток на начало год'!$F$5:$F$302)+SUMIFS('Регистрация приход товаров'!$H$4:$H$2000,'Регистрация приход товаров'!$D$4:$D$2000,$D882,'Регистрация приход товаров'!$A$4:$A$2000,"&lt;"&amp;DATE(YEAR($A882),MONTH($A882),1)))-SUMIFS('Регистрация расход товаров'!$H$4:$H$2000,'Регистрация расход товаров'!$A$4:$A$2000,"&lt;"&amp;DATE(YEAR($A882),MONTH($A882),1),'Регистрация расход товаров'!$D$4:$D$2000,$D882),0)))/((SUMIFS('Регистрация приход товаров'!$G$4:$G$2000,'Регистрация приход товаров'!$A$4:$A$2000,"&gt;="&amp;DATE(YEAR($A882),MONTH($A882),1),'Регистрация приход товаров'!$D$4:$D$2000,$D882)-SUMIFS('Регистрация приход товаров'!$G$4:$G$2000,'Регистрация приход товаров'!$A$4:$A$2000,"&gt;="&amp;DATE(YEAR($A882),MONTH($A882)+1,1),'Регистрация приход товаров'!$D$4:$D$2000,$D882))+(IFERROR((SUMIF('Остаток на начало год'!$B$5:$B$302,$D882,'Остаток на начало год'!$E$5:$E$302)+SUMIFS('Регистрация приход товаров'!$G$4:$G$2000,'Регистрация приход товаров'!$D$4:$D$2000,$D882,'Регистрация приход товаров'!$A$4:$A$2000,"&lt;"&amp;DATE(YEAR($A882),MONTH($A882),1)))-SUMIFS('Регистрация расход товаров'!$G$4:$G$2000,'Регистрация расход товаров'!$A$4:$A$2000,"&lt;"&amp;DATE(YEAR($A882),MONTH($A882),1),'Регистрация расход товаров'!$D$4:$D$2000,$D882),0))))*G882,0)</f>
        <v>0</v>
      </c>
      <c r="I882" s="154"/>
      <c r="J882" s="153">
        <f t="shared" si="26"/>
        <v>0</v>
      </c>
      <c r="K882" s="153">
        <f t="shared" si="27"/>
        <v>0</v>
      </c>
      <c r="L882" s="43" t="e">
        <f>IF(B882=#REF!,MAX($L$3:L881)+1,0)</f>
        <v>#REF!</v>
      </c>
    </row>
    <row r="883" spans="1:12">
      <c r="A883" s="158"/>
      <c r="B883" s="94"/>
      <c r="C883" s="159"/>
      <c r="D883" s="128"/>
      <c r="E883" s="151" t="str">
        <f>IFERROR(INDEX('Материал хисобот'!$C$9:$C$259,MATCH(D883,'Материал хисобот'!$B$9:$B$259,0),1),"")</f>
        <v/>
      </c>
      <c r="F883" s="152" t="str">
        <f>IFERROR(INDEX('Материал хисобот'!$D$9:$D$259,MATCH(D883,'Материал хисобот'!$B$9:$B$259,0),1),"")</f>
        <v/>
      </c>
      <c r="G883" s="155"/>
      <c r="H883" s="153">
        <f>IFERROR((((SUMIFS('Регистрация приход товаров'!$H$4:$H$2000,'Регистрация приход товаров'!$A$4:$A$2000,"&gt;="&amp;DATE(YEAR($A883),MONTH($A883),1),'Регистрация приход товаров'!$D$4:$D$2000,$D883)-SUMIFS('Регистрация приход товаров'!$H$4:$H$2000,'Регистрация приход товаров'!$A$4:$A$2000,"&gt;="&amp;DATE(YEAR($A883),MONTH($A883)+1,1),'Регистрация приход товаров'!$D$4:$D$2000,$D883))+(IFERROR((SUMIF('Остаток на начало год'!$B$5:$B$302,$D883,'Остаток на начало год'!$F$5:$F$302)+SUMIFS('Регистрация приход товаров'!$H$4:$H$2000,'Регистрация приход товаров'!$D$4:$D$2000,$D883,'Регистрация приход товаров'!$A$4:$A$2000,"&lt;"&amp;DATE(YEAR($A883),MONTH($A883),1)))-SUMIFS('Регистрация расход товаров'!$H$4:$H$2000,'Регистрация расход товаров'!$A$4:$A$2000,"&lt;"&amp;DATE(YEAR($A883),MONTH($A883),1),'Регистрация расход товаров'!$D$4:$D$2000,$D883),0)))/((SUMIFS('Регистрация приход товаров'!$G$4:$G$2000,'Регистрация приход товаров'!$A$4:$A$2000,"&gt;="&amp;DATE(YEAR($A883),MONTH($A883),1),'Регистрация приход товаров'!$D$4:$D$2000,$D883)-SUMIFS('Регистрация приход товаров'!$G$4:$G$2000,'Регистрация приход товаров'!$A$4:$A$2000,"&gt;="&amp;DATE(YEAR($A883),MONTH($A883)+1,1),'Регистрация приход товаров'!$D$4:$D$2000,$D883))+(IFERROR((SUMIF('Остаток на начало год'!$B$5:$B$302,$D883,'Остаток на начало год'!$E$5:$E$302)+SUMIFS('Регистрация приход товаров'!$G$4:$G$2000,'Регистрация приход товаров'!$D$4:$D$2000,$D883,'Регистрация приход товаров'!$A$4:$A$2000,"&lt;"&amp;DATE(YEAR($A883),MONTH($A883),1)))-SUMIFS('Регистрация расход товаров'!$G$4:$G$2000,'Регистрация расход товаров'!$A$4:$A$2000,"&lt;"&amp;DATE(YEAR($A883),MONTH($A883),1),'Регистрация расход товаров'!$D$4:$D$2000,$D883),0))))*G883,0)</f>
        <v>0</v>
      </c>
      <c r="I883" s="154"/>
      <c r="J883" s="153">
        <f t="shared" si="26"/>
        <v>0</v>
      </c>
      <c r="K883" s="153">
        <f t="shared" si="27"/>
        <v>0</v>
      </c>
      <c r="L883" s="43" t="e">
        <f>IF(B883=#REF!,MAX($L$3:L882)+1,0)</f>
        <v>#REF!</v>
      </c>
    </row>
    <row r="884" spans="1:12">
      <c r="A884" s="158"/>
      <c r="B884" s="94"/>
      <c r="C884" s="159"/>
      <c r="D884" s="128"/>
      <c r="E884" s="151" t="str">
        <f>IFERROR(INDEX('Материал хисобот'!$C$9:$C$259,MATCH(D884,'Материал хисобот'!$B$9:$B$259,0),1),"")</f>
        <v/>
      </c>
      <c r="F884" s="152" t="str">
        <f>IFERROR(INDEX('Материал хисобот'!$D$9:$D$259,MATCH(D884,'Материал хисобот'!$B$9:$B$259,0),1),"")</f>
        <v/>
      </c>
      <c r="G884" s="155"/>
      <c r="H884" s="153">
        <f>IFERROR((((SUMIFS('Регистрация приход товаров'!$H$4:$H$2000,'Регистрация приход товаров'!$A$4:$A$2000,"&gt;="&amp;DATE(YEAR($A884),MONTH($A884),1),'Регистрация приход товаров'!$D$4:$D$2000,$D884)-SUMIFS('Регистрация приход товаров'!$H$4:$H$2000,'Регистрация приход товаров'!$A$4:$A$2000,"&gt;="&amp;DATE(YEAR($A884),MONTH($A884)+1,1),'Регистрация приход товаров'!$D$4:$D$2000,$D884))+(IFERROR((SUMIF('Остаток на начало год'!$B$5:$B$302,$D884,'Остаток на начало год'!$F$5:$F$302)+SUMIFS('Регистрация приход товаров'!$H$4:$H$2000,'Регистрация приход товаров'!$D$4:$D$2000,$D884,'Регистрация приход товаров'!$A$4:$A$2000,"&lt;"&amp;DATE(YEAR($A884),MONTH($A884),1)))-SUMIFS('Регистрация расход товаров'!$H$4:$H$2000,'Регистрация расход товаров'!$A$4:$A$2000,"&lt;"&amp;DATE(YEAR($A884),MONTH($A884),1),'Регистрация расход товаров'!$D$4:$D$2000,$D884),0)))/((SUMIFS('Регистрация приход товаров'!$G$4:$G$2000,'Регистрация приход товаров'!$A$4:$A$2000,"&gt;="&amp;DATE(YEAR($A884),MONTH($A884),1),'Регистрация приход товаров'!$D$4:$D$2000,$D884)-SUMIFS('Регистрация приход товаров'!$G$4:$G$2000,'Регистрация приход товаров'!$A$4:$A$2000,"&gt;="&amp;DATE(YEAR($A884),MONTH($A884)+1,1),'Регистрация приход товаров'!$D$4:$D$2000,$D884))+(IFERROR((SUMIF('Остаток на начало год'!$B$5:$B$302,$D884,'Остаток на начало год'!$E$5:$E$302)+SUMIFS('Регистрация приход товаров'!$G$4:$G$2000,'Регистрация приход товаров'!$D$4:$D$2000,$D884,'Регистрация приход товаров'!$A$4:$A$2000,"&lt;"&amp;DATE(YEAR($A884),MONTH($A884),1)))-SUMIFS('Регистрация расход товаров'!$G$4:$G$2000,'Регистрация расход товаров'!$A$4:$A$2000,"&lt;"&amp;DATE(YEAR($A884),MONTH($A884),1),'Регистрация расход товаров'!$D$4:$D$2000,$D884),0))))*G884,0)</f>
        <v>0</v>
      </c>
      <c r="I884" s="154"/>
      <c r="J884" s="153">
        <f t="shared" si="26"/>
        <v>0</v>
      </c>
      <c r="K884" s="153">
        <f t="shared" si="27"/>
        <v>0</v>
      </c>
      <c r="L884" s="43" t="e">
        <f>IF(B884=#REF!,MAX($L$3:L883)+1,0)</f>
        <v>#REF!</v>
      </c>
    </row>
    <row r="885" spans="1:12">
      <c r="A885" s="158"/>
      <c r="B885" s="94"/>
      <c r="C885" s="159"/>
      <c r="D885" s="128"/>
      <c r="E885" s="151" t="str">
        <f>IFERROR(INDEX('Материал хисобот'!$C$9:$C$259,MATCH(D885,'Материал хисобот'!$B$9:$B$259,0),1),"")</f>
        <v/>
      </c>
      <c r="F885" s="152" t="str">
        <f>IFERROR(INDEX('Материал хисобот'!$D$9:$D$259,MATCH(D885,'Материал хисобот'!$B$9:$B$259,0),1),"")</f>
        <v/>
      </c>
      <c r="G885" s="155"/>
      <c r="H885" s="153">
        <f>IFERROR((((SUMIFS('Регистрация приход товаров'!$H$4:$H$2000,'Регистрация приход товаров'!$A$4:$A$2000,"&gt;="&amp;DATE(YEAR($A885),MONTH($A885),1),'Регистрация приход товаров'!$D$4:$D$2000,$D885)-SUMIFS('Регистрация приход товаров'!$H$4:$H$2000,'Регистрация приход товаров'!$A$4:$A$2000,"&gt;="&amp;DATE(YEAR($A885),MONTH($A885)+1,1),'Регистрация приход товаров'!$D$4:$D$2000,$D885))+(IFERROR((SUMIF('Остаток на начало год'!$B$5:$B$302,$D885,'Остаток на начало год'!$F$5:$F$302)+SUMIFS('Регистрация приход товаров'!$H$4:$H$2000,'Регистрация приход товаров'!$D$4:$D$2000,$D885,'Регистрация приход товаров'!$A$4:$A$2000,"&lt;"&amp;DATE(YEAR($A885),MONTH($A885),1)))-SUMIFS('Регистрация расход товаров'!$H$4:$H$2000,'Регистрация расход товаров'!$A$4:$A$2000,"&lt;"&amp;DATE(YEAR($A885),MONTH($A885),1),'Регистрация расход товаров'!$D$4:$D$2000,$D885),0)))/((SUMIFS('Регистрация приход товаров'!$G$4:$G$2000,'Регистрация приход товаров'!$A$4:$A$2000,"&gt;="&amp;DATE(YEAR($A885),MONTH($A885),1),'Регистрация приход товаров'!$D$4:$D$2000,$D885)-SUMIFS('Регистрация приход товаров'!$G$4:$G$2000,'Регистрация приход товаров'!$A$4:$A$2000,"&gt;="&amp;DATE(YEAR($A885),MONTH($A885)+1,1),'Регистрация приход товаров'!$D$4:$D$2000,$D885))+(IFERROR((SUMIF('Остаток на начало год'!$B$5:$B$302,$D885,'Остаток на начало год'!$E$5:$E$302)+SUMIFS('Регистрация приход товаров'!$G$4:$G$2000,'Регистрация приход товаров'!$D$4:$D$2000,$D885,'Регистрация приход товаров'!$A$4:$A$2000,"&lt;"&amp;DATE(YEAR($A885),MONTH($A885),1)))-SUMIFS('Регистрация расход товаров'!$G$4:$G$2000,'Регистрация расход товаров'!$A$4:$A$2000,"&lt;"&amp;DATE(YEAR($A885),MONTH($A885),1),'Регистрация расход товаров'!$D$4:$D$2000,$D885),0))))*G885,0)</f>
        <v>0</v>
      </c>
      <c r="I885" s="154"/>
      <c r="J885" s="153">
        <f t="shared" si="26"/>
        <v>0</v>
      </c>
      <c r="K885" s="153">
        <f t="shared" si="27"/>
        <v>0</v>
      </c>
      <c r="L885" s="43" t="e">
        <f>IF(B885=#REF!,MAX($L$3:L884)+1,0)</f>
        <v>#REF!</v>
      </c>
    </row>
    <row r="886" spans="1:12">
      <c r="A886" s="158"/>
      <c r="B886" s="94"/>
      <c r="C886" s="159"/>
      <c r="D886" s="128"/>
      <c r="E886" s="151" t="str">
        <f>IFERROR(INDEX('Материал хисобот'!$C$9:$C$259,MATCH(D886,'Материал хисобот'!$B$9:$B$259,0),1),"")</f>
        <v/>
      </c>
      <c r="F886" s="152" t="str">
        <f>IFERROR(INDEX('Материал хисобот'!$D$9:$D$259,MATCH(D886,'Материал хисобот'!$B$9:$B$259,0),1),"")</f>
        <v/>
      </c>
      <c r="G886" s="155"/>
      <c r="H886" s="153">
        <f>IFERROR((((SUMIFS('Регистрация приход товаров'!$H$4:$H$2000,'Регистрация приход товаров'!$A$4:$A$2000,"&gt;="&amp;DATE(YEAR($A886),MONTH($A886),1),'Регистрация приход товаров'!$D$4:$D$2000,$D886)-SUMIFS('Регистрация приход товаров'!$H$4:$H$2000,'Регистрация приход товаров'!$A$4:$A$2000,"&gt;="&amp;DATE(YEAR($A886),MONTH($A886)+1,1),'Регистрация приход товаров'!$D$4:$D$2000,$D886))+(IFERROR((SUMIF('Остаток на начало год'!$B$5:$B$302,$D886,'Остаток на начало год'!$F$5:$F$302)+SUMIFS('Регистрация приход товаров'!$H$4:$H$2000,'Регистрация приход товаров'!$D$4:$D$2000,$D886,'Регистрация приход товаров'!$A$4:$A$2000,"&lt;"&amp;DATE(YEAR($A886),MONTH($A886),1)))-SUMIFS('Регистрация расход товаров'!$H$4:$H$2000,'Регистрация расход товаров'!$A$4:$A$2000,"&lt;"&amp;DATE(YEAR($A886),MONTH($A886),1),'Регистрация расход товаров'!$D$4:$D$2000,$D886),0)))/((SUMIFS('Регистрация приход товаров'!$G$4:$G$2000,'Регистрация приход товаров'!$A$4:$A$2000,"&gt;="&amp;DATE(YEAR($A886),MONTH($A886),1),'Регистрация приход товаров'!$D$4:$D$2000,$D886)-SUMIFS('Регистрация приход товаров'!$G$4:$G$2000,'Регистрация приход товаров'!$A$4:$A$2000,"&gt;="&amp;DATE(YEAR($A886),MONTH($A886)+1,1),'Регистрация приход товаров'!$D$4:$D$2000,$D886))+(IFERROR((SUMIF('Остаток на начало год'!$B$5:$B$302,$D886,'Остаток на начало год'!$E$5:$E$302)+SUMIFS('Регистрация приход товаров'!$G$4:$G$2000,'Регистрация приход товаров'!$D$4:$D$2000,$D886,'Регистрация приход товаров'!$A$4:$A$2000,"&lt;"&amp;DATE(YEAR($A886),MONTH($A886),1)))-SUMIFS('Регистрация расход товаров'!$G$4:$G$2000,'Регистрация расход товаров'!$A$4:$A$2000,"&lt;"&amp;DATE(YEAR($A886),MONTH($A886),1),'Регистрация расход товаров'!$D$4:$D$2000,$D886),0))))*G886,0)</f>
        <v>0</v>
      </c>
      <c r="I886" s="154"/>
      <c r="J886" s="153">
        <f t="shared" si="26"/>
        <v>0</v>
      </c>
      <c r="K886" s="153">
        <f t="shared" si="27"/>
        <v>0</v>
      </c>
      <c r="L886" s="43" t="e">
        <f>IF(B886=#REF!,MAX($L$3:L885)+1,0)</f>
        <v>#REF!</v>
      </c>
    </row>
    <row r="887" spans="1:12">
      <c r="A887" s="158"/>
      <c r="B887" s="94"/>
      <c r="C887" s="159"/>
      <c r="D887" s="128"/>
      <c r="E887" s="151" t="str">
        <f>IFERROR(INDEX('Материал хисобот'!$C$9:$C$259,MATCH(D887,'Материал хисобот'!$B$9:$B$259,0),1),"")</f>
        <v/>
      </c>
      <c r="F887" s="152" t="str">
        <f>IFERROR(INDEX('Материал хисобот'!$D$9:$D$259,MATCH(D887,'Материал хисобот'!$B$9:$B$259,0),1),"")</f>
        <v/>
      </c>
      <c r="G887" s="155"/>
      <c r="H887" s="153">
        <f>IFERROR((((SUMIFS('Регистрация приход товаров'!$H$4:$H$2000,'Регистрация приход товаров'!$A$4:$A$2000,"&gt;="&amp;DATE(YEAR($A887),MONTH($A887),1),'Регистрация приход товаров'!$D$4:$D$2000,$D887)-SUMIFS('Регистрация приход товаров'!$H$4:$H$2000,'Регистрация приход товаров'!$A$4:$A$2000,"&gt;="&amp;DATE(YEAR($A887),MONTH($A887)+1,1),'Регистрация приход товаров'!$D$4:$D$2000,$D887))+(IFERROR((SUMIF('Остаток на начало год'!$B$5:$B$302,$D887,'Остаток на начало год'!$F$5:$F$302)+SUMIFS('Регистрация приход товаров'!$H$4:$H$2000,'Регистрация приход товаров'!$D$4:$D$2000,$D887,'Регистрация приход товаров'!$A$4:$A$2000,"&lt;"&amp;DATE(YEAR($A887),MONTH($A887),1)))-SUMIFS('Регистрация расход товаров'!$H$4:$H$2000,'Регистрация расход товаров'!$A$4:$A$2000,"&lt;"&amp;DATE(YEAR($A887),MONTH($A887),1),'Регистрация расход товаров'!$D$4:$D$2000,$D887),0)))/((SUMIFS('Регистрация приход товаров'!$G$4:$G$2000,'Регистрация приход товаров'!$A$4:$A$2000,"&gt;="&amp;DATE(YEAR($A887),MONTH($A887),1),'Регистрация приход товаров'!$D$4:$D$2000,$D887)-SUMIFS('Регистрация приход товаров'!$G$4:$G$2000,'Регистрация приход товаров'!$A$4:$A$2000,"&gt;="&amp;DATE(YEAR($A887),MONTH($A887)+1,1),'Регистрация приход товаров'!$D$4:$D$2000,$D887))+(IFERROR((SUMIF('Остаток на начало год'!$B$5:$B$302,$D887,'Остаток на начало год'!$E$5:$E$302)+SUMIFS('Регистрация приход товаров'!$G$4:$G$2000,'Регистрация приход товаров'!$D$4:$D$2000,$D887,'Регистрация приход товаров'!$A$4:$A$2000,"&lt;"&amp;DATE(YEAR($A887),MONTH($A887),1)))-SUMIFS('Регистрация расход товаров'!$G$4:$G$2000,'Регистрация расход товаров'!$A$4:$A$2000,"&lt;"&amp;DATE(YEAR($A887),MONTH($A887),1),'Регистрация расход товаров'!$D$4:$D$2000,$D887),0))))*G887,0)</f>
        <v>0</v>
      </c>
      <c r="I887" s="154"/>
      <c r="J887" s="153">
        <f t="shared" si="26"/>
        <v>0</v>
      </c>
      <c r="K887" s="153">
        <f t="shared" si="27"/>
        <v>0</v>
      </c>
      <c r="L887" s="43" t="e">
        <f>IF(B887=#REF!,MAX($L$3:L886)+1,0)</f>
        <v>#REF!</v>
      </c>
    </row>
    <row r="888" spans="1:12">
      <c r="A888" s="158"/>
      <c r="B888" s="94"/>
      <c r="C888" s="159"/>
      <c r="D888" s="128"/>
      <c r="E888" s="151" t="str">
        <f>IFERROR(INDEX('Материал хисобот'!$C$9:$C$259,MATCH(D888,'Материал хисобот'!$B$9:$B$259,0),1),"")</f>
        <v/>
      </c>
      <c r="F888" s="152" t="str">
        <f>IFERROR(INDEX('Материал хисобот'!$D$9:$D$259,MATCH(D888,'Материал хисобот'!$B$9:$B$259,0),1),"")</f>
        <v/>
      </c>
      <c r="G888" s="155"/>
      <c r="H888" s="153">
        <f>IFERROR((((SUMIFS('Регистрация приход товаров'!$H$4:$H$2000,'Регистрация приход товаров'!$A$4:$A$2000,"&gt;="&amp;DATE(YEAR($A888),MONTH($A888),1),'Регистрация приход товаров'!$D$4:$D$2000,$D888)-SUMIFS('Регистрация приход товаров'!$H$4:$H$2000,'Регистрация приход товаров'!$A$4:$A$2000,"&gt;="&amp;DATE(YEAR($A888),MONTH($A888)+1,1),'Регистрация приход товаров'!$D$4:$D$2000,$D888))+(IFERROR((SUMIF('Остаток на начало год'!$B$5:$B$302,$D888,'Остаток на начало год'!$F$5:$F$302)+SUMIFS('Регистрация приход товаров'!$H$4:$H$2000,'Регистрация приход товаров'!$D$4:$D$2000,$D888,'Регистрация приход товаров'!$A$4:$A$2000,"&lt;"&amp;DATE(YEAR($A888),MONTH($A888),1)))-SUMIFS('Регистрация расход товаров'!$H$4:$H$2000,'Регистрация расход товаров'!$A$4:$A$2000,"&lt;"&amp;DATE(YEAR($A888),MONTH($A888),1),'Регистрация расход товаров'!$D$4:$D$2000,$D888),0)))/((SUMIFS('Регистрация приход товаров'!$G$4:$G$2000,'Регистрация приход товаров'!$A$4:$A$2000,"&gt;="&amp;DATE(YEAR($A888),MONTH($A888),1),'Регистрация приход товаров'!$D$4:$D$2000,$D888)-SUMIFS('Регистрация приход товаров'!$G$4:$G$2000,'Регистрация приход товаров'!$A$4:$A$2000,"&gt;="&amp;DATE(YEAR($A888),MONTH($A888)+1,1),'Регистрация приход товаров'!$D$4:$D$2000,$D888))+(IFERROR((SUMIF('Остаток на начало год'!$B$5:$B$302,$D888,'Остаток на начало год'!$E$5:$E$302)+SUMIFS('Регистрация приход товаров'!$G$4:$G$2000,'Регистрация приход товаров'!$D$4:$D$2000,$D888,'Регистрация приход товаров'!$A$4:$A$2000,"&lt;"&amp;DATE(YEAR($A888),MONTH($A888),1)))-SUMIFS('Регистрация расход товаров'!$G$4:$G$2000,'Регистрация расход товаров'!$A$4:$A$2000,"&lt;"&amp;DATE(YEAR($A888),MONTH($A888),1),'Регистрация расход товаров'!$D$4:$D$2000,$D888),0))))*G888,0)</f>
        <v>0</v>
      </c>
      <c r="I888" s="154"/>
      <c r="J888" s="153">
        <f t="shared" si="26"/>
        <v>0</v>
      </c>
      <c r="K888" s="153">
        <f t="shared" si="27"/>
        <v>0</v>
      </c>
      <c r="L888" s="43" t="e">
        <f>IF(B888=#REF!,MAX($L$3:L887)+1,0)</f>
        <v>#REF!</v>
      </c>
    </row>
    <row r="889" spans="1:12">
      <c r="A889" s="158"/>
      <c r="B889" s="94"/>
      <c r="C889" s="159"/>
      <c r="D889" s="128"/>
      <c r="E889" s="151" t="str">
        <f>IFERROR(INDEX('Материал хисобот'!$C$9:$C$259,MATCH(D889,'Материал хисобот'!$B$9:$B$259,0),1),"")</f>
        <v/>
      </c>
      <c r="F889" s="152" t="str">
        <f>IFERROR(INDEX('Материал хисобот'!$D$9:$D$259,MATCH(D889,'Материал хисобот'!$B$9:$B$259,0),1),"")</f>
        <v/>
      </c>
      <c r="G889" s="155"/>
      <c r="H889" s="153">
        <f>IFERROR((((SUMIFS('Регистрация приход товаров'!$H$4:$H$2000,'Регистрация приход товаров'!$A$4:$A$2000,"&gt;="&amp;DATE(YEAR($A889),MONTH($A889),1),'Регистрация приход товаров'!$D$4:$D$2000,$D889)-SUMIFS('Регистрация приход товаров'!$H$4:$H$2000,'Регистрация приход товаров'!$A$4:$A$2000,"&gt;="&amp;DATE(YEAR($A889),MONTH($A889)+1,1),'Регистрация приход товаров'!$D$4:$D$2000,$D889))+(IFERROR((SUMIF('Остаток на начало год'!$B$5:$B$302,$D889,'Остаток на начало год'!$F$5:$F$302)+SUMIFS('Регистрация приход товаров'!$H$4:$H$2000,'Регистрация приход товаров'!$D$4:$D$2000,$D889,'Регистрация приход товаров'!$A$4:$A$2000,"&lt;"&amp;DATE(YEAR($A889),MONTH($A889),1)))-SUMIFS('Регистрация расход товаров'!$H$4:$H$2000,'Регистрация расход товаров'!$A$4:$A$2000,"&lt;"&amp;DATE(YEAR($A889),MONTH($A889),1),'Регистрация расход товаров'!$D$4:$D$2000,$D889),0)))/((SUMIFS('Регистрация приход товаров'!$G$4:$G$2000,'Регистрация приход товаров'!$A$4:$A$2000,"&gt;="&amp;DATE(YEAR($A889),MONTH($A889),1),'Регистрация приход товаров'!$D$4:$D$2000,$D889)-SUMIFS('Регистрация приход товаров'!$G$4:$G$2000,'Регистрация приход товаров'!$A$4:$A$2000,"&gt;="&amp;DATE(YEAR($A889),MONTH($A889)+1,1),'Регистрация приход товаров'!$D$4:$D$2000,$D889))+(IFERROR((SUMIF('Остаток на начало год'!$B$5:$B$302,$D889,'Остаток на начало год'!$E$5:$E$302)+SUMIFS('Регистрация приход товаров'!$G$4:$G$2000,'Регистрация приход товаров'!$D$4:$D$2000,$D889,'Регистрация приход товаров'!$A$4:$A$2000,"&lt;"&amp;DATE(YEAR($A889),MONTH($A889),1)))-SUMIFS('Регистрация расход товаров'!$G$4:$G$2000,'Регистрация расход товаров'!$A$4:$A$2000,"&lt;"&amp;DATE(YEAR($A889),MONTH($A889),1),'Регистрация расход товаров'!$D$4:$D$2000,$D889),0))))*G889,0)</f>
        <v>0</v>
      </c>
      <c r="I889" s="154"/>
      <c r="J889" s="153">
        <f t="shared" si="26"/>
        <v>0</v>
      </c>
      <c r="K889" s="153">
        <f t="shared" si="27"/>
        <v>0</v>
      </c>
      <c r="L889" s="43" t="e">
        <f>IF(B889=#REF!,MAX($L$3:L888)+1,0)</f>
        <v>#REF!</v>
      </c>
    </row>
    <row r="890" spans="1:12">
      <c r="A890" s="158"/>
      <c r="B890" s="94"/>
      <c r="C890" s="159"/>
      <c r="D890" s="128"/>
      <c r="E890" s="151" t="str">
        <f>IFERROR(INDEX('Материал хисобот'!$C$9:$C$259,MATCH(D890,'Материал хисобот'!$B$9:$B$259,0),1),"")</f>
        <v/>
      </c>
      <c r="F890" s="152" t="str">
        <f>IFERROR(INDEX('Материал хисобот'!$D$9:$D$259,MATCH(D890,'Материал хисобот'!$B$9:$B$259,0),1),"")</f>
        <v/>
      </c>
      <c r="G890" s="155"/>
      <c r="H890" s="153">
        <f>IFERROR((((SUMIFS('Регистрация приход товаров'!$H$4:$H$2000,'Регистрация приход товаров'!$A$4:$A$2000,"&gt;="&amp;DATE(YEAR($A890),MONTH($A890),1),'Регистрация приход товаров'!$D$4:$D$2000,$D890)-SUMIFS('Регистрация приход товаров'!$H$4:$H$2000,'Регистрация приход товаров'!$A$4:$A$2000,"&gt;="&amp;DATE(YEAR($A890),MONTH($A890)+1,1),'Регистрация приход товаров'!$D$4:$D$2000,$D890))+(IFERROR((SUMIF('Остаток на начало год'!$B$5:$B$302,$D890,'Остаток на начало год'!$F$5:$F$302)+SUMIFS('Регистрация приход товаров'!$H$4:$H$2000,'Регистрация приход товаров'!$D$4:$D$2000,$D890,'Регистрация приход товаров'!$A$4:$A$2000,"&lt;"&amp;DATE(YEAR($A890),MONTH($A890),1)))-SUMIFS('Регистрация расход товаров'!$H$4:$H$2000,'Регистрация расход товаров'!$A$4:$A$2000,"&lt;"&amp;DATE(YEAR($A890),MONTH($A890),1),'Регистрация расход товаров'!$D$4:$D$2000,$D890),0)))/((SUMIFS('Регистрация приход товаров'!$G$4:$G$2000,'Регистрация приход товаров'!$A$4:$A$2000,"&gt;="&amp;DATE(YEAR($A890),MONTH($A890),1),'Регистрация приход товаров'!$D$4:$D$2000,$D890)-SUMIFS('Регистрация приход товаров'!$G$4:$G$2000,'Регистрация приход товаров'!$A$4:$A$2000,"&gt;="&amp;DATE(YEAR($A890),MONTH($A890)+1,1),'Регистрация приход товаров'!$D$4:$D$2000,$D890))+(IFERROR((SUMIF('Остаток на начало год'!$B$5:$B$302,$D890,'Остаток на начало год'!$E$5:$E$302)+SUMIFS('Регистрация приход товаров'!$G$4:$G$2000,'Регистрация приход товаров'!$D$4:$D$2000,$D890,'Регистрация приход товаров'!$A$4:$A$2000,"&lt;"&amp;DATE(YEAR($A890),MONTH($A890),1)))-SUMIFS('Регистрация расход товаров'!$G$4:$G$2000,'Регистрация расход товаров'!$A$4:$A$2000,"&lt;"&amp;DATE(YEAR($A890),MONTH($A890),1),'Регистрация расход товаров'!$D$4:$D$2000,$D890),0))))*G890,0)</f>
        <v>0</v>
      </c>
      <c r="I890" s="154"/>
      <c r="J890" s="153">
        <f t="shared" si="26"/>
        <v>0</v>
      </c>
      <c r="K890" s="153">
        <f t="shared" si="27"/>
        <v>0</v>
      </c>
      <c r="L890" s="43" t="e">
        <f>IF(B890=#REF!,MAX($L$3:L889)+1,0)</f>
        <v>#REF!</v>
      </c>
    </row>
    <row r="891" spans="1:12">
      <c r="A891" s="158"/>
      <c r="B891" s="94"/>
      <c r="C891" s="159"/>
      <c r="D891" s="128"/>
      <c r="E891" s="151" t="str">
        <f>IFERROR(INDEX('Материал хисобот'!$C$9:$C$259,MATCH(D891,'Материал хисобот'!$B$9:$B$259,0),1),"")</f>
        <v/>
      </c>
      <c r="F891" s="152" t="str">
        <f>IFERROR(INDEX('Материал хисобот'!$D$9:$D$259,MATCH(D891,'Материал хисобот'!$B$9:$B$259,0),1),"")</f>
        <v/>
      </c>
      <c r="G891" s="155"/>
      <c r="H891" s="153">
        <f>IFERROR((((SUMIFS('Регистрация приход товаров'!$H$4:$H$2000,'Регистрация приход товаров'!$A$4:$A$2000,"&gt;="&amp;DATE(YEAR($A891),MONTH($A891),1),'Регистрация приход товаров'!$D$4:$D$2000,$D891)-SUMIFS('Регистрация приход товаров'!$H$4:$H$2000,'Регистрация приход товаров'!$A$4:$A$2000,"&gt;="&amp;DATE(YEAR($A891),MONTH($A891)+1,1),'Регистрация приход товаров'!$D$4:$D$2000,$D891))+(IFERROR((SUMIF('Остаток на начало год'!$B$5:$B$302,$D891,'Остаток на начало год'!$F$5:$F$302)+SUMIFS('Регистрация приход товаров'!$H$4:$H$2000,'Регистрация приход товаров'!$D$4:$D$2000,$D891,'Регистрация приход товаров'!$A$4:$A$2000,"&lt;"&amp;DATE(YEAR($A891),MONTH($A891),1)))-SUMIFS('Регистрация расход товаров'!$H$4:$H$2000,'Регистрация расход товаров'!$A$4:$A$2000,"&lt;"&amp;DATE(YEAR($A891),MONTH($A891),1),'Регистрация расход товаров'!$D$4:$D$2000,$D891),0)))/((SUMIFS('Регистрация приход товаров'!$G$4:$G$2000,'Регистрация приход товаров'!$A$4:$A$2000,"&gt;="&amp;DATE(YEAR($A891),MONTH($A891),1),'Регистрация приход товаров'!$D$4:$D$2000,$D891)-SUMIFS('Регистрация приход товаров'!$G$4:$G$2000,'Регистрация приход товаров'!$A$4:$A$2000,"&gt;="&amp;DATE(YEAR($A891),MONTH($A891)+1,1),'Регистрация приход товаров'!$D$4:$D$2000,$D891))+(IFERROR((SUMIF('Остаток на начало год'!$B$5:$B$302,$D891,'Остаток на начало год'!$E$5:$E$302)+SUMIFS('Регистрация приход товаров'!$G$4:$G$2000,'Регистрация приход товаров'!$D$4:$D$2000,$D891,'Регистрация приход товаров'!$A$4:$A$2000,"&lt;"&amp;DATE(YEAR($A891),MONTH($A891),1)))-SUMIFS('Регистрация расход товаров'!$G$4:$G$2000,'Регистрация расход товаров'!$A$4:$A$2000,"&lt;"&amp;DATE(YEAR($A891),MONTH($A891),1),'Регистрация расход товаров'!$D$4:$D$2000,$D891),0))))*G891,0)</f>
        <v>0</v>
      </c>
      <c r="I891" s="154"/>
      <c r="J891" s="153">
        <f t="shared" si="26"/>
        <v>0</v>
      </c>
      <c r="K891" s="153">
        <f t="shared" si="27"/>
        <v>0</v>
      </c>
      <c r="L891" s="43" t="e">
        <f>IF(B891=#REF!,MAX($L$3:L890)+1,0)</f>
        <v>#REF!</v>
      </c>
    </row>
    <row r="892" spans="1:12">
      <c r="A892" s="158"/>
      <c r="B892" s="94"/>
      <c r="C892" s="159"/>
      <c r="D892" s="128"/>
      <c r="E892" s="151" t="str">
        <f>IFERROR(INDEX('Материал хисобот'!$C$9:$C$259,MATCH(D892,'Материал хисобот'!$B$9:$B$259,0),1),"")</f>
        <v/>
      </c>
      <c r="F892" s="152" t="str">
        <f>IFERROR(INDEX('Материал хисобот'!$D$9:$D$259,MATCH(D892,'Материал хисобот'!$B$9:$B$259,0),1),"")</f>
        <v/>
      </c>
      <c r="G892" s="155"/>
      <c r="H892" s="153">
        <f>IFERROR((((SUMIFS('Регистрация приход товаров'!$H$4:$H$2000,'Регистрация приход товаров'!$A$4:$A$2000,"&gt;="&amp;DATE(YEAR($A892),MONTH($A892),1),'Регистрация приход товаров'!$D$4:$D$2000,$D892)-SUMIFS('Регистрация приход товаров'!$H$4:$H$2000,'Регистрация приход товаров'!$A$4:$A$2000,"&gt;="&amp;DATE(YEAR($A892),MONTH($A892)+1,1),'Регистрация приход товаров'!$D$4:$D$2000,$D892))+(IFERROR((SUMIF('Остаток на начало год'!$B$5:$B$302,$D892,'Остаток на начало год'!$F$5:$F$302)+SUMIFS('Регистрация приход товаров'!$H$4:$H$2000,'Регистрация приход товаров'!$D$4:$D$2000,$D892,'Регистрация приход товаров'!$A$4:$A$2000,"&lt;"&amp;DATE(YEAR($A892),MONTH($A892),1)))-SUMIFS('Регистрация расход товаров'!$H$4:$H$2000,'Регистрация расход товаров'!$A$4:$A$2000,"&lt;"&amp;DATE(YEAR($A892),MONTH($A892),1),'Регистрация расход товаров'!$D$4:$D$2000,$D892),0)))/((SUMIFS('Регистрация приход товаров'!$G$4:$G$2000,'Регистрация приход товаров'!$A$4:$A$2000,"&gt;="&amp;DATE(YEAR($A892),MONTH($A892),1),'Регистрация приход товаров'!$D$4:$D$2000,$D892)-SUMIFS('Регистрация приход товаров'!$G$4:$G$2000,'Регистрация приход товаров'!$A$4:$A$2000,"&gt;="&amp;DATE(YEAR($A892),MONTH($A892)+1,1),'Регистрация приход товаров'!$D$4:$D$2000,$D892))+(IFERROR((SUMIF('Остаток на начало год'!$B$5:$B$302,$D892,'Остаток на начало год'!$E$5:$E$302)+SUMIFS('Регистрация приход товаров'!$G$4:$G$2000,'Регистрация приход товаров'!$D$4:$D$2000,$D892,'Регистрация приход товаров'!$A$4:$A$2000,"&lt;"&amp;DATE(YEAR($A892),MONTH($A892),1)))-SUMIFS('Регистрация расход товаров'!$G$4:$G$2000,'Регистрация расход товаров'!$A$4:$A$2000,"&lt;"&amp;DATE(YEAR($A892),MONTH($A892),1),'Регистрация расход товаров'!$D$4:$D$2000,$D892),0))))*G892,0)</f>
        <v>0</v>
      </c>
      <c r="I892" s="154"/>
      <c r="J892" s="153">
        <f t="shared" si="26"/>
        <v>0</v>
      </c>
      <c r="K892" s="153">
        <f t="shared" si="27"/>
        <v>0</v>
      </c>
      <c r="L892" s="43" t="e">
        <f>IF(B892=#REF!,MAX($L$3:L891)+1,0)</f>
        <v>#REF!</v>
      </c>
    </row>
    <row r="893" spans="1:12">
      <c r="A893" s="158"/>
      <c r="B893" s="94"/>
      <c r="C893" s="159"/>
      <c r="D893" s="128"/>
      <c r="E893" s="151" t="str">
        <f>IFERROR(INDEX('Материал хисобот'!$C$9:$C$259,MATCH(D893,'Материал хисобот'!$B$9:$B$259,0),1),"")</f>
        <v/>
      </c>
      <c r="F893" s="152" t="str">
        <f>IFERROR(INDEX('Материал хисобот'!$D$9:$D$259,MATCH(D893,'Материал хисобот'!$B$9:$B$259,0),1),"")</f>
        <v/>
      </c>
      <c r="G893" s="155"/>
      <c r="H893" s="153">
        <f>IFERROR((((SUMIFS('Регистрация приход товаров'!$H$4:$H$2000,'Регистрация приход товаров'!$A$4:$A$2000,"&gt;="&amp;DATE(YEAR($A893),MONTH($A893),1),'Регистрация приход товаров'!$D$4:$D$2000,$D893)-SUMIFS('Регистрация приход товаров'!$H$4:$H$2000,'Регистрация приход товаров'!$A$4:$A$2000,"&gt;="&amp;DATE(YEAR($A893),MONTH($A893)+1,1),'Регистрация приход товаров'!$D$4:$D$2000,$D893))+(IFERROR((SUMIF('Остаток на начало год'!$B$5:$B$302,$D893,'Остаток на начало год'!$F$5:$F$302)+SUMIFS('Регистрация приход товаров'!$H$4:$H$2000,'Регистрация приход товаров'!$D$4:$D$2000,$D893,'Регистрация приход товаров'!$A$4:$A$2000,"&lt;"&amp;DATE(YEAR($A893),MONTH($A893),1)))-SUMIFS('Регистрация расход товаров'!$H$4:$H$2000,'Регистрация расход товаров'!$A$4:$A$2000,"&lt;"&amp;DATE(YEAR($A893),MONTH($A893),1),'Регистрация расход товаров'!$D$4:$D$2000,$D893),0)))/((SUMIFS('Регистрация приход товаров'!$G$4:$G$2000,'Регистрация приход товаров'!$A$4:$A$2000,"&gt;="&amp;DATE(YEAR($A893),MONTH($A893),1),'Регистрация приход товаров'!$D$4:$D$2000,$D893)-SUMIFS('Регистрация приход товаров'!$G$4:$G$2000,'Регистрация приход товаров'!$A$4:$A$2000,"&gt;="&amp;DATE(YEAR($A893),MONTH($A893)+1,1),'Регистрация приход товаров'!$D$4:$D$2000,$D893))+(IFERROR((SUMIF('Остаток на начало год'!$B$5:$B$302,$D893,'Остаток на начало год'!$E$5:$E$302)+SUMIFS('Регистрация приход товаров'!$G$4:$G$2000,'Регистрация приход товаров'!$D$4:$D$2000,$D893,'Регистрация приход товаров'!$A$4:$A$2000,"&lt;"&amp;DATE(YEAR($A893),MONTH($A893),1)))-SUMIFS('Регистрация расход товаров'!$G$4:$G$2000,'Регистрация расход товаров'!$A$4:$A$2000,"&lt;"&amp;DATE(YEAR($A893),MONTH($A893),1),'Регистрация расход товаров'!$D$4:$D$2000,$D893),0))))*G893,0)</f>
        <v>0</v>
      </c>
      <c r="I893" s="154"/>
      <c r="J893" s="153">
        <f t="shared" si="26"/>
        <v>0</v>
      </c>
      <c r="K893" s="153">
        <f t="shared" si="27"/>
        <v>0</v>
      </c>
      <c r="L893" s="43" t="e">
        <f>IF(B893=#REF!,MAX($L$3:L892)+1,0)</f>
        <v>#REF!</v>
      </c>
    </row>
    <row r="894" spans="1:12">
      <c r="A894" s="158"/>
      <c r="B894" s="94"/>
      <c r="C894" s="159"/>
      <c r="D894" s="128"/>
      <c r="E894" s="151" t="str">
        <f>IFERROR(INDEX('Материал хисобот'!$C$9:$C$259,MATCH(D894,'Материал хисобот'!$B$9:$B$259,0),1),"")</f>
        <v/>
      </c>
      <c r="F894" s="152" t="str">
        <f>IFERROR(INDEX('Материал хисобот'!$D$9:$D$259,MATCH(D894,'Материал хисобот'!$B$9:$B$259,0),1),"")</f>
        <v/>
      </c>
      <c r="G894" s="155"/>
      <c r="H894" s="153">
        <f>IFERROR((((SUMIFS('Регистрация приход товаров'!$H$4:$H$2000,'Регистрация приход товаров'!$A$4:$A$2000,"&gt;="&amp;DATE(YEAR($A894),MONTH($A894),1),'Регистрация приход товаров'!$D$4:$D$2000,$D894)-SUMIFS('Регистрация приход товаров'!$H$4:$H$2000,'Регистрация приход товаров'!$A$4:$A$2000,"&gt;="&amp;DATE(YEAR($A894),MONTH($A894)+1,1),'Регистрация приход товаров'!$D$4:$D$2000,$D894))+(IFERROR((SUMIF('Остаток на начало год'!$B$5:$B$302,$D894,'Остаток на начало год'!$F$5:$F$302)+SUMIFS('Регистрация приход товаров'!$H$4:$H$2000,'Регистрация приход товаров'!$D$4:$D$2000,$D894,'Регистрация приход товаров'!$A$4:$A$2000,"&lt;"&amp;DATE(YEAR($A894),MONTH($A894),1)))-SUMIFS('Регистрация расход товаров'!$H$4:$H$2000,'Регистрация расход товаров'!$A$4:$A$2000,"&lt;"&amp;DATE(YEAR($A894),MONTH($A894),1),'Регистрация расход товаров'!$D$4:$D$2000,$D894),0)))/((SUMIFS('Регистрация приход товаров'!$G$4:$G$2000,'Регистрация приход товаров'!$A$4:$A$2000,"&gt;="&amp;DATE(YEAR($A894),MONTH($A894),1),'Регистрация приход товаров'!$D$4:$D$2000,$D894)-SUMIFS('Регистрация приход товаров'!$G$4:$G$2000,'Регистрация приход товаров'!$A$4:$A$2000,"&gt;="&amp;DATE(YEAR($A894),MONTH($A894)+1,1),'Регистрация приход товаров'!$D$4:$D$2000,$D894))+(IFERROR((SUMIF('Остаток на начало год'!$B$5:$B$302,$D894,'Остаток на начало год'!$E$5:$E$302)+SUMIFS('Регистрация приход товаров'!$G$4:$G$2000,'Регистрация приход товаров'!$D$4:$D$2000,$D894,'Регистрация приход товаров'!$A$4:$A$2000,"&lt;"&amp;DATE(YEAR($A894),MONTH($A894),1)))-SUMIFS('Регистрация расход товаров'!$G$4:$G$2000,'Регистрация расход товаров'!$A$4:$A$2000,"&lt;"&amp;DATE(YEAR($A894),MONTH($A894),1),'Регистрация расход товаров'!$D$4:$D$2000,$D894),0))))*G894,0)</f>
        <v>0</v>
      </c>
      <c r="I894" s="154"/>
      <c r="J894" s="153">
        <f t="shared" si="26"/>
        <v>0</v>
      </c>
      <c r="K894" s="153">
        <f t="shared" si="27"/>
        <v>0</v>
      </c>
      <c r="L894" s="43" t="e">
        <f>IF(B894=#REF!,MAX($L$3:L893)+1,0)</f>
        <v>#REF!</v>
      </c>
    </row>
    <row r="895" spans="1:12">
      <c r="A895" s="158"/>
      <c r="B895" s="94"/>
      <c r="C895" s="159"/>
      <c r="D895" s="128"/>
      <c r="E895" s="151" t="str">
        <f>IFERROR(INDEX('Материал хисобот'!$C$9:$C$259,MATCH(D895,'Материал хисобот'!$B$9:$B$259,0),1),"")</f>
        <v/>
      </c>
      <c r="F895" s="152" t="str">
        <f>IFERROR(INDEX('Материал хисобот'!$D$9:$D$259,MATCH(D895,'Материал хисобот'!$B$9:$B$259,0),1),"")</f>
        <v/>
      </c>
      <c r="G895" s="155"/>
      <c r="H895" s="153">
        <f>IFERROR((((SUMIFS('Регистрация приход товаров'!$H$4:$H$2000,'Регистрация приход товаров'!$A$4:$A$2000,"&gt;="&amp;DATE(YEAR($A895),MONTH($A895),1),'Регистрация приход товаров'!$D$4:$D$2000,$D895)-SUMIFS('Регистрация приход товаров'!$H$4:$H$2000,'Регистрация приход товаров'!$A$4:$A$2000,"&gt;="&amp;DATE(YEAR($A895),MONTH($A895)+1,1),'Регистрация приход товаров'!$D$4:$D$2000,$D895))+(IFERROR((SUMIF('Остаток на начало год'!$B$5:$B$302,$D895,'Остаток на начало год'!$F$5:$F$302)+SUMIFS('Регистрация приход товаров'!$H$4:$H$2000,'Регистрация приход товаров'!$D$4:$D$2000,$D895,'Регистрация приход товаров'!$A$4:$A$2000,"&lt;"&amp;DATE(YEAR($A895),MONTH($A895),1)))-SUMIFS('Регистрация расход товаров'!$H$4:$H$2000,'Регистрация расход товаров'!$A$4:$A$2000,"&lt;"&amp;DATE(YEAR($A895),MONTH($A895),1),'Регистрация расход товаров'!$D$4:$D$2000,$D895),0)))/((SUMIFS('Регистрация приход товаров'!$G$4:$G$2000,'Регистрация приход товаров'!$A$4:$A$2000,"&gt;="&amp;DATE(YEAR($A895),MONTH($A895),1),'Регистрация приход товаров'!$D$4:$D$2000,$D895)-SUMIFS('Регистрация приход товаров'!$G$4:$G$2000,'Регистрация приход товаров'!$A$4:$A$2000,"&gt;="&amp;DATE(YEAR($A895),MONTH($A895)+1,1),'Регистрация приход товаров'!$D$4:$D$2000,$D895))+(IFERROR((SUMIF('Остаток на начало год'!$B$5:$B$302,$D895,'Остаток на начало год'!$E$5:$E$302)+SUMIFS('Регистрация приход товаров'!$G$4:$G$2000,'Регистрация приход товаров'!$D$4:$D$2000,$D895,'Регистрация приход товаров'!$A$4:$A$2000,"&lt;"&amp;DATE(YEAR($A895),MONTH($A895),1)))-SUMIFS('Регистрация расход товаров'!$G$4:$G$2000,'Регистрация расход товаров'!$A$4:$A$2000,"&lt;"&amp;DATE(YEAR($A895),MONTH($A895),1),'Регистрация расход товаров'!$D$4:$D$2000,$D895),0))))*G895,0)</f>
        <v>0</v>
      </c>
      <c r="I895" s="154"/>
      <c r="J895" s="153">
        <f t="shared" si="26"/>
        <v>0</v>
      </c>
      <c r="K895" s="153">
        <f t="shared" si="27"/>
        <v>0</v>
      </c>
      <c r="L895" s="43" t="e">
        <f>IF(B895=#REF!,MAX($L$3:L894)+1,0)</f>
        <v>#REF!</v>
      </c>
    </row>
    <row r="896" spans="1:12">
      <c r="A896" s="158"/>
      <c r="B896" s="94"/>
      <c r="C896" s="159"/>
      <c r="D896" s="128"/>
      <c r="E896" s="151" t="str">
        <f>IFERROR(INDEX('Материал хисобот'!$C$9:$C$259,MATCH(D896,'Материал хисобот'!$B$9:$B$259,0),1),"")</f>
        <v/>
      </c>
      <c r="F896" s="152" t="str">
        <f>IFERROR(INDEX('Материал хисобот'!$D$9:$D$259,MATCH(D896,'Материал хисобот'!$B$9:$B$259,0),1),"")</f>
        <v/>
      </c>
      <c r="G896" s="155"/>
      <c r="H896" s="153">
        <f>IFERROR((((SUMIFS('Регистрация приход товаров'!$H$4:$H$2000,'Регистрация приход товаров'!$A$4:$A$2000,"&gt;="&amp;DATE(YEAR($A896),MONTH($A896),1),'Регистрация приход товаров'!$D$4:$D$2000,$D896)-SUMIFS('Регистрация приход товаров'!$H$4:$H$2000,'Регистрация приход товаров'!$A$4:$A$2000,"&gt;="&amp;DATE(YEAR($A896),MONTH($A896)+1,1),'Регистрация приход товаров'!$D$4:$D$2000,$D896))+(IFERROR((SUMIF('Остаток на начало год'!$B$5:$B$302,$D896,'Остаток на начало год'!$F$5:$F$302)+SUMIFS('Регистрация приход товаров'!$H$4:$H$2000,'Регистрация приход товаров'!$D$4:$D$2000,$D896,'Регистрация приход товаров'!$A$4:$A$2000,"&lt;"&amp;DATE(YEAR($A896),MONTH($A896),1)))-SUMIFS('Регистрация расход товаров'!$H$4:$H$2000,'Регистрация расход товаров'!$A$4:$A$2000,"&lt;"&amp;DATE(YEAR($A896),MONTH($A896),1),'Регистрация расход товаров'!$D$4:$D$2000,$D896),0)))/((SUMIFS('Регистрация приход товаров'!$G$4:$G$2000,'Регистрация приход товаров'!$A$4:$A$2000,"&gt;="&amp;DATE(YEAR($A896),MONTH($A896),1),'Регистрация приход товаров'!$D$4:$D$2000,$D896)-SUMIFS('Регистрация приход товаров'!$G$4:$G$2000,'Регистрация приход товаров'!$A$4:$A$2000,"&gt;="&amp;DATE(YEAR($A896),MONTH($A896)+1,1),'Регистрация приход товаров'!$D$4:$D$2000,$D896))+(IFERROR((SUMIF('Остаток на начало год'!$B$5:$B$302,$D896,'Остаток на начало год'!$E$5:$E$302)+SUMIFS('Регистрация приход товаров'!$G$4:$G$2000,'Регистрация приход товаров'!$D$4:$D$2000,$D896,'Регистрация приход товаров'!$A$4:$A$2000,"&lt;"&amp;DATE(YEAR($A896),MONTH($A896),1)))-SUMIFS('Регистрация расход товаров'!$G$4:$G$2000,'Регистрация расход товаров'!$A$4:$A$2000,"&lt;"&amp;DATE(YEAR($A896),MONTH($A896),1),'Регистрация расход товаров'!$D$4:$D$2000,$D896),0))))*G896,0)</f>
        <v>0</v>
      </c>
      <c r="I896" s="154"/>
      <c r="J896" s="153">
        <f t="shared" si="26"/>
        <v>0</v>
      </c>
      <c r="K896" s="153">
        <f t="shared" si="27"/>
        <v>0</v>
      </c>
      <c r="L896" s="43" t="e">
        <f>IF(B896=#REF!,MAX($L$3:L895)+1,0)</f>
        <v>#REF!</v>
      </c>
    </row>
    <row r="897" spans="1:12">
      <c r="A897" s="158"/>
      <c r="B897" s="94"/>
      <c r="C897" s="159"/>
      <c r="D897" s="128"/>
      <c r="E897" s="151" t="str">
        <f>IFERROR(INDEX('Материал хисобот'!$C$9:$C$259,MATCH(D897,'Материал хисобот'!$B$9:$B$259,0),1),"")</f>
        <v/>
      </c>
      <c r="F897" s="152" t="str">
        <f>IFERROR(INDEX('Материал хисобот'!$D$9:$D$259,MATCH(D897,'Материал хисобот'!$B$9:$B$259,0),1),"")</f>
        <v/>
      </c>
      <c r="G897" s="155"/>
      <c r="H897" s="153">
        <f>IFERROR((((SUMIFS('Регистрация приход товаров'!$H$4:$H$2000,'Регистрация приход товаров'!$A$4:$A$2000,"&gt;="&amp;DATE(YEAR($A897),MONTH($A897),1),'Регистрация приход товаров'!$D$4:$D$2000,$D897)-SUMIFS('Регистрация приход товаров'!$H$4:$H$2000,'Регистрация приход товаров'!$A$4:$A$2000,"&gt;="&amp;DATE(YEAR($A897),MONTH($A897)+1,1),'Регистрация приход товаров'!$D$4:$D$2000,$D897))+(IFERROR((SUMIF('Остаток на начало год'!$B$5:$B$302,$D897,'Остаток на начало год'!$F$5:$F$302)+SUMIFS('Регистрация приход товаров'!$H$4:$H$2000,'Регистрация приход товаров'!$D$4:$D$2000,$D897,'Регистрация приход товаров'!$A$4:$A$2000,"&lt;"&amp;DATE(YEAR($A897),MONTH($A897),1)))-SUMIFS('Регистрация расход товаров'!$H$4:$H$2000,'Регистрация расход товаров'!$A$4:$A$2000,"&lt;"&amp;DATE(YEAR($A897),MONTH($A897),1),'Регистрация расход товаров'!$D$4:$D$2000,$D897),0)))/((SUMIFS('Регистрация приход товаров'!$G$4:$G$2000,'Регистрация приход товаров'!$A$4:$A$2000,"&gt;="&amp;DATE(YEAR($A897),MONTH($A897),1),'Регистрация приход товаров'!$D$4:$D$2000,$D897)-SUMIFS('Регистрация приход товаров'!$G$4:$G$2000,'Регистрация приход товаров'!$A$4:$A$2000,"&gt;="&amp;DATE(YEAR($A897),MONTH($A897)+1,1),'Регистрация приход товаров'!$D$4:$D$2000,$D897))+(IFERROR((SUMIF('Остаток на начало год'!$B$5:$B$302,$D897,'Остаток на начало год'!$E$5:$E$302)+SUMIFS('Регистрация приход товаров'!$G$4:$G$2000,'Регистрация приход товаров'!$D$4:$D$2000,$D897,'Регистрация приход товаров'!$A$4:$A$2000,"&lt;"&amp;DATE(YEAR($A897),MONTH($A897),1)))-SUMIFS('Регистрация расход товаров'!$G$4:$G$2000,'Регистрация расход товаров'!$A$4:$A$2000,"&lt;"&amp;DATE(YEAR($A897),MONTH($A897),1),'Регистрация расход товаров'!$D$4:$D$2000,$D897),0))))*G897,0)</f>
        <v>0</v>
      </c>
      <c r="I897" s="154"/>
      <c r="J897" s="153">
        <f t="shared" si="26"/>
        <v>0</v>
      </c>
      <c r="K897" s="153">
        <f t="shared" si="27"/>
        <v>0</v>
      </c>
      <c r="L897" s="43" t="e">
        <f>IF(B897=#REF!,MAX($L$3:L896)+1,0)</f>
        <v>#REF!</v>
      </c>
    </row>
    <row r="898" spans="1:12">
      <c r="A898" s="158"/>
      <c r="B898" s="94"/>
      <c r="C898" s="159"/>
      <c r="D898" s="128"/>
      <c r="E898" s="151" t="str">
        <f>IFERROR(INDEX('Материал хисобот'!$C$9:$C$259,MATCH(D898,'Материал хисобот'!$B$9:$B$259,0),1),"")</f>
        <v/>
      </c>
      <c r="F898" s="152" t="str">
        <f>IFERROR(INDEX('Материал хисобот'!$D$9:$D$259,MATCH(D898,'Материал хисобот'!$B$9:$B$259,0),1),"")</f>
        <v/>
      </c>
      <c r="G898" s="155"/>
      <c r="H898" s="153">
        <f>IFERROR((((SUMIFS('Регистрация приход товаров'!$H$4:$H$2000,'Регистрация приход товаров'!$A$4:$A$2000,"&gt;="&amp;DATE(YEAR($A898),MONTH($A898),1),'Регистрация приход товаров'!$D$4:$D$2000,$D898)-SUMIFS('Регистрация приход товаров'!$H$4:$H$2000,'Регистрация приход товаров'!$A$4:$A$2000,"&gt;="&amp;DATE(YEAR($A898),MONTH($A898)+1,1),'Регистрация приход товаров'!$D$4:$D$2000,$D898))+(IFERROR((SUMIF('Остаток на начало год'!$B$5:$B$302,$D898,'Остаток на начало год'!$F$5:$F$302)+SUMIFS('Регистрация приход товаров'!$H$4:$H$2000,'Регистрация приход товаров'!$D$4:$D$2000,$D898,'Регистрация приход товаров'!$A$4:$A$2000,"&lt;"&amp;DATE(YEAR($A898),MONTH($A898),1)))-SUMIFS('Регистрация расход товаров'!$H$4:$H$2000,'Регистрация расход товаров'!$A$4:$A$2000,"&lt;"&amp;DATE(YEAR($A898),MONTH($A898),1),'Регистрация расход товаров'!$D$4:$D$2000,$D898),0)))/((SUMIFS('Регистрация приход товаров'!$G$4:$G$2000,'Регистрация приход товаров'!$A$4:$A$2000,"&gt;="&amp;DATE(YEAR($A898),MONTH($A898),1),'Регистрация приход товаров'!$D$4:$D$2000,$D898)-SUMIFS('Регистрация приход товаров'!$G$4:$G$2000,'Регистрация приход товаров'!$A$4:$A$2000,"&gt;="&amp;DATE(YEAR($A898),MONTH($A898)+1,1),'Регистрация приход товаров'!$D$4:$D$2000,$D898))+(IFERROR((SUMIF('Остаток на начало год'!$B$5:$B$302,$D898,'Остаток на начало год'!$E$5:$E$302)+SUMIFS('Регистрация приход товаров'!$G$4:$G$2000,'Регистрация приход товаров'!$D$4:$D$2000,$D898,'Регистрация приход товаров'!$A$4:$A$2000,"&lt;"&amp;DATE(YEAR($A898),MONTH($A898),1)))-SUMIFS('Регистрация расход товаров'!$G$4:$G$2000,'Регистрация расход товаров'!$A$4:$A$2000,"&lt;"&amp;DATE(YEAR($A898),MONTH($A898),1),'Регистрация расход товаров'!$D$4:$D$2000,$D898),0))))*G898,0)</f>
        <v>0</v>
      </c>
      <c r="I898" s="154"/>
      <c r="J898" s="153">
        <f t="shared" si="26"/>
        <v>0</v>
      </c>
      <c r="K898" s="153">
        <f t="shared" si="27"/>
        <v>0</v>
      </c>
      <c r="L898" s="43" t="e">
        <f>IF(B898=#REF!,MAX($L$3:L897)+1,0)</f>
        <v>#REF!</v>
      </c>
    </row>
    <row r="899" spans="1:12">
      <c r="A899" s="158"/>
      <c r="B899" s="94"/>
      <c r="C899" s="159"/>
      <c r="D899" s="128"/>
      <c r="E899" s="151" t="str">
        <f>IFERROR(INDEX('Материал хисобот'!$C$9:$C$259,MATCH(D899,'Материал хисобот'!$B$9:$B$259,0),1),"")</f>
        <v/>
      </c>
      <c r="F899" s="152" t="str">
        <f>IFERROR(INDEX('Материал хисобот'!$D$9:$D$259,MATCH(D899,'Материал хисобот'!$B$9:$B$259,0),1),"")</f>
        <v/>
      </c>
      <c r="G899" s="155"/>
      <c r="H899" s="153">
        <f>IFERROR((((SUMIFS('Регистрация приход товаров'!$H$4:$H$2000,'Регистрация приход товаров'!$A$4:$A$2000,"&gt;="&amp;DATE(YEAR($A899),MONTH($A899),1),'Регистрация приход товаров'!$D$4:$D$2000,$D899)-SUMIFS('Регистрация приход товаров'!$H$4:$H$2000,'Регистрация приход товаров'!$A$4:$A$2000,"&gt;="&amp;DATE(YEAR($A899),MONTH($A899)+1,1),'Регистрация приход товаров'!$D$4:$D$2000,$D899))+(IFERROR((SUMIF('Остаток на начало год'!$B$5:$B$302,$D899,'Остаток на начало год'!$F$5:$F$302)+SUMIFS('Регистрация приход товаров'!$H$4:$H$2000,'Регистрация приход товаров'!$D$4:$D$2000,$D899,'Регистрация приход товаров'!$A$4:$A$2000,"&lt;"&amp;DATE(YEAR($A899),MONTH($A899),1)))-SUMIFS('Регистрация расход товаров'!$H$4:$H$2000,'Регистрация расход товаров'!$A$4:$A$2000,"&lt;"&amp;DATE(YEAR($A899),MONTH($A899),1),'Регистрация расход товаров'!$D$4:$D$2000,$D899),0)))/((SUMIFS('Регистрация приход товаров'!$G$4:$G$2000,'Регистрация приход товаров'!$A$4:$A$2000,"&gt;="&amp;DATE(YEAR($A899),MONTH($A899),1),'Регистрация приход товаров'!$D$4:$D$2000,$D899)-SUMIFS('Регистрация приход товаров'!$G$4:$G$2000,'Регистрация приход товаров'!$A$4:$A$2000,"&gt;="&amp;DATE(YEAR($A899),MONTH($A899)+1,1),'Регистрация приход товаров'!$D$4:$D$2000,$D899))+(IFERROR((SUMIF('Остаток на начало год'!$B$5:$B$302,$D899,'Остаток на начало год'!$E$5:$E$302)+SUMIFS('Регистрация приход товаров'!$G$4:$G$2000,'Регистрация приход товаров'!$D$4:$D$2000,$D899,'Регистрация приход товаров'!$A$4:$A$2000,"&lt;"&amp;DATE(YEAR($A899),MONTH($A899),1)))-SUMIFS('Регистрация расход товаров'!$G$4:$G$2000,'Регистрация расход товаров'!$A$4:$A$2000,"&lt;"&amp;DATE(YEAR($A899),MONTH($A899),1),'Регистрация расход товаров'!$D$4:$D$2000,$D899),0))))*G899,0)</f>
        <v>0</v>
      </c>
      <c r="I899" s="154"/>
      <c r="J899" s="153">
        <f t="shared" si="26"/>
        <v>0</v>
      </c>
      <c r="K899" s="153">
        <f t="shared" si="27"/>
        <v>0</v>
      </c>
      <c r="L899" s="43" t="e">
        <f>IF(B899=#REF!,MAX($L$3:L898)+1,0)</f>
        <v>#REF!</v>
      </c>
    </row>
    <row r="900" spans="1:12">
      <c r="A900" s="158"/>
      <c r="B900" s="94"/>
      <c r="C900" s="159"/>
      <c r="D900" s="128"/>
      <c r="E900" s="151" t="str">
        <f>IFERROR(INDEX('Материал хисобот'!$C$9:$C$259,MATCH(D900,'Материал хисобот'!$B$9:$B$259,0),1),"")</f>
        <v/>
      </c>
      <c r="F900" s="152" t="str">
        <f>IFERROR(INDEX('Материал хисобот'!$D$9:$D$259,MATCH(D900,'Материал хисобот'!$B$9:$B$259,0),1),"")</f>
        <v/>
      </c>
      <c r="G900" s="155"/>
      <c r="H900" s="153">
        <f>IFERROR((((SUMIFS('Регистрация приход товаров'!$H$4:$H$2000,'Регистрация приход товаров'!$A$4:$A$2000,"&gt;="&amp;DATE(YEAR($A900),MONTH($A900),1),'Регистрация приход товаров'!$D$4:$D$2000,$D900)-SUMIFS('Регистрация приход товаров'!$H$4:$H$2000,'Регистрация приход товаров'!$A$4:$A$2000,"&gt;="&amp;DATE(YEAR($A900),MONTH($A900)+1,1),'Регистрация приход товаров'!$D$4:$D$2000,$D900))+(IFERROR((SUMIF('Остаток на начало год'!$B$5:$B$302,$D900,'Остаток на начало год'!$F$5:$F$302)+SUMIFS('Регистрация приход товаров'!$H$4:$H$2000,'Регистрация приход товаров'!$D$4:$D$2000,$D900,'Регистрация приход товаров'!$A$4:$A$2000,"&lt;"&amp;DATE(YEAR($A900),MONTH($A900),1)))-SUMIFS('Регистрация расход товаров'!$H$4:$H$2000,'Регистрация расход товаров'!$A$4:$A$2000,"&lt;"&amp;DATE(YEAR($A900),MONTH($A900),1),'Регистрация расход товаров'!$D$4:$D$2000,$D900),0)))/((SUMIFS('Регистрация приход товаров'!$G$4:$G$2000,'Регистрация приход товаров'!$A$4:$A$2000,"&gt;="&amp;DATE(YEAR($A900),MONTH($A900),1),'Регистрация приход товаров'!$D$4:$D$2000,$D900)-SUMIFS('Регистрация приход товаров'!$G$4:$G$2000,'Регистрация приход товаров'!$A$4:$A$2000,"&gt;="&amp;DATE(YEAR($A900),MONTH($A900)+1,1),'Регистрация приход товаров'!$D$4:$D$2000,$D900))+(IFERROR((SUMIF('Остаток на начало год'!$B$5:$B$302,$D900,'Остаток на начало год'!$E$5:$E$302)+SUMIFS('Регистрация приход товаров'!$G$4:$G$2000,'Регистрация приход товаров'!$D$4:$D$2000,$D900,'Регистрация приход товаров'!$A$4:$A$2000,"&lt;"&amp;DATE(YEAR($A900),MONTH($A900),1)))-SUMIFS('Регистрация расход товаров'!$G$4:$G$2000,'Регистрация расход товаров'!$A$4:$A$2000,"&lt;"&amp;DATE(YEAR($A900),MONTH($A900),1),'Регистрация расход товаров'!$D$4:$D$2000,$D900),0))))*G900,0)</f>
        <v>0</v>
      </c>
      <c r="I900" s="154"/>
      <c r="J900" s="153">
        <f t="shared" si="26"/>
        <v>0</v>
      </c>
      <c r="K900" s="153">
        <f t="shared" si="27"/>
        <v>0</v>
      </c>
      <c r="L900" s="43" t="e">
        <f>IF(B900=#REF!,MAX($L$3:L899)+1,0)</f>
        <v>#REF!</v>
      </c>
    </row>
    <row r="901" spans="1:12">
      <c r="A901" s="158"/>
      <c r="B901" s="94"/>
      <c r="C901" s="159"/>
      <c r="D901" s="128"/>
      <c r="E901" s="151" t="str">
        <f>IFERROR(INDEX('Материал хисобот'!$C$9:$C$259,MATCH(D901,'Материал хисобот'!$B$9:$B$259,0),1),"")</f>
        <v/>
      </c>
      <c r="F901" s="152" t="str">
        <f>IFERROR(INDEX('Материал хисобот'!$D$9:$D$259,MATCH(D901,'Материал хисобот'!$B$9:$B$259,0),1),"")</f>
        <v/>
      </c>
      <c r="G901" s="155"/>
      <c r="H901" s="153">
        <f>IFERROR((((SUMIFS('Регистрация приход товаров'!$H$4:$H$2000,'Регистрация приход товаров'!$A$4:$A$2000,"&gt;="&amp;DATE(YEAR($A901),MONTH($A901),1),'Регистрация приход товаров'!$D$4:$D$2000,$D901)-SUMIFS('Регистрация приход товаров'!$H$4:$H$2000,'Регистрация приход товаров'!$A$4:$A$2000,"&gt;="&amp;DATE(YEAR($A901),MONTH($A901)+1,1),'Регистрация приход товаров'!$D$4:$D$2000,$D901))+(IFERROR((SUMIF('Остаток на начало год'!$B$5:$B$302,$D901,'Остаток на начало год'!$F$5:$F$302)+SUMIFS('Регистрация приход товаров'!$H$4:$H$2000,'Регистрация приход товаров'!$D$4:$D$2000,$D901,'Регистрация приход товаров'!$A$4:$A$2000,"&lt;"&amp;DATE(YEAR($A901),MONTH($A901),1)))-SUMIFS('Регистрация расход товаров'!$H$4:$H$2000,'Регистрация расход товаров'!$A$4:$A$2000,"&lt;"&amp;DATE(YEAR($A901),MONTH($A901),1),'Регистрация расход товаров'!$D$4:$D$2000,$D901),0)))/((SUMIFS('Регистрация приход товаров'!$G$4:$G$2000,'Регистрация приход товаров'!$A$4:$A$2000,"&gt;="&amp;DATE(YEAR($A901),MONTH($A901),1),'Регистрация приход товаров'!$D$4:$D$2000,$D901)-SUMIFS('Регистрация приход товаров'!$G$4:$G$2000,'Регистрация приход товаров'!$A$4:$A$2000,"&gt;="&amp;DATE(YEAR($A901),MONTH($A901)+1,1),'Регистрация приход товаров'!$D$4:$D$2000,$D901))+(IFERROR((SUMIF('Остаток на начало год'!$B$5:$B$302,$D901,'Остаток на начало год'!$E$5:$E$302)+SUMIFS('Регистрация приход товаров'!$G$4:$G$2000,'Регистрация приход товаров'!$D$4:$D$2000,$D901,'Регистрация приход товаров'!$A$4:$A$2000,"&lt;"&amp;DATE(YEAR($A901),MONTH($A901),1)))-SUMIFS('Регистрация расход товаров'!$G$4:$G$2000,'Регистрация расход товаров'!$A$4:$A$2000,"&lt;"&amp;DATE(YEAR($A901),MONTH($A901),1),'Регистрация расход товаров'!$D$4:$D$2000,$D901),0))))*G901,0)</f>
        <v>0</v>
      </c>
      <c r="I901" s="154"/>
      <c r="J901" s="153">
        <f t="shared" ref="J901:J964" si="28">+G901*I901</f>
        <v>0</v>
      </c>
      <c r="K901" s="153">
        <f t="shared" ref="K901:K964" si="29">+J901-H901</f>
        <v>0</v>
      </c>
      <c r="L901" s="43" t="e">
        <f>IF(B901=#REF!,MAX($L$3:L900)+1,0)</f>
        <v>#REF!</v>
      </c>
    </row>
    <row r="902" spans="1:12">
      <c r="A902" s="158"/>
      <c r="B902" s="94"/>
      <c r="C902" s="159"/>
      <c r="D902" s="128"/>
      <c r="E902" s="151" t="str">
        <f>IFERROR(INDEX('Материал хисобот'!$C$9:$C$259,MATCH(D902,'Материал хисобот'!$B$9:$B$259,0),1),"")</f>
        <v/>
      </c>
      <c r="F902" s="152" t="str">
        <f>IFERROR(INDEX('Материал хисобот'!$D$9:$D$259,MATCH(D902,'Материал хисобот'!$B$9:$B$259,0),1),"")</f>
        <v/>
      </c>
      <c r="G902" s="155"/>
      <c r="H902" s="153">
        <f>IFERROR((((SUMIFS('Регистрация приход товаров'!$H$4:$H$2000,'Регистрация приход товаров'!$A$4:$A$2000,"&gt;="&amp;DATE(YEAR($A902),MONTH($A902),1),'Регистрация приход товаров'!$D$4:$D$2000,$D902)-SUMIFS('Регистрация приход товаров'!$H$4:$H$2000,'Регистрация приход товаров'!$A$4:$A$2000,"&gt;="&amp;DATE(YEAR($A902),MONTH($A902)+1,1),'Регистрация приход товаров'!$D$4:$D$2000,$D902))+(IFERROR((SUMIF('Остаток на начало год'!$B$5:$B$302,$D902,'Остаток на начало год'!$F$5:$F$302)+SUMIFS('Регистрация приход товаров'!$H$4:$H$2000,'Регистрация приход товаров'!$D$4:$D$2000,$D902,'Регистрация приход товаров'!$A$4:$A$2000,"&lt;"&amp;DATE(YEAR($A902),MONTH($A902),1)))-SUMIFS('Регистрация расход товаров'!$H$4:$H$2000,'Регистрация расход товаров'!$A$4:$A$2000,"&lt;"&amp;DATE(YEAR($A902),MONTH($A902),1),'Регистрация расход товаров'!$D$4:$D$2000,$D902),0)))/((SUMIFS('Регистрация приход товаров'!$G$4:$G$2000,'Регистрация приход товаров'!$A$4:$A$2000,"&gt;="&amp;DATE(YEAR($A902),MONTH($A902),1),'Регистрация приход товаров'!$D$4:$D$2000,$D902)-SUMIFS('Регистрация приход товаров'!$G$4:$G$2000,'Регистрация приход товаров'!$A$4:$A$2000,"&gt;="&amp;DATE(YEAR($A902),MONTH($A902)+1,1),'Регистрация приход товаров'!$D$4:$D$2000,$D902))+(IFERROR((SUMIF('Остаток на начало год'!$B$5:$B$302,$D902,'Остаток на начало год'!$E$5:$E$302)+SUMIFS('Регистрация приход товаров'!$G$4:$G$2000,'Регистрация приход товаров'!$D$4:$D$2000,$D902,'Регистрация приход товаров'!$A$4:$A$2000,"&lt;"&amp;DATE(YEAR($A902),MONTH($A902),1)))-SUMIFS('Регистрация расход товаров'!$G$4:$G$2000,'Регистрация расход товаров'!$A$4:$A$2000,"&lt;"&amp;DATE(YEAR($A902),MONTH($A902),1),'Регистрация расход товаров'!$D$4:$D$2000,$D902),0))))*G902,0)</f>
        <v>0</v>
      </c>
      <c r="I902" s="154"/>
      <c r="J902" s="153">
        <f t="shared" si="28"/>
        <v>0</v>
      </c>
      <c r="K902" s="153">
        <f t="shared" si="29"/>
        <v>0</v>
      </c>
      <c r="L902" s="43" t="e">
        <f>IF(B902=#REF!,MAX($L$3:L901)+1,0)</f>
        <v>#REF!</v>
      </c>
    </row>
    <row r="903" spans="1:12">
      <c r="A903" s="158"/>
      <c r="B903" s="94"/>
      <c r="C903" s="159"/>
      <c r="D903" s="128"/>
      <c r="E903" s="151" t="str">
        <f>IFERROR(INDEX('Материал хисобот'!$C$9:$C$259,MATCH(D903,'Материал хисобот'!$B$9:$B$259,0),1),"")</f>
        <v/>
      </c>
      <c r="F903" s="152" t="str">
        <f>IFERROR(INDEX('Материал хисобот'!$D$9:$D$259,MATCH(D903,'Материал хисобот'!$B$9:$B$259,0),1),"")</f>
        <v/>
      </c>
      <c r="G903" s="155"/>
      <c r="H903" s="153">
        <f>IFERROR((((SUMIFS('Регистрация приход товаров'!$H$4:$H$2000,'Регистрация приход товаров'!$A$4:$A$2000,"&gt;="&amp;DATE(YEAR($A903),MONTH($A903),1),'Регистрация приход товаров'!$D$4:$D$2000,$D903)-SUMIFS('Регистрация приход товаров'!$H$4:$H$2000,'Регистрация приход товаров'!$A$4:$A$2000,"&gt;="&amp;DATE(YEAR($A903),MONTH($A903)+1,1),'Регистрация приход товаров'!$D$4:$D$2000,$D903))+(IFERROR((SUMIF('Остаток на начало год'!$B$5:$B$302,$D903,'Остаток на начало год'!$F$5:$F$302)+SUMIFS('Регистрация приход товаров'!$H$4:$H$2000,'Регистрация приход товаров'!$D$4:$D$2000,$D903,'Регистрация приход товаров'!$A$4:$A$2000,"&lt;"&amp;DATE(YEAR($A903),MONTH($A903),1)))-SUMIFS('Регистрация расход товаров'!$H$4:$H$2000,'Регистрация расход товаров'!$A$4:$A$2000,"&lt;"&amp;DATE(YEAR($A903),MONTH($A903),1),'Регистрация расход товаров'!$D$4:$D$2000,$D903),0)))/((SUMIFS('Регистрация приход товаров'!$G$4:$G$2000,'Регистрация приход товаров'!$A$4:$A$2000,"&gt;="&amp;DATE(YEAR($A903),MONTH($A903),1),'Регистрация приход товаров'!$D$4:$D$2000,$D903)-SUMIFS('Регистрация приход товаров'!$G$4:$G$2000,'Регистрация приход товаров'!$A$4:$A$2000,"&gt;="&amp;DATE(YEAR($A903),MONTH($A903)+1,1),'Регистрация приход товаров'!$D$4:$D$2000,$D903))+(IFERROR((SUMIF('Остаток на начало год'!$B$5:$B$302,$D903,'Остаток на начало год'!$E$5:$E$302)+SUMIFS('Регистрация приход товаров'!$G$4:$G$2000,'Регистрация приход товаров'!$D$4:$D$2000,$D903,'Регистрация приход товаров'!$A$4:$A$2000,"&lt;"&amp;DATE(YEAR($A903),MONTH($A903),1)))-SUMIFS('Регистрация расход товаров'!$G$4:$G$2000,'Регистрация расход товаров'!$A$4:$A$2000,"&lt;"&amp;DATE(YEAR($A903),MONTH($A903),1),'Регистрация расход товаров'!$D$4:$D$2000,$D903),0))))*G903,0)</f>
        <v>0</v>
      </c>
      <c r="I903" s="154"/>
      <c r="J903" s="153">
        <f t="shared" si="28"/>
        <v>0</v>
      </c>
      <c r="K903" s="153">
        <f t="shared" si="29"/>
        <v>0</v>
      </c>
      <c r="L903" s="43" t="e">
        <f>IF(B903=#REF!,MAX($L$3:L902)+1,0)</f>
        <v>#REF!</v>
      </c>
    </row>
    <row r="904" spans="1:12">
      <c r="A904" s="158"/>
      <c r="B904" s="94"/>
      <c r="C904" s="159"/>
      <c r="D904" s="128"/>
      <c r="E904" s="151" t="str">
        <f>IFERROR(INDEX('Материал хисобот'!$C$9:$C$259,MATCH(D904,'Материал хисобот'!$B$9:$B$259,0),1),"")</f>
        <v/>
      </c>
      <c r="F904" s="152" t="str">
        <f>IFERROR(INDEX('Материал хисобот'!$D$9:$D$259,MATCH(D904,'Материал хисобот'!$B$9:$B$259,0),1),"")</f>
        <v/>
      </c>
      <c r="G904" s="155"/>
      <c r="H904" s="153">
        <f>IFERROR((((SUMIFS('Регистрация приход товаров'!$H$4:$H$2000,'Регистрация приход товаров'!$A$4:$A$2000,"&gt;="&amp;DATE(YEAR($A904),MONTH($A904),1),'Регистрация приход товаров'!$D$4:$D$2000,$D904)-SUMIFS('Регистрация приход товаров'!$H$4:$H$2000,'Регистрация приход товаров'!$A$4:$A$2000,"&gt;="&amp;DATE(YEAR($A904),MONTH($A904)+1,1),'Регистрация приход товаров'!$D$4:$D$2000,$D904))+(IFERROR((SUMIF('Остаток на начало год'!$B$5:$B$302,$D904,'Остаток на начало год'!$F$5:$F$302)+SUMIFS('Регистрация приход товаров'!$H$4:$H$2000,'Регистрация приход товаров'!$D$4:$D$2000,$D904,'Регистрация приход товаров'!$A$4:$A$2000,"&lt;"&amp;DATE(YEAR($A904),MONTH($A904),1)))-SUMIFS('Регистрация расход товаров'!$H$4:$H$2000,'Регистрация расход товаров'!$A$4:$A$2000,"&lt;"&amp;DATE(YEAR($A904),MONTH($A904),1),'Регистрация расход товаров'!$D$4:$D$2000,$D904),0)))/((SUMIFS('Регистрация приход товаров'!$G$4:$G$2000,'Регистрация приход товаров'!$A$4:$A$2000,"&gt;="&amp;DATE(YEAR($A904),MONTH($A904),1),'Регистрация приход товаров'!$D$4:$D$2000,$D904)-SUMIFS('Регистрация приход товаров'!$G$4:$G$2000,'Регистрация приход товаров'!$A$4:$A$2000,"&gt;="&amp;DATE(YEAR($A904),MONTH($A904)+1,1),'Регистрация приход товаров'!$D$4:$D$2000,$D904))+(IFERROR((SUMIF('Остаток на начало год'!$B$5:$B$302,$D904,'Остаток на начало год'!$E$5:$E$302)+SUMIFS('Регистрация приход товаров'!$G$4:$G$2000,'Регистрация приход товаров'!$D$4:$D$2000,$D904,'Регистрация приход товаров'!$A$4:$A$2000,"&lt;"&amp;DATE(YEAR($A904),MONTH($A904),1)))-SUMIFS('Регистрация расход товаров'!$G$4:$G$2000,'Регистрация расход товаров'!$A$4:$A$2000,"&lt;"&amp;DATE(YEAR($A904),MONTH($A904),1),'Регистрация расход товаров'!$D$4:$D$2000,$D904),0))))*G904,0)</f>
        <v>0</v>
      </c>
      <c r="I904" s="154"/>
      <c r="J904" s="153">
        <f t="shared" si="28"/>
        <v>0</v>
      </c>
      <c r="K904" s="153">
        <f t="shared" si="29"/>
        <v>0</v>
      </c>
      <c r="L904" s="43" t="e">
        <f>IF(B904=#REF!,MAX($L$3:L903)+1,0)</f>
        <v>#REF!</v>
      </c>
    </row>
    <row r="905" spans="1:12">
      <c r="A905" s="158"/>
      <c r="B905" s="94"/>
      <c r="C905" s="159"/>
      <c r="D905" s="128"/>
      <c r="E905" s="151" t="str">
        <f>IFERROR(INDEX('Материал хисобот'!$C$9:$C$259,MATCH(D905,'Материал хисобот'!$B$9:$B$259,0),1),"")</f>
        <v/>
      </c>
      <c r="F905" s="152" t="str">
        <f>IFERROR(INDEX('Материал хисобот'!$D$9:$D$259,MATCH(D905,'Материал хисобот'!$B$9:$B$259,0),1),"")</f>
        <v/>
      </c>
      <c r="G905" s="155"/>
      <c r="H905" s="153">
        <f>IFERROR((((SUMIFS('Регистрация приход товаров'!$H$4:$H$2000,'Регистрация приход товаров'!$A$4:$A$2000,"&gt;="&amp;DATE(YEAR($A905),MONTH($A905),1),'Регистрация приход товаров'!$D$4:$D$2000,$D905)-SUMIFS('Регистрация приход товаров'!$H$4:$H$2000,'Регистрация приход товаров'!$A$4:$A$2000,"&gt;="&amp;DATE(YEAR($A905),MONTH($A905)+1,1),'Регистрация приход товаров'!$D$4:$D$2000,$D905))+(IFERROR((SUMIF('Остаток на начало год'!$B$5:$B$302,$D905,'Остаток на начало год'!$F$5:$F$302)+SUMIFS('Регистрация приход товаров'!$H$4:$H$2000,'Регистрация приход товаров'!$D$4:$D$2000,$D905,'Регистрация приход товаров'!$A$4:$A$2000,"&lt;"&amp;DATE(YEAR($A905),MONTH($A905),1)))-SUMIFS('Регистрация расход товаров'!$H$4:$H$2000,'Регистрация расход товаров'!$A$4:$A$2000,"&lt;"&amp;DATE(YEAR($A905),MONTH($A905),1),'Регистрация расход товаров'!$D$4:$D$2000,$D905),0)))/((SUMIFS('Регистрация приход товаров'!$G$4:$G$2000,'Регистрация приход товаров'!$A$4:$A$2000,"&gt;="&amp;DATE(YEAR($A905),MONTH($A905),1),'Регистрация приход товаров'!$D$4:$D$2000,$D905)-SUMIFS('Регистрация приход товаров'!$G$4:$G$2000,'Регистрация приход товаров'!$A$4:$A$2000,"&gt;="&amp;DATE(YEAR($A905),MONTH($A905)+1,1),'Регистрация приход товаров'!$D$4:$D$2000,$D905))+(IFERROR((SUMIF('Остаток на начало год'!$B$5:$B$302,$D905,'Остаток на начало год'!$E$5:$E$302)+SUMIFS('Регистрация приход товаров'!$G$4:$G$2000,'Регистрация приход товаров'!$D$4:$D$2000,$D905,'Регистрация приход товаров'!$A$4:$A$2000,"&lt;"&amp;DATE(YEAR($A905),MONTH($A905),1)))-SUMIFS('Регистрация расход товаров'!$G$4:$G$2000,'Регистрация расход товаров'!$A$4:$A$2000,"&lt;"&amp;DATE(YEAR($A905),MONTH($A905),1),'Регистрация расход товаров'!$D$4:$D$2000,$D905),0))))*G905,0)</f>
        <v>0</v>
      </c>
      <c r="I905" s="154"/>
      <c r="J905" s="153">
        <f t="shared" si="28"/>
        <v>0</v>
      </c>
      <c r="K905" s="153">
        <f t="shared" si="29"/>
        <v>0</v>
      </c>
      <c r="L905" s="43" t="e">
        <f>IF(B905=#REF!,MAX($L$3:L904)+1,0)</f>
        <v>#REF!</v>
      </c>
    </row>
    <row r="906" spans="1:12">
      <c r="A906" s="158"/>
      <c r="B906" s="94"/>
      <c r="C906" s="159"/>
      <c r="D906" s="128"/>
      <c r="E906" s="151" t="str">
        <f>IFERROR(INDEX('Материал хисобот'!$C$9:$C$259,MATCH(D906,'Материал хисобот'!$B$9:$B$259,0),1),"")</f>
        <v/>
      </c>
      <c r="F906" s="152" t="str">
        <f>IFERROR(INDEX('Материал хисобот'!$D$9:$D$259,MATCH(D906,'Материал хисобот'!$B$9:$B$259,0),1),"")</f>
        <v/>
      </c>
      <c r="G906" s="155"/>
      <c r="H906" s="153">
        <f>IFERROR((((SUMIFS('Регистрация приход товаров'!$H$4:$H$2000,'Регистрация приход товаров'!$A$4:$A$2000,"&gt;="&amp;DATE(YEAR($A906),MONTH($A906),1),'Регистрация приход товаров'!$D$4:$D$2000,$D906)-SUMIFS('Регистрация приход товаров'!$H$4:$H$2000,'Регистрация приход товаров'!$A$4:$A$2000,"&gt;="&amp;DATE(YEAR($A906),MONTH($A906)+1,1),'Регистрация приход товаров'!$D$4:$D$2000,$D906))+(IFERROR((SUMIF('Остаток на начало год'!$B$5:$B$302,$D906,'Остаток на начало год'!$F$5:$F$302)+SUMIFS('Регистрация приход товаров'!$H$4:$H$2000,'Регистрация приход товаров'!$D$4:$D$2000,$D906,'Регистрация приход товаров'!$A$4:$A$2000,"&lt;"&amp;DATE(YEAR($A906),MONTH($A906),1)))-SUMIFS('Регистрация расход товаров'!$H$4:$H$2000,'Регистрация расход товаров'!$A$4:$A$2000,"&lt;"&amp;DATE(YEAR($A906),MONTH($A906),1),'Регистрация расход товаров'!$D$4:$D$2000,$D906),0)))/((SUMIFS('Регистрация приход товаров'!$G$4:$G$2000,'Регистрация приход товаров'!$A$4:$A$2000,"&gt;="&amp;DATE(YEAR($A906),MONTH($A906),1),'Регистрация приход товаров'!$D$4:$D$2000,$D906)-SUMIFS('Регистрация приход товаров'!$G$4:$G$2000,'Регистрация приход товаров'!$A$4:$A$2000,"&gt;="&amp;DATE(YEAR($A906),MONTH($A906)+1,1),'Регистрация приход товаров'!$D$4:$D$2000,$D906))+(IFERROR((SUMIF('Остаток на начало год'!$B$5:$B$302,$D906,'Остаток на начало год'!$E$5:$E$302)+SUMIFS('Регистрация приход товаров'!$G$4:$G$2000,'Регистрация приход товаров'!$D$4:$D$2000,$D906,'Регистрация приход товаров'!$A$4:$A$2000,"&lt;"&amp;DATE(YEAR($A906),MONTH($A906),1)))-SUMIFS('Регистрация расход товаров'!$G$4:$G$2000,'Регистрация расход товаров'!$A$4:$A$2000,"&lt;"&amp;DATE(YEAR($A906),MONTH($A906),1),'Регистрация расход товаров'!$D$4:$D$2000,$D906),0))))*G906,0)</f>
        <v>0</v>
      </c>
      <c r="I906" s="154"/>
      <c r="J906" s="153">
        <f t="shared" si="28"/>
        <v>0</v>
      </c>
      <c r="K906" s="153">
        <f t="shared" si="29"/>
        <v>0</v>
      </c>
      <c r="L906" s="43" t="e">
        <f>IF(B906=#REF!,MAX($L$3:L905)+1,0)</f>
        <v>#REF!</v>
      </c>
    </row>
    <row r="907" spans="1:12">
      <c r="A907" s="158"/>
      <c r="B907" s="94"/>
      <c r="C907" s="159"/>
      <c r="D907" s="128"/>
      <c r="E907" s="151" t="str">
        <f>IFERROR(INDEX('Материал хисобот'!$C$9:$C$259,MATCH(D907,'Материал хисобот'!$B$9:$B$259,0),1),"")</f>
        <v/>
      </c>
      <c r="F907" s="152" t="str">
        <f>IFERROR(INDEX('Материал хисобот'!$D$9:$D$259,MATCH(D907,'Материал хисобот'!$B$9:$B$259,0),1),"")</f>
        <v/>
      </c>
      <c r="G907" s="155"/>
      <c r="H907" s="153">
        <f>IFERROR((((SUMIFS('Регистрация приход товаров'!$H$4:$H$2000,'Регистрация приход товаров'!$A$4:$A$2000,"&gt;="&amp;DATE(YEAR($A907),MONTH($A907),1),'Регистрация приход товаров'!$D$4:$D$2000,$D907)-SUMIFS('Регистрация приход товаров'!$H$4:$H$2000,'Регистрация приход товаров'!$A$4:$A$2000,"&gt;="&amp;DATE(YEAR($A907),MONTH($A907)+1,1),'Регистрация приход товаров'!$D$4:$D$2000,$D907))+(IFERROR((SUMIF('Остаток на начало год'!$B$5:$B$302,$D907,'Остаток на начало год'!$F$5:$F$302)+SUMIFS('Регистрация приход товаров'!$H$4:$H$2000,'Регистрация приход товаров'!$D$4:$D$2000,$D907,'Регистрация приход товаров'!$A$4:$A$2000,"&lt;"&amp;DATE(YEAR($A907),MONTH($A907),1)))-SUMIFS('Регистрация расход товаров'!$H$4:$H$2000,'Регистрация расход товаров'!$A$4:$A$2000,"&lt;"&amp;DATE(YEAR($A907),MONTH($A907),1),'Регистрация расход товаров'!$D$4:$D$2000,$D907),0)))/((SUMIFS('Регистрация приход товаров'!$G$4:$G$2000,'Регистрация приход товаров'!$A$4:$A$2000,"&gt;="&amp;DATE(YEAR($A907),MONTH($A907),1),'Регистрация приход товаров'!$D$4:$D$2000,$D907)-SUMIFS('Регистрация приход товаров'!$G$4:$G$2000,'Регистрация приход товаров'!$A$4:$A$2000,"&gt;="&amp;DATE(YEAR($A907),MONTH($A907)+1,1),'Регистрация приход товаров'!$D$4:$D$2000,$D907))+(IFERROR((SUMIF('Остаток на начало год'!$B$5:$B$302,$D907,'Остаток на начало год'!$E$5:$E$302)+SUMIFS('Регистрация приход товаров'!$G$4:$G$2000,'Регистрация приход товаров'!$D$4:$D$2000,$D907,'Регистрация приход товаров'!$A$4:$A$2000,"&lt;"&amp;DATE(YEAR($A907),MONTH($A907),1)))-SUMIFS('Регистрация расход товаров'!$G$4:$G$2000,'Регистрация расход товаров'!$A$4:$A$2000,"&lt;"&amp;DATE(YEAR($A907),MONTH($A907),1),'Регистрация расход товаров'!$D$4:$D$2000,$D907),0))))*G907,0)</f>
        <v>0</v>
      </c>
      <c r="I907" s="154"/>
      <c r="J907" s="153">
        <f t="shared" si="28"/>
        <v>0</v>
      </c>
      <c r="K907" s="153">
        <f t="shared" si="29"/>
        <v>0</v>
      </c>
      <c r="L907" s="43" t="e">
        <f>IF(B907=#REF!,MAX($L$3:L906)+1,0)</f>
        <v>#REF!</v>
      </c>
    </row>
    <row r="908" spans="1:12">
      <c r="A908" s="158"/>
      <c r="B908" s="94"/>
      <c r="C908" s="159"/>
      <c r="D908" s="128"/>
      <c r="E908" s="151" t="str">
        <f>IFERROR(INDEX('Материал хисобот'!$C$9:$C$259,MATCH(D908,'Материал хисобот'!$B$9:$B$259,0),1),"")</f>
        <v/>
      </c>
      <c r="F908" s="152" t="str">
        <f>IFERROR(INDEX('Материал хисобот'!$D$9:$D$259,MATCH(D908,'Материал хисобот'!$B$9:$B$259,0),1),"")</f>
        <v/>
      </c>
      <c r="G908" s="155"/>
      <c r="H908" s="153">
        <f>IFERROR((((SUMIFS('Регистрация приход товаров'!$H$4:$H$2000,'Регистрация приход товаров'!$A$4:$A$2000,"&gt;="&amp;DATE(YEAR($A908),MONTH($A908),1),'Регистрация приход товаров'!$D$4:$D$2000,$D908)-SUMIFS('Регистрация приход товаров'!$H$4:$H$2000,'Регистрация приход товаров'!$A$4:$A$2000,"&gt;="&amp;DATE(YEAR($A908),MONTH($A908)+1,1),'Регистрация приход товаров'!$D$4:$D$2000,$D908))+(IFERROR((SUMIF('Остаток на начало год'!$B$5:$B$302,$D908,'Остаток на начало год'!$F$5:$F$302)+SUMIFS('Регистрация приход товаров'!$H$4:$H$2000,'Регистрация приход товаров'!$D$4:$D$2000,$D908,'Регистрация приход товаров'!$A$4:$A$2000,"&lt;"&amp;DATE(YEAR($A908),MONTH($A908),1)))-SUMIFS('Регистрация расход товаров'!$H$4:$H$2000,'Регистрация расход товаров'!$A$4:$A$2000,"&lt;"&amp;DATE(YEAR($A908),MONTH($A908),1),'Регистрация расход товаров'!$D$4:$D$2000,$D908),0)))/((SUMIFS('Регистрация приход товаров'!$G$4:$G$2000,'Регистрация приход товаров'!$A$4:$A$2000,"&gt;="&amp;DATE(YEAR($A908),MONTH($A908),1),'Регистрация приход товаров'!$D$4:$D$2000,$D908)-SUMIFS('Регистрация приход товаров'!$G$4:$G$2000,'Регистрация приход товаров'!$A$4:$A$2000,"&gt;="&amp;DATE(YEAR($A908),MONTH($A908)+1,1),'Регистрация приход товаров'!$D$4:$D$2000,$D908))+(IFERROR((SUMIF('Остаток на начало год'!$B$5:$B$302,$D908,'Остаток на начало год'!$E$5:$E$302)+SUMIFS('Регистрация приход товаров'!$G$4:$G$2000,'Регистрация приход товаров'!$D$4:$D$2000,$D908,'Регистрация приход товаров'!$A$4:$A$2000,"&lt;"&amp;DATE(YEAR($A908),MONTH($A908),1)))-SUMIFS('Регистрация расход товаров'!$G$4:$G$2000,'Регистрация расход товаров'!$A$4:$A$2000,"&lt;"&amp;DATE(YEAR($A908),MONTH($A908),1),'Регистрация расход товаров'!$D$4:$D$2000,$D908),0))))*G908,0)</f>
        <v>0</v>
      </c>
      <c r="I908" s="154"/>
      <c r="J908" s="153">
        <f t="shared" si="28"/>
        <v>0</v>
      </c>
      <c r="K908" s="153">
        <f t="shared" si="29"/>
        <v>0</v>
      </c>
      <c r="L908" s="43" t="e">
        <f>IF(B908=#REF!,MAX($L$3:L907)+1,0)</f>
        <v>#REF!</v>
      </c>
    </row>
    <row r="909" spans="1:12">
      <c r="A909" s="158"/>
      <c r="B909" s="94"/>
      <c r="C909" s="159"/>
      <c r="D909" s="128"/>
      <c r="E909" s="151" t="str">
        <f>IFERROR(INDEX('Материал хисобот'!$C$9:$C$259,MATCH(D909,'Материал хисобот'!$B$9:$B$259,0),1),"")</f>
        <v/>
      </c>
      <c r="F909" s="152" t="str">
        <f>IFERROR(INDEX('Материал хисобот'!$D$9:$D$259,MATCH(D909,'Материал хисобот'!$B$9:$B$259,0),1),"")</f>
        <v/>
      </c>
      <c r="G909" s="155"/>
      <c r="H909" s="153">
        <f>IFERROR((((SUMIFS('Регистрация приход товаров'!$H$4:$H$2000,'Регистрация приход товаров'!$A$4:$A$2000,"&gt;="&amp;DATE(YEAR($A909),MONTH($A909),1),'Регистрация приход товаров'!$D$4:$D$2000,$D909)-SUMIFS('Регистрация приход товаров'!$H$4:$H$2000,'Регистрация приход товаров'!$A$4:$A$2000,"&gt;="&amp;DATE(YEAR($A909),MONTH($A909)+1,1),'Регистрация приход товаров'!$D$4:$D$2000,$D909))+(IFERROR((SUMIF('Остаток на начало год'!$B$5:$B$302,$D909,'Остаток на начало год'!$F$5:$F$302)+SUMIFS('Регистрация приход товаров'!$H$4:$H$2000,'Регистрация приход товаров'!$D$4:$D$2000,$D909,'Регистрация приход товаров'!$A$4:$A$2000,"&lt;"&amp;DATE(YEAR($A909),MONTH($A909),1)))-SUMIFS('Регистрация расход товаров'!$H$4:$H$2000,'Регистрация расход товаров'!$A$4:$A$2000,"&lt;"&amp;DATE(YEAR($A909),MONTH($A909),1),'Регистрация расход товаров'!$D$4:$D$2000,$D909),0)))/((SUMIFS('Регистрация приход товаров'!$G$4:$G$2000,'Регистрация приход товаров'!$A$4:$A$2000,"&gt;="&amp;DATE(YEAR($A909),MONTH($A909),1),'Регистрация приход товаров'!$D$4:$D$2000,$D909)-SUMIFS('Регистрация приход товаров'!$G$4:$G$2000,'Регистрация приход товаров'!$A$4:$A$2000,"&gt;="&amp;DATE(YEAR($A909),MONTH($A909)+1,1),'Регистрация приход товаров'!$D$4:$D$2000,$D909))+(IFERROR((SUMIF('Остаток на начало год'!$B$5:$B$302,$D909,'Остаток на начало год'!$E$5:$E$302)+SUMIFS('Регистрация приход товаров'!$G$4:$G$2000,'Регистрация приход товаров'!$D$4:$D$2000,$D909,'Регистрация приход товаров'!$A$4:$A$2000,"&lt;"&amp;DATE(YEAR($A909),MONTH($A909),1)))-SUMIFS('Регистрация расход товаров'!$G$4:$G$2000,'Регистрация расход товаров'!$A$4:$A$2000,"&lt;"&amp;DATE(YEAR($A909),MONTH($A909),1),'Регистрация расход товаров'!$D$4:$D$2000,$D909),0))))*G909,0)</f>
        <v>0</v>
      </c>
      <c r="I909" s="154"/>
      <c r="J909" s="153">
        <f t="shared" si="28"/>
        <v>0</v>
      </c>
      <c r="K909" s="153">
        <f t="shared" si="29"/>
        <v>0</v>
      </c>
      <c r="L909" s="43" t="e">
        <f>IF(B909=#REF!,MAX($L$3:L908)+1,0)</f>
        <v>#REF!</v>
      </c>
    </row>
    <row r="910" spans="1:12">
      <c r="A910" s="158"/>
      <c r="B910" s="94"/>
      <c r="C910" s="159"/>
      <c r="D910" s="128"/>
      <c r="E910" s="151" t="str">
        <f>IFERROR(INDEX('Материал хисобот'!$C$9:$C$259,MATCH(D910,'Материал хисобот'!$B$9:$B$259,0),1),"")</f>
        <v/>
      </c>
      <c r="F910" s="152" t="str">
        <f>IFERROR(INDEX('Материал хисобот'!$D$9:$D$259,MATCH(D910,'Материал хисобот'!$B$9:$B$259,0),1),"")</f>
        <v/>
      </c>
      <c r="G910" s="155"/>
      <c r="H910" s="153">
        <f>IFERROR((((SUMIFS('Регистрация приход товаров'!$H$4:$H$2000,'Регистрация приход товаров'!$A$4:$A$2000,"&gt;="&amp;DATE(YEAR($A910),MONTH($A910),1),'Регистрация приход товаров'!$D$4:$D$2000,$D910)-SUMIFS('Регистрация приход товаров'!$H$4:$H$2000,'Регистрация приход товаров'!$A$4:$A$2000,"&gt;="&amp;DATE(YEAR($A910),MONTH($A910)+1,1),'Регистрация приход товаров'!$D$4:$D$2000,$D910))+(IFERROR((SUMIF('Остаток на начало год'!$B$5:$B$302,$D910,'Остаток на начало год'!$F$5:$F$302)+SUMIFS('Регистрация приход товаров'!$H$4:$H$2000,'Регистрация приход товаров'!$D$4:$D$2000,$D910,'Регистрация приход товаров'!$A$4:$A$2000,"&lt;"&amp;DATE(YEAR($A910),MONTH($A910),1)))-SUMIFS('Регистрация расход товаров'!$H$4:$H$2000,'Регистрация расход товаров'!$A$4:$A$2000,"&lt;"&amp;DATE(YEAR($A910),MONTH($A910),1),'Регистрация расход товаров'!$D$4:$D$2000,$D910),0)))/((SUMIFS('Регистрация приход товаров'!$G$4:$G$2000,'Регистрация приход товаров'!$A$4:$A$2000,"&gt;="&amp;DATE(YEAR($A910),MONTH($A910),1),'Регистрация приход товаров'!$D$4:$D$2000,$D910)-SUMIFS('Регистрация приход товаров'!$G$4:$G$2000,'Регистрация приход товаров'!$A$4:$A$2000,"&gt;="&amp;DATE(YEAR($A910),MONTH($A910)+1,1),'Регистрация приход товаров'!$D$4:$D$2000,$D910))+(IFERROR((SUMIF('Остаток на начало год'!$B$5:$B$302,$D910,'Остаток на начало год'!$E$5:$E$302)+SUMIFS('Регистрация приход товаров'!$G$4:$G$2000,'Регистрация приход товаров'!$D$4:$D$2000,$D910,'Регистрация приход товаров'!$A$4:$A$2000,"&lt;"&amp;DATE(YEAR($A910),MONTH($A910),1)))-SUMIFS('Регистрация расход товаров'!$G$4:$G$2000,'Регистрация расход товаров'!$A$4:$A$2000,"&lt;"&amp;DATE(YEAR($A910),MONTH($A910),1),'Регистрация расход товаров'!$D$4:$D$2000,$D910),0))))*G910,0)</f>
        <v>0</v>
      </c>
      <c r="I910" s="154"/>
      <c r="J910" s="153">
        <f t="shared" si="28"/>
        <v>0</v>
      </c>
      <c r="K910" s="153">
        <f t="shared" si="29"/>
        <v>0</v>
      </c>
      <c r="L910" s="43" t="e">
        <f>IF(B910=#REF!,MAX($L$3:L909)+1,0)</f>
        <v>#REF!</v>
      </c>
    </row>
    <row r="911" spans="1:12">
      <c r="A911" s="158"/>
      <c r="B911" s="94"/>
      <c r="C911" s="159"/>
      <c r="D911" s="128"/>
      <c r="E911" s="151" t="str">
        <f>IFERROR(INDEX('Материал хисобот'!$C$9:$C$259,MATCH(D911,'Материал хисобот'!$B$9:$B$259,0),1),"")</f>
        <v/>
      </c>
      <c r="F911" s="152" t="str">
        <f>IFERROR(INDEX('Материал хисобот'!$D$9:$D$259,MATCH(D911,'Материал хисобот'!$B$9:$B$259,0),1),"")</f>
        <v/>
      </c>
      <c r="G911" s="155"/>
      <c r="H911" s="153">
        <f>IFERROR((((SUMIFS('Регистрация приход товаров'!$H$4:$H$2000,'Регистрация приход товаров'!$A$4:$A$2000,"&gt;="&amp;DATE(YEAR($A911),MONTH($A911),1),'Регистрация приход товаров'!$D$4:$D$2000,$D911)-SUMIFS('Регистрация приход товаров'!$H$4:$H$2000,'Регистрация приход товаров'!$A$4:$A$2000,"&gt;="&amp;DATE(YEAR($A911),MONTH($A911)+1,1),'Регистрация приход товаров'!$D$4:$D$2000,$D911))+(IFERROR((SUMIF('Остаток на начало год'!$B$5:$B$302,$D911,'Остаток на начало год'!$F$5:$F$302)+SUMIFS('Регистрация приход товаров'!$H$4:$H$2000,'Регистрация приход товаров'!$D$4:$D$2000,$D911,'Регистрация приход товаров'!$A$4:$A$2000,"&lt;"&amp;DATE(YEAR($A911),MONTH($A911),1)))-SUMIFS('Регистрация расход товаров'!$H$4:$H$2000,'Регистрация расход товаров'!$A$4:$A$2000,"&lt;"&amp;DATE(YEAR($A911),MONTH($A911),1),'Регистрация расход товаров'!$D$4:$D$2000,$D911),0)))/((SUMIFS('Регистрация приход товаров'!$G$4:$G$2000,'Регистрация приход товаров'!$A$4:$A$2000,"&gt;="&amp;DATE(YEAR($A911),MONTH($A911),1),'Регистрация приход товаров'!$D$4:$D$2000,$D911)-SUMIFS('Регистрация приход товаров'!$G$4:$G$2000,'Регистрация приход товаров'!$A$4:$A$2000,"&gt;="&amp;DATE(YEAR($A911),MONTH($A911)+1,1),'Регистрация приход товаров'!$D$4:$D$2000,$D911))+(IFERROR((SUMIF('Остаток на начало год'!$B$5:$B$302,$D911,'Остаток на начало год'!$E$5:$E$302)+SUMIFS('Регистрация приход товаров'!$G$4:$G$2000,'Регистрация приход товаров'!$D$4:$D$2000,$D911,'Регистрация приход товаров'!$A$4:$A$2000,"&lt;"&amp;DATE(YEAR($A911),MONTH($A911),1)))-SUMIFS('Регистрация расход товаров'!$G$4:$G$2000,'Регистрация расход товаров'!$A$4:$A$2000,"&lt;"&amp;DATE(YEAR($A911),MONTH($A911),1),'Регистрация расход товаров'!$D$4:$D$2000,$D911),0))))*G911,0)</f>
        <v>0</v>
      </c>
      <c r="I911" s="154"/>
      <c r="J911" s="153">
        <f t="shared" si="28"/>
        <v>0</v>
      </c>
      <c r="K911" s="153">
        <f t="shared" si="29"/>
        <v>0</v>
      </c>
      <c r="L911" s="43" t="e">
        <f>IF(B911=#REF!,MAX($L$3:L910)+1,0)</f>
        <v>#REF!</v>
      </c>
    </row>
    <row r="912" spans="1:12">
      <c r="A912" s="158"/>
      <c r="B912" s="94"/>
      <c r="C912" s="159"/>
      <c r="D912" s="128"/>
      <c r="E912" s="151" t="str">
        <f>IFERROR(INDEX('Материал хисобот'!$C$9:$C$259,MATCH(D912,'Материал хисобот'!$B$9:$B$259,0),1),"")</f>
        <v/>
      </c>
      <c r="F912" s="152" t="str">
        <f>IFERROR(INDEX('Материал хисобот'!$D$9:$D$259,MATCH(D912,'Материал хисобот'!$B$9:$B$259,0),1),"")</f>
        <v/>
      </c>
      <c r="G912" s="155"/>
      <c r="H912" s="153">
        <f>IFERROR((((SUMIFS('Регистрация приход товаров'!$H$4:$H$2000,'Регистрация приход товаров'!$A$4:$A$2000,"&gt;="&amp;DATE(YEAR($A912),MONTH($A912),1),'Регистрация приход товаров'!$D$4:$D$2000,$D912)-SUMIFS('Регистрация приход товаров'!$H$4:$H$2000,'Регистрация приход товаров'!$A$4:$A$2000,"&gt;="&amp;DATE(YEAR($A912),MONTH($A912)+1,1),'Регистрация приход товаров'!$D$4:$D$2000,$D912))+(IFERROR((SUMIF('Остаток на начало год'!$B$5:$B$302,$D912,'Остаток на начало год'!$F$5:$F$302)+SUMIFS('Регистрация приход товаров'!$H$4:$H$2000,'Регистрация приход товаров'!$D$4:$D$2000,$D912,'Регистрация приход товаров'!$A$4:$A$2000,"&lt;"&amp;DATE(YEAR($A912),MONTH($A912),1)))-SUMIFS('Регистрация расход товаров'!$H$4:$H$2000,'Регистрация расход товаров'!$A$4:$A$2000,"&lt;"&amp;DATE(YEAR($A912),MONTH($A912),1),'Регистрация расход товаров'!$D$4:$D$2000,$D912),0)))/((SUMIFS('Регистрация приход товаров'!$G$4:$G$2000,'Регистрация приход товаров'!$A$4:$A$2000,"&gt;="&amp;DATE(YEAR($A912),MONTH($A912),1),'Регистрация приход товаров'!$D$4:$D$2000,$D912)-SUMIFS('Регистрация приход товаров'!$G$4:$G$2000,'Регистрация приход товаров'!$A$4:$A$2000,"&gt;="&amp;DATE(YEAR($A912),MONTH($A912)+1,1),'Регистрация приход товаров'!$D$4:$D$2000,$D912))+(IFERROR((SUMIF('Остаток на начало год'!$B$5:$B$302,$D912,'Остаток на начало год'!$E$5:$E$302)+SUMIFS('Регистрация приход товаров'!$G$4:$G$2000,'Регистрация приход товаров'!$D$4:$D$2000,$D912,'Регистрация приход товаров'!$A$4:$A$2000,"&lt;"&amp;DATE(YEAR($A912),MONTH($A912),1)))-SUMIFS('Регистрация расход товаров'!$G$4:$G$2000,'Регистрация расход товаров'!$A$4:$A$2000,"&lt;"&amp;DATE(YEAR($A912),MONTH($A912),1),'Регистрация расход товаров'!$D$4:$D$2000,$D912),0))))*G912,0)</f>
        <v>0</v>
      </c>
      <c r="I912" s="154"/>
      <c r="J912" s="153">
        <f t="shared" si="28"/>
        <v>0</v>
      </c>
      <c r="K912" s="153">
        <f t="shared" si="29"/>
        <v>0</v>
      </c>
      <c r="L912" s="43" t="e">
        <f>IF(B912=#REF!,MAX($L$3:L911)+1,0)</f>
        <v>#REF!</v>
      </c>
    </row>
    <row r="913" spans="1:12">
      <c r="A913" s="158"/>
      <c r="B913" s="94"/>
      <c r="C913" s="159"/>
      <c r="D913" s="128"/>
      <c r="E913" s="151" t="str">
        <f>IFERROR(INDEX('Материал хисобот'!$C$9:$C$259,MATCH(D913,'Материал хисобот'!$B$9:$B$259,0),1),"")</f>
        <v/>
      </c>
      <c r="F913" s="152" t="str">
        <f>IFERROR(INDEX('Материал хисобот'!$D$9:$D$259,MATCH(D913,'Материал хисобот'!$B$9:$B$259,0),1),"")</f>
        <v/>
      </c>
      <c r="G913" s="155"/>
      <c r="H913" s="153">
        <f>IFERROR((((SUMIFS('Регистрация приход товаров'!$H$4:$H$2000,'Регистрация приход товаров'!$A$4:$A$2000,"&gt;="&amp;DATE(YEAR($A913),MONTH($A913),1),'Регистрация приход товаров'!$D$4:$D$2000,$D913)-SUMIFS('Регистрация приход товаров'!$H$4:$H$2000,'Регистрация приход товаров'!$A$4:$A$2000,"&gt;="&amp;DATE(YEAR($A913),MONTH($A913)+1,1),'Регистрация приход товаров'!$D$4:$D$2000,$D913))+(IFERROR((SUMIF('Остаток на начало год'!$B$5:$B$302,$D913,'Остаток на начало год'!$F$5:$F$302)+SUMIFS('Регистрация приход товаров'!$H$4:$H$2000,'Регистрация приход товаров'!$D$4:$D$2000,$D913,'Регистрация приход товаров'!$A$4:$A$2000,"&lt;"&amp;DATE(YEAR($A913),MONTH($A913),1)))-SUMIFS('Регистрация расход товаров'!$H$4:$H$2000,'Регистрация расход товаров'!$A$4:$A$2000,"&lt;"&amp;DATE(YEAR($A913),MONTH($A913),1),'Регистрация расход товаров'!$D$4:$D$2000,$D913),0)))/((SUMIFS('Регистрация приход товаров'!$G$4:$G$2000,'Регистрация приход товаров'!$A$4:$A$2000,"&gt;="&amp;DATE(YEAR($A913),MONTH($A913),1),'Регистрация приход товаров'!$D$4:$D$2000,$D913)-SUMIFS('Регистрация приход товаров'!$G$4:$G$2000,'Регистрация приход товаров'!$A$4:$A$2000,"&gt;="&amp;DATE(YEAR($A913),MONTH($A913)+1,1),'Регистрация приход товаров'!$D$4:$D$2000,$D913))+(IFERROR((SUMIF('Остаток на начало год'!$B$5:$B$302,$D913,'Остаток на начало год'!$E$5:$E$302)+SUMIFS('Регистрация приход товаров'!$G$4:$G$2000,'Регистрация приход товаров'!$D$4:$D$2000,$D913,'Регистрация приход товаров'!$A$4:$A$2000,"&lt;"&amp;DATE(YEAR($A913),MONTH($A913),1)))-SUMIFS('Регистрация расход товаров'!$G$4:$G$2000,'Регистрация расход товаров'!$A$4:$A$2000,"&lt;"&amp;DATE(YEAR($A913),MONTH($A913),1),'Регистрация расход товаров'!$D$4:$D$2000,$D913),0))))*G913,0)</f>
        <v>0</v>
      </c>
      <c r="I913" s="154"/>
      <c r="J913" s="153">
        <f t="shared" si="28"/>
        <v>0</v>
      </c>
      <c r="K913" s="153">
        <f t="shared" si="29"/>
        <v>0</v>
      </c>
      <c r="L913" s="43" t="e">
        <f>IF(B913=#REF!,MAX($L$3:L912)+1,0)</f>
        <v>#REF!</v>
      </c>
    </row>
    <row r="914" spans="1:12">
      <c r="A914" s="158"/>
      <c r="B914" s="94"/>
      <c r="C914" s="159"/>
      <c r="D914" s="128"/>
      <c r="E914" s="151" t="str">
        <f>IFERROR(INDEX('Материал хисобот'!$C$9:$C$259,MATCH(D914,'Материал хисобот'!$B$9:$B$259,0),1),"")</f>
        <v/>
      </c>
      <c r="F914" s="152" t="str">
        <f>IFERROR(INDEX('Материал хисобот'!$D$9:$D$259,MATCH(D914,'Материал хисобот'!$B$9:$B$259,0),1),"")</f>
        <v/>
      </c>
      <c r="G914" s="155"/>
      <c r="H914" s="153">
        <f>IFERROR((((SUMIFS('Регистрация приход товаров'!$H$4:$H$2000,'Регистрация приход товаров'!$A$4:$A$2000,"&gt;="&amp;DATE(YEAR($A914),MONTH($A914),1),'Регистрация приход товаров'!$D$4:$D$2000,$D914)-SUMIFS('Регистрация приход товаров'!$H$4:$H$2000,'Регистрация приход товаров'!$A$4:$A$2000,"&gt;="&amp;DATE(YEAR($A914),MONTH($A914)+1,1),'Регистрация приход товаров'!$D$4:$D$2000,$D914))+(IFERROR((SUMIF('Остаток на начало год'!$B$5:$B$302,$D914,'Остаток на начало год'!$F$5:$F$302)+SUMIFS('Регистрация приход товаров'!$H$4:$H$2000,'Регистрация приход товаров'!$D$4:$D$2000,$D914,'Регистрация приход товаров'!$A$4:$A$2000,"&lt;"&amp;DATE(YEAR($A914),MONTH($A914),1)))-SUMIFS('Регистрация расход товаров'!$H$4:$H$2000,'Регистрация расход товаров'!$A$4:$A$2000,"&lt;"&amp;DATE(YEAR($A914),MONTH($A914),1),'Регистрация расход товаров'!$D$4:$D$2000,$D914),0)))/((SUMIFS('Регистрация приход товаров'!$G$4:$G$2000,'Регистрация приход товаров'!$A$4:$A$2000,"&gt;="&amp;DATE(YEAR($A914),MONTH($A914),1),'Регистрация приход товаров'!$D$4:$D$2000,$D914)-SUMIFS('Регистрация приход товаров'!$G$4:$G$2000,'Регистрация приход товаров'!$A$4:$A$2000,"&gt;="&amp;DATE(YEAR($A914),MONTH($A914)+1,1),'Регистрация приход товаров'!$D$4:$D$2000,$D914))+(IFERROR((SUMIF('Остаток на начало год'!$B$5:$B$302,$D914,'Остаток на начало год'!$E$5:$E$302)+SUMIFS('Регистрация приход товаров'!$G$4:$G$2000,'Регистрация приход товаров'!$D$4:$D$2000,$D914,'Регистрация приход товаров'!$A$4:$A$2000,"&lt;"&amp;DATE(YEAR($A914),MONTH($A914),1)))-SUMIFS('Регистрация расход товаров'!$G$4:$G$2000,'Регистрация расход товаров'!$A$4:$A$2000,"&lt;"&amp;DATE(YEAR($A914),MONTH($A914),1),'Регистрация расход товаров'!$D$4:$D$2000,$D914),0))))*G914,0)</f>
        <v>0</v>
      </c>
      <c r="I914" s="154"/>
      <c r="J914" s="153">
        <f t="shared" si="28"/>
        <v>0</v>
      </c>
      <c r="K914" s="153">
        <f t="shared" si="29"/>
        <v>0</v>
      </c>
      <c r="L914" s="43" t="e">
        <f>IF(B914=#REF!,MAX($L$3:L913)+1,0)</f>
        <v>#REF!</v>
      </c>
    </row>
    <row r="915" spans="1:12">
      <c r="A915" s="158"/>
      <c r="B915" s="94"/>
      <c r="C915" s="159"/>
      <c r="D915" s="128"/>
      <c r="E915" s="151" t="str">
        <f>IFERROR(INDEX('Материал хисобот'!$C$9:$C$259,MATCH(D915,'Материал хисобот'!$B$9:$B$259,0),1),"")</f>
        <v/>
      </c>
      <c r="F915" s="152" t="str">
        <f>IFERROR(INDEX('Материал хисобот'!$D$9:$D$259,MATCH(D915,'Материал хисобот'!$B$9:$B$259,0),1),"")</f>
        <v/>
      </c>
      <c r="G915" s="155"/>
      <c r="H915" s="153">
        <f>IFERROR((((SUMIFS('Регистрация приход товаров'!$H$4:$H$2000,'Регистрация приход товаров'!$A$4:$A$2000,"&gt;="&amp;DATE(YEAR($A915),MONTH($A915),1),'Регистрация приход товаров'!$D$4:$D$2000,$D915)-SUMIFS('Регистрация приход товаров'!$H$4:$H$2000,'Регистрация приход товаров'!$A$4:$A$2000,"&gt;="&amp;DATE(YEAR($A915),MONTH($A915)+1,1),'Регистрация приход товаров'!$D$4:$D$2000,$D915))+(IFERROR((SUMIF('Остаток на начало год'!$B$5:$B$302,$D915,'Остаток на начало год'!$F$5:$F$302)+SUMIFS('Регистрация приход товаров'!$H$4:$H$2000,'Регистрация приход товаров'!$D$4:$D$2000,$D915,'Регистрация приход товаров'!$A$4:$A$2000,"&lt;"&amp;DATE(YEAR($A915),MONTH($A915),1)))-SUMIFS('Регистрация расход товаров'!$H$4:$H$2000,'Регистрация расход товаров'!$A$4:$A$2000,"&lt;"&amp;DATE(YEAR($A915),MONTH($A915),1),'Регистрация расход товаров'!$D$4:$D$2000,$D915),0)))/((SUMIFS('Регистрация приход товаров'!$G$4:$G$2000,'Регистрация приход товаров'!$A$4:$A$2000,"&gt;="&amp;DATE(YEAR($A915),MONTH($A915),1),'Регистрация приход товаров'!$D$4:$D$2000,$D915)-SUMIFS('Регистрация приход товаров'!$G$4:$G$2000,'Регистрация приход товаров'!$A$4:$A$2000,"&gt;="&amp;DATE(YEAR($A915),MONTH($A915)+1,1),'Регистрация приход товаров'!$D$4:$D$2000,$D915))+(IFERROR((SUMIF('Остаток на начало год'!$B$5:$B$302,$D915,'Остаток на начало год'!$E$5:$E$302)+SUMIFS('Регистрация приход товаров'!$G$4:$G$2000,'Регистрация приход товаров'!$D$4:$D$2000,$D915,'Регистрация приход товаров'!$A$4:$A$2000,"&lt;"&amp;DATE(YEAR($A915),MONTH($A915),1)))-SUMIFS('Регистрация расход товаров'!$G$4:$G$2000,'Регистрация расход товаров'!$A$4:$A$2000,"&lt;"&amp;DATE(YEAR($A915),MONTH($A915),1),'Регистрация расход товаров'!$D$4:$D$2000,$D915),0))))*G915,0)</f>
        <v>0</v>
      </c>
      <c r="I915" s="154"/>
      <c r="J915" s="153">
        <f t="shared" si="28"/>
        <v>0</v>
      </c>
      <c r="K915" s="153">
        <f t="shared" si="29"/>
        <v>0</v>
      </c>
      <c r="L915" s="43" t="e">
        <f>IF(B915=#REF!,MAX($L$3:L914)+1,0)</f>
        <v>#REF!</v>
      </c>
    </row>
    <row r="916" spans="1:12">
      <c r="A916" s="158"/>
      <c r="B916" s="94"/>
      <c r="C916" s="159"/>
      <c r="D916" s="128"/>
      <c r="E916" s="151" t="str">
        <f>IFERROR(INDEX('Материал хисобот'!$C$9:$C$259,MATCH(D916,'Материал хисобот'!$B$9:$B$259,0),1),"")</f>
        <v/>
      </c>
      <c r="F916" s="152" t="str">
        <f>IFERROR(INDEX('Материал хисобот'!$D$9:$D$259,MATCH(D916,'Материал хисобот'!$B$9:$B$259,0),1),"")</f>
        <v/>
      </c>
      <c r="G916" s="155"/>
      <c r="H916" s="153">
        <f>IFERROR((((SUMIFS('Регистрация приход товаров'!$H$4:$H$2000,'Регистрация приход товаров'!$A$4:$A$2000,"&gt;="&amp;DATE(YEAR($A916),MONTH($A916),1),'Регистрация приход товаров'!$D$4:$D$2000,$D916)-SUMIFS('Регистрация приход товаров'!$H$4:$H$2000,'Регистрация приход товаров'!$A$4:$A$2000,"&gt;="&amp;DATE(YEAR($A916),MONTH($A916)+1,1),'Регистрация приход товаров'!$D$4:$D$2000,$D916))+(IFERROR((SUMIF('Остаток на начало год'!$B$5:$B$302,$D916,'Остаток на начало год'!$F$5:$F$302)+SUMIFS('Регистрация приход товаров'!$H$4:$H$2000,'Регистрация приход товаров'!$D$4:$D$2000,$D916,'Регистрация приход товаров'!$A$4:$A$2000,"&lt;"&amp;DATE(YEAR($A916),MONTH($A916),1)))-SUMIFS('Регистрация расход товаров'!$H$4:$H$2000,'Регистрация расход товаров'!$A$4:$A$2000,"&lt;"&amp;DATE(YEAR($A916),MONTH($A916),1),'Регистрация расход товаров'!$D$4:$D$2000,$D916),0)))/((SUMIFS('Регистрация приход товаров'!$G$4:$G$2000,'Регистрация приход товаров'!$A$4:$A$2000,"&gt;="&amp;DATE(YEAR($A916),MONTH($A916),1),'Регистрация приход товаров'!$D$4:$D$2000,$D916)-SUMIFS('Регистрация приход товаров'!$G$4:$G$2000,'Регистрация приход товаров'!$A$4:$A$2000,"&gt;="&amp;DATE(YEAR($A916),MONTH($A916)+1,1),'Регистрация приход товаров'!$D$4:$D$2000,$D916))+(IFERROR((SUMIF('Остаток на начало год'!$B$5:$B$302,$D916,'Остаток на начало год'!$E$5:$E$302)+SUMIFS('Регистрация приход товаров'!$G$4:$G$2000,'Регистрация приход товаров'!$D$4:$D$2000,$D916,'Регистрация приход товаров'!$A$4:$A$2000,"&lt;"&amp;DATE(YEAR($A916),MONTH($A916),1)))-SUMIFS('Регистрация расход товаров'!$G$4:$G$2000,'Регистрация расход товаров'!$A$4:$A$2000,"&lt;"&amp;DATE(YEAR($A916),MONTH($A916),1),'Регистрация расход товаров'!$D$4:$D$2000,$D916),0))))*G916,0)</f>
        <v>0</v>
      </c>
      <c r="I916" s="154"/>
      <c r="J916" s="153">
        <f t="shared" si="28"/>
        <v>0</v>
      </c>
      <c r="K916" s="153">
        <f t="shared" si="29"/>
        <v>0</v>
      </c>
      <c r="L916" s="43" t="e">
        <f>IF(B916=#REF!,MAX($L$3:L915)+1,0)</f>
        <v>#REF!</v>
      </c>
    </row>
    <row r="917" spans="1:12">
      <c r="A917" s="158"/>
      <c r="B917" s="94"/>
      <c r="C917" s="159"/>
      <c r="D917" s="128"/>
      <c r="E917" s="151" t="str">
        <f>IFERROR(INDEX('Материал хисобот'!$C$9:$C$259,MATCH(D917,'Материал хисобот'!$B$9:$B$259,0),1),"")</f>
        <v/>
      </c>
      <c r="F917" s="152" t="str">
        <f>IFERROR(INDEX('Материал хисобот'!$D$9:$D$259,MATCH(D917,'Материал хисобот'!$B$9:$B$259,0),1),"")</f>
        <v/>
      </c>
      <c r="G917" s="155"/>
      <c r="H917" s="153">
        <f>IFERROR((((SUMIFS('Регистрация приход товаров'!$H$4:$H$2000,'Регистрация приход товаров'!$A$4:$A$2000,"&gt;="&amp;DATE(YEAR($A917),MONTH($A917),1),'Регистрация приход товаров'!$D$4:$D$2000,$D917)-SUMIFS('Регистрация приход товаров'!$H$4:$H$2000,'Регистрация приход товаров'!$A$4:$A$2000,"&gt;="&amp;DATE(YEAR($A917),MONTH($A917)+1,1),'Регистрация приход товаров'!$D$4:$D$2000,$D917))+(IFERROR((SUMIF('Остаток на начало год'!$B$5:$B$302,$D917,'Остаток на начало год'!$F$5:$F$302)+SUMIFS('Регистрация приход товаров'!$H$4:$H$2000,'Регистрация приход товаров'!$D$4:$D$2000,$D917,'Регистрация приход товаров'!$A$4:$A$2000,"&lt;"&amp;DATE(YEAR($A917),MONTH($A917),1)))-SUMIFS('Регистрация расход товаров'!$H$4:$H$2000,'Регистрация расход товаров'!$A$4:$A$2000,"&lt;"&amp;DATE(YEAR($A917),MONTH($A917),1),'Регистрация расход товаров'!$D$4:$D$2000,$D917),0)))/((SUMIFS('Регистрация приход товаров'!$G$4:$G$2000,'Регистрация приход товаров'!$A$4:$A$2000,"&gt;="&amp;DATE(YEAR($A917),MONTH($A917),1),'Регистрация приход товаров'!$D$4:$D$2000,$D917)-SUMIFS('Регистрация приход товаров'!$G$4:$G$2000,'Регистрация приход товаров'!$A$4:$A$2000,"&gt;="&amp;DATE(YEAR($A917),MONTH($A917)+1,1),'Регистрация приход товаров'!$D$4:$D$2000,$D917))+(IFERROR((SUMIF('Остаток на начало год'!$B$5:$B$302,$D917,'Остаток на начало год'!$E$5:$E$302)+SUMIFS('Регистрация приход товаров'!$G$4:$G$2000,'Регистрация приход товаров'!$D$4:$D$2000,$D917,'Регистрация приход товаров'!$A$4:$A$2000,"&lt;"&amp;DATE(YEAR($A917),MONTH($A917),1)))-SUMIFS('Регистрация расход товаров'!$G$4:$G$2000,'Регистрация расход товаров'!$A$4:$A$2000,"&lt;"&amp;DATE(YEAR($A917),MONTH($A917),1),'Регистрация расход товаров'!$D$4:$D$2000,$D917),0))))*G917,0)</f>
        <v>0</v>
      </c>
      <c r="I917" s="154"/>
      <c r="J917" s="153">
        <f t="shared" si="28"/>
        <v>0</v>
      </c>
      <c r="K917" s="153">
        <f t="shared" si="29"/>
        <v>0</v>
      </c>
      <c r="L917" s="43" t="e">
        <f>IF(B917=#REF!,MAX($L$3:L916)+1,0)</f>
        <v>#REF!</v>
      </c>
    </row>
    <row r="918" spans="1:12">
      <c r="A918" s="158"/>
      <c r="B918" s="94"/>
      <c r="C918" s="159"/>
      <c r="D918" s="128"/>
      <c r="E918" s="151" t="str">
        <f>IFERROR(INDEX('Материал хисобот'!$C$9:$C$259,MATCH(D918,'Материал хисобот'!$B$9:$B$259,0),1),"")</f>
        <v/>
      </c>
      <c r="F918" s="152" t="str">
        <f>IFERROR(INDEX('Материал хисобот'!$D$9:$D$259,MATCH(D918,'Материал хисобот'!$B$9:$B$259,0),1),"")</f>
        <v/>
      </c>
      <c r="G918" s="155"/>
      <c r="H918" s="153">
        <f>IFERROR((((SUMIFS('Регистрация приход товаров'!$H$4:$H$2000,'Регистрация приход товаров'!$A$4:$A$2000,"&gt;="&amp;DATE(YEAR($A918),MONTH($A918),1),'Регистрация приход товаров'!$D$4:$D$2000,$D918)-SUMIFS('Регистрация приход товаров'!$H$4:$H$2000,'Регистрация приход товаров'!$A$4:$A$2000,"&gt;="&amp;DATE(YEAR($A918),MONTH($A918)+1,1),'Регистрация приход товаров'!$D$4:$D$2000,$D918))+(IFERROR((SUMIF('Остаток на начало год'!$B$5:$B$302,$D918,'Остаток на начало год'!$F$5:$F$302)+SUMIFS('Регистрация приход товаров'!$H$4:$H$2000,'Регистрация приход товаров'!$D$4:$D$2000,$D918,'Регистрация приход товаров'!$A$4:$A$2000,"&lt;"&amp;DATE(YEAR($A918),MONTH($A918),1)))-SUMIFS('Регистрация расход товаров'!$H$4:$H$2000,'Регистрация расход товаров'!$A$4:$A$2000,"&lt;"&amp;DATE(YEAR($A918),MONTH($A918),1),'Регистрация расход товаров'!$D$4:$D$2000,$D918),0)))/((SUMIFS('Регистрация приход товаров'!$G$4:$G$2000,'Регистрация приход товаров'!$A$4:$A$2000,"&gt;="&amp;DATE(YEAR($A918),MONTH($A918),1),'Регистрация приход товаров'!$D$4:$D$2000,$D918)-SUMIFS('Регистрация приход товаров'!$G$4:$G$2000,'Регистрация приход товаров'!$A$4:$A$2000,"&gt;="&amp;DATE(YEAR($A918),MONTH($A918)+1,1),'Регистрация приход товаров'!$D$4:$D$2000,$D918))+(IFERROR((SUMIF('Остаток на начало год'!$B$5:$B$302,$D918,'Остаток на начало год'!$E$5:$E$302)+SUMIFS('Регистрация приход товаров'!$G$4:$G$2000,'Регистрация приход товаров'!$D$4:$D$2000,$D918,'Регистрация приход товаров'!$A$4:$A$2000,"&lt;"&amp;DATE(YEAR($A918),MONTH($A918),1)))-SUMIFS('Регистрация расход товаров'!$G$4:$G$2000,'Регистрация расход товаров'!$A$4:$A$2000,"&lt;"&amp;DATE(YEAR($A918),MONTH($A918),1),'Регистрация расход товаров'!$D$4:$D$2000,$D918),0))))*G918,0)</f>
        <v>0</v>
      </c>
      <c r="I918" s="154"/>
      <c r="J918" s="153">
        <f t="shared" si="28"/>
        <v>0</v>
      </c>
      <c r="K918" s="153">
        <f t="shared" si="29"/>
        <v>0</v>
      </c>
      <c r="L918" s="43" t="e">
        <f>IF(B918=#REF!,MAX($L$3:L917)+1,0)</f>
        <v>#REF!</v>
      </c>
    </row>
    <row r="919" spans="1:12">
      <c r="A919" s="158"/>
      <c r="B919" s="94"/>
      <c r="C919" s="159"/>
      <c r="D919" s="128"/>
      <c r="E919" s="151" t="str">
        <f>IFERROR(INDEX('Материал хисобот'!$C$9:$C$259,MATCH(D919,'Материал хисобот'!$B$9:$B$259,0),1),"")</f>
        <v/>
      </c>
      <c r="F919" s="152" t="str">
        <f>IFERROR(INDEX('Материал хисобот'!$D$9:$D$259,MATCH(D919,'Материал хисобот'!$B$9:$B$259,0),1),"")</f>
        <v/>
      </c>
      <c r="G919" s="155"/>
      <c r="H919" s="153">
        <f>IFERROR((((SUMIFS('Регистрация приход товаров'!$H$4:$H$2000,'Регистрация приход товаров'!$A$4:$A$2000,"&gt;="&amp;DATE(YEAR($A919),MONTH($A919),1),'Регистрация приход товаров'!$D$4:$D$2000,$D919)-SUMIFS('Регистрация приход товаров'!$H$4:$H$2000,'Регистрация приход товаров'!$A$4:$A$2000,"&gt;="&amp;DATE(YEAR($A919),MONTH($A919)+1,1),'Регистрация приход товаров'!$D$4:$D$2000,$D919))+(IFERROR((SUMIF('Остаток на начало год'!$B$5:$B$302,$D919,'Остаток на начало год'!$F$5:$F$302)+SUMIFS('Регистрация приход товаров'!$H$4:$H$2000,'Регистрация приход товаров'!$D$4:$D$2000,$D919,'Регистрация приход товаров'!$A$4:$A$2000,"&lt;"&amp;DATE(YEAR($A919),MONTH($A919),1)))-SUMIFS('Регистрация расход товаров'!$H$4:$H$2000,'Регистрация расход товаров'!$A$4:$A$2000,"&lt;"&amp;DATE(YEAR($A919),MONTH($A919),1),'Регистрация расход товаров'!$D$4:$D$2000,$D919),0)))/((SUMIFS('Регистрация приход товаров'!$G$4:$G$2000,'Регистрация приход товаров'!$A$4:$A$2000,"&gt;="&amp;DATE(YEAR($A919),MONTH($A919),1),'Регистрация приход товаров'!$D$4:$D$2000,$D919)-SUMIFS('Регистрация приход товаров'!$G$4:$G$2000,'Регистрация приход товаров'!$A$4:$A$2000,"&gt;="&amp;DATE(YEAR($A919),MONTH($A919)+1,1),'Регистрация приход товаров'!$D$4:$D$2000,$D919))+(IFERROR((SUMIF('Остаток на начало год'!$B$5:$B$302,$D919,'Остаток на начало год'!$E$5:$E$302)+SUMIFS('Регистрация приход товаров'!$G$4:$G$2000,'Регистрация приход товаров'!$D$4:$D$2000,$D919,'Регистрация приход товаров'!$A$4:$A$2000,"&lt;"&amp;DATE(YEAR($A919),MONTH($A919),1)))-SUMIFS('Регистрация расход товаров'!$G$4:$G$2000,'Регистрация расход товаров'!$A$4:$A$2000,"&lt;"&amp;DATE(YEAR($A919),MONTH($A919),1),'Регистрация расход товаров'!$D$4:$D$2000,$D919),0))))*G919,0)</f>
        <v>0</v>
      </c>
      <c r="I919" s="154"/>
      <c r="J919" s="153">
        <f t="shared" si="28"/>
        <v>0</v>
      </c>
      <c r="K919" s="153">
        <f t="shared" si="29"/>
        <v>0</v>
      </c>
      <c r="L919" s="43" t="e">
        <f>IF(B919=#REF!,MAX($L$3:L918)+1,0)</f>
        <v>#REF!</v>
      </c>
    </row>
    <row r="920" spans="1:12">
      <c r="A920" s="158"/>
      <c r="B920" s="94"/>
      <c r="C920" s="159"/>
      <c r="D920" s="128"/>
      <c r="E920" s="151" t="str">
        <f>IFERROR(INDEX('Материал хисобот'!$C$9:$C$259,MATCH(D920,'Материал хисобот'!$B$9:$B$259,0),1),"")</f>
        <v/>
      </c>
      <c r="F920" s="152" t="str">
        <f>IFERROR(INDEX('Материал хисобот'!$D$9:$D$259,MATCH(D920,'Материал хисобот'!$B$9:$B$259,0),1),"")</f>
        <v/>
      </c>
      <c r="G920" s="155"/>
      <c r="H920" s="153">
        <f>IFERROR((((SUMIFS('Регистрация приход товаров'!$H$4:$H$2000,'Регистрация приход товаров'!$A$4:$A$2000,"&gt;="&amp;DATE(YEAR($A920),MONTH($A920),1),'Регистрация приход товаров'!$D$4:$D$2000,$D920)-SUMIFS('Регистрация приход товаров'!$H$4:$H$2000,'Регистрация приход товаров'!$A$4:$A$2000,"&gt;="&amp;DATE(YEAR($A920),MONTH($A920)+1,1),'Регистрация приход товаров'!$D$4:$D$2000,$D920))+(IFERROR((SUMIF('Остаток на начало год'!$B$5:$B$302,$D920,'Остаток на начало год'!$F$5:$F$302)+SUMIFS('Регистрация приход товаров'!$H$4:$H$2000,'Регистрация приход товаров'!$D$4:$D$2000,$D920,'Регистрация приход товаров'!$A$4:$A$2000,"&lt;"&amp;DATE(YEAR($A920),MONTH($A920),1)))-SUMIFS('Регистрация расход товаров'!$H$4:$H$2000,'Регистрация расход товаров'!$A$4:$A$2000,"&lt;"&amp;DATE(YEAR($A920),MONTH($A920),1),'Регистрация расход товаров'!$D$4:$D$2000,$D920),0)))/((SUMIFS('Регистрация приход товаров'!$G$4:$G$2000,'Регистрация приход товаров'!$A$4:$A$2000,"&gt;="&amp;DATE(YEAR($A920),MONTH($A920),1),'Регистрация приход товаров'!$D$4:$D$2000,$D920)-SUMIFS('Регистрация приход товаров'!$G$4:$G$2000,'Регистрация приход товаров'!$A$4:$A$2000,"&gt;="&amp;DATE(YEAR($A920),MONTH($A920)+1,1),'Регистрация приход товаров'!$D$4:$D$2000,$D920))+(IFERROR((SUMIF('Остаток на начало год'!$B$5:$B$302,$D920,'Остаток на начало год'!$E$5:$E$302)+SUMIFS('Регистрация приход товаров'!$G$4:$G$2000,'Регистрация приход товаров'!$D$4:$D$2000,$D920,'Регистрация приход товаров'!$A$4:$A$2000,"&lt;"&amp;DATE(YEAR($A920),MONTH($A920),1)))-SUMIFS('Регистрация расход товаров'!$G$4:$G$2000,'Регистрация расход товаров'!$A$4:$A$2000,"&lt;"&amp;DATE(YEAR($A920),MONTH($A920),1),'Регистрация расход товаров'!$D$4:$D$2000,$D920),0))))*G920,0)</f>
        <v>0</v>
      </c>
      <c r="I920" s="154"/>
      <c r="J920" s="153">
        <f t="shared" si="28"/>
        <v>0</v>
      </c>
      <c r="K920" s="153">
        <f t="shared" si="29"/>
        <v>0</v>
      </c>
      <c r="L920" s="43" t="e">
        <f>IF(B920=#REF!,MAX($L$3:L919)+1,0)</f>
        <v>#REF!</v>
      </c>
    </row>
    <row r="921" spans="1:12">
      <c r="A921" s="158"/>
      <c r="B921" s="94"/>
      <c r="C921" s="159"/>
      <c r="D921" s="128"/>
      <c r="E921" s="151" t="str">
        <f>IFERROR(INDEX('Материал хисобот'!$C$9:$C$259,MATCH(D921,'Материал хисобот'!$B$9:$B$259,0),1),"")</f>
        <v/>
      </c>
      <c r="F921" s="152" t="str">
        <f>IFERROR(INDEX('Материал хисобот'!$D$9:$D$259,MATCH(D921,'Материал хисобот'!$B$9:$B$259,0),1),"")</f>
        <v/>
      </c>
      <c r="G921" s="155"/>
      <c r="H921" s="153">
        <f>IFERROR((((SUMIFS('Регистрация приход товаров'!$H$4:$H$2000,'Регистрация приход товаров'!$A$4:$A$2000,"&gt;="&amp;DATE(YEAR($A921),MONTH($A921),1),'Регистрация приход товаров'!$D$4:$D$2000,$D921)-SUMIFS('Регистрация приход товаров'!$H$4:$H$2000,'Регистрация приход товаров'!$A$4:$A$2000,"&gt;="&amp;DATE(YEAR($A921),MONTH($A921)+1,1),'Регистрация приход товаров'!$D$4:$D$2000,$D921))+(IFERROR((SUMIF('Остаток на начало год'!$B$5:$B$302,$D921,'Остаток на начало год'!$F$5:$F$302)+SUMIFS('Регистрация приход товаров'!$H$4:$H$2000,'Регистрация приход товаров'!$D$4:$D$2000,$D921,'Регистрация приход товаров'!$A$4:$A$2000,"&lt;"&amp;DATE(YEAR($A921),MONTH($A921),1)))-SUMIFS('Регистрация расход товаров'!$H$4:$H$2000,'Регистрация расход товаров'!$A$4:$A$2000,"&lt;"&amp;DATE(YEAR($A921),MONTH($A921),1),'Регистрация расход товаров'!$D$4:$D$2000,$D921),0)))/((SUMIFS('Регистрация приход товаров'!$G$4:$G$2000,'Регистрация приход товаров'!$A$4:$A$2000,"&gt;="&amp;DATE(YEAR($A921),MONTH($A921),1),'Регистрация приход товаров'!$D$4:$D$2000,$D921)-SUMIFS('Регистрация приход товаров'!$G$4:$G$2000,'Регистрация приход товаров'!$A$4:$A$2000,"&gt;="&amp;DATE(YEAR($A921),MONTH($A921)+1,1),'Регистрация приход товаров'!$D$4:$D$2000,$D921))+(IFERROR((SUMIF('Остаток на начало год'!$B$5:$B$302,$D921,'Остаток на начало год'!$E$5:$E$302)+SUMIFS('Регистрация приход товаров'!$G$4:$G$2000,'Регистрация приход товаров'!$D$4:$D$2000,$D921,'Регистрация приход товаров'!$A$4:$A$2000,"&lt;"&amp;DATE(YEAR($A921),MONTH($A921),1)))-SUMIFS('Регистрация расход товаров'!$G$4:$G$2000,'Регистрация расход товаров'!$A$4:$A$2000,"&lt;"&amp;DATE(YEAR($A921),MONTH($A921),1),'Регистрация расход товаров'!$D$4:$D$2000,$D921),0))))*G921,0)</f>
        <v>0</v>
      </c>
      <c r="I921" s="154"/>
      <c r="J921" s="153">
        <f t="shared" si="28"/>
        <v>0</v>
      </c>
      <c r="K921" s="153">
        <f t="shared" si="29"/>
        <v>0</v>
      </c>
      <c r="L921" s="43" t="e">
        <f>IF(B921=#REF!,MAX($L$3:L920)+1,0)</f>
        <v>#REF!</v>
      </c>
    </row>
    <row r="922" spans="1:12">
      <c r="A922" s="158"/>
      <c r="B922" s="94"/>
      <c r="C922" s="159"/>
      <c r="D922" s="128"/>
      <c r="E922" s="151" t="str">
        <f>IFERROR(INDEX('Материал хисобот'!$C$9:$C$259,MATCH(D922,'Материал хисобот'!$B$9:$B$259,0),1),"")</f>
        <v/>
      </c>
      <c r="F922" s="152" t="str">
        <f>IFERROR(INDEX('Материал хисобот'!$D$9:$D$259,MATCH(D922,'Материал хисобот'!$B$9:$B$259,0),1),"")</f>
        <v/>
      </c>
      <c r="G922" s="155"/>
      <c r="H922" s="153">
        <f>IFERROR((((SUMIFS('Регистрация приход товаров'!$H$4:$H$2000,'Регистрация приход товаров'!$A$4:$A$2000,"&gt;="&amp;DATE(YEAR($A922),MONTH($A922),1),'Регистрация приход товаров'!$D$4:$D$2000,$D922)-SUMIFS('Регистрация приход товаров'!$H$4:$H$2000,'Регистрация приход товаров'!$A$4:$A$2000,"&gt;="&amp;DATE(YEAR($A922),MONTH($A922)+1,1),'Регистрация приход товаров'!$D$4:$D$2000,$D922))+(IFERROR((SUMIF('Остаток на начало год'!$B$5:$B$302,$D922,'Остаток на начало год'!$F$5:$F$302)+SUMIFS('Регистрация приход товаров'!$H$4:$H$2000,'Регистрация приход товаров'!$D$4:$D$2000,$D922,'Регистрация приход товаров'!$A$4:$A$2000,"&lt;"&amp;DATE(YEAR($A922),MONTH($A922),1)))-SUMIFS('Регистрация расход товаров'!$H$4:$H$2000,'Регистрация расход товаров'!$A$4:$A$2000,"&lt;"&amp;DATE(YEAR($A922),MONTH($A922),1),'Регистрация расход товаров'!$D$4:$D$2000,$D922),0)))/((SUMIFS('Регистрация приход товаров'!$G$4:$G$2000,'Регистрация приход товаров'!$A$4:$A$2000,"&gt;="&amp;DATE(YEAR($A922),MONTH($A922),1),'Регистрация приход товаров'!$D$4:$D$2000,$D922)-SUMIFS('Регистрация приход товаров'!$G$4:$G$2000,'Регистрация приход товаров'!$A$4:$A$2000,"&gt;="&amp;DATE(YEAR($A922),MONTH($A922)+1,1),'Регистрация приход товаров'!$D$4:$D$2000,$D922))+(IFERROR((SUMIF('Остаток на начало год'!$B$5:$B$302,$D922,'Остаток на начало год'!$E$5:$E$302)+SUMIFS('Регистрация приход товаров'!$G$4:$G$2000,'Регистрация приход товаров'!$D$4:$D$2000,$D922,'Регистрация приход товаров'!$A$4:$A$2000,"&lt;"&amp;DATE(YEAR($A922),MONTH($A922),1)))-SUMIFS('Регистрация расход товаров'!$G$4:$G$2000,'Регистрация расход товаров'!$A$4:$A$2000,"&lt;"&amp;DATE(YEAR($A922),MONTH($A922),1),'Регистрация расход товаров'!$D$4:$D$2000,$D922),0))))*G922,0)</f>
        <v>0</v>
      </c>
      <c r="I922" s="154"/>
      <c r="J922" s="153">
        <f t="shared" si="28"/>
        <v>0</v>
      </c>
      <c r="K922" s="153">
        <f t="shared" si="29"/>
        <v>0</v>
      </c>
      <c r="L922" s="43" t="e">
        <f>IF(B922=#REF!,MAX($L$3:L921)+1,0)</f>
        <v>#REF!</v>
      </c>
    </row>
    <row r="923" spans="1:12">
      <c r="A923" s="158"/>
      <c r="B923" s="94"/>
      <c r="C923" s="159"/>
      <c r="D923" s="128"/>
      <c r="E923" s="151" t="str">
        <f>IFERROR(INDEX('Материал хисобот'!$C$9:$C$259,MATCH(D923,'Материал хисобот'!$B$9:$B$259,0),1),"")</f>
        <v/>
      </c>
      <c r="F923" s="152" t="str">
        <f>IFERROR(INDEX('Материал хисобот'!$D$9:$D$259,MATCH(D923,'Материал хисобот'!$B$9:$B$259,0),1),"")</f>
        <v/>
      </c>
      <c r="G923" s="155"/>
      <c r="H923" s="153">
        <f>IFERROR((((SUMIFS('Регистрация приход товаров'!$H$4:$H$2000,'Регистрация приход товаров'!$A$4:$A$2000,"&gt;="&amp;DATE(YEAR($A923),MONTH($A923),1),'Регистрация приход товаров'!$D$4:$D$2000,$D923)-SUMIFS('Регистрация приход товаров'!$H$4:$H$2000,'Регистрация приход товаров'!$A$4:$A$2000,"&gt;="&amp;DATE(YEAR($A923),MONTH($A923)+1,1),'Регистрация приход товаров'!$D$4:$D$2000,$D923))+(IFERROR((SUMIF('Остаток на начало год'!$B$5:$B$302,$D923,'Остаток на начало год'!$F$5:$F$302)+SUMIFS('Регистрация приход товаров'!$H$4:$H$2000,'Регистрация приход товаров'!$D$4:$D$2000,$D923,'Регистрация приход товаров'!$A$4:$A$2000,"&lt;"&amp;DATE(YEAR($A923),MONTH($A923),1)))-SUMIFS('Регистрация расход товаров'!$H$4:$H$2000,'Регистрация расход товаров'!$A$4:$A$2000,"&lt;"&amp;DATE(YEAR($A923),MONTH($A923),1),'Регистрация расход товаров'!$D$4:$D$2000,$D923),0)))/((SUMIFS('Регистрация приход товаров'!$G$4:$G$2000,'Регистрация приход товаров'!$A$4:$A$2000,"&gt;="&amp;DATE(YEAR($A923),MONTH($A923),1),'Регистрация приход товаров'!$D$4:$D$2000,$D923)-SUMIFS('Регистрация приход товаров'!$G$4:$G$2000,'Регистрация приход товаров'!$A$4:$A$2000,"&gt;="&amp;DATE(YEAR($A923),MONTH($A923)+1,1),'Регистрация приход товаров'!$D$4:$D$2000,$D923))+(IFERROR((SUMIF('Остаток на начало год'!$B$5:$B$302,$D923,'Остаток на начало год'!$E$5:$E$302)+SUMIFS('Регистрация приход товаров'!$G$4:$G$2000,'Регистрация приход товаров'!$D$4:$D$2000,$D923,'Регистрация приход товаров'!$A$4:$A$2000,"&lt;"&amp;DATE(YEAR($A923),MONTH($A923),1)))-SUMIFS('Регистрация расход товаров'!$G$4:$G$2000,'Регистрация расход товаров'!$A$4:$A$2000,"&lt;"&amp;DATE(YEAR($A923),MONTH($A923),1),'Регистрация расход товаров'!$D$4:$D$2000,$D923),0))))*G923,0)</f>
        <v>0</v>
      </c>
      <c r="I923" s="154"/>
      <c r="J923" s="153">
        <f t="shared" si="28"/>
        <v>0</v>
      </c>
      <c r="K923" s="153">
        <f t="shared" si="29"/>
        <v>0</v>
      </c>
      <c r="L923" s="43" t="e">
        <f>IF(B923=#REF!,MAX($L$3:L922)+1,0)</f>
        <v>#REF!</v>
      </c>
    </row>
    <row r="924" spans="1:12">
      <c r="A924" s="158"/>
      <c r="B924" s="94"/>
      <c r="C924" s="159"/>
      <c r="D924" s="128"/>
      <c r="E924" s="151" t="str">
        <f>IFERROR(INDEX('Материал хисобот'!$C$9:$C$259,MATCH(D924,'Материал хисобот'!$B$9:$B$259,0),1),"")</f>
        <v/>
      </c>
      <c r="F924" s="152" t="str">
        <f>IFERROR(INDEX('Материал хисобот'!$D$9:$D$259,MATCH(D924,'Материал хисобот'!$B$9:$B$259,0),1),"")</f>
        <v/>
      </c>
      <c r="G924" s="155"/>
      <c r="H924" s="153">
        <f>IFERROR((((SUMIFS('Регистрация приход товаров'!$H$4:$H$2000,'Регистрация приход товаров'!$A$4:$A$2000,"&gt;="&amp;DATE(YEAR($A924),MONTH($A924),1),'Регистрация приход товаров'!$D$4:$D$2000,$D924)-SUMIFS('Регистрация приход товаров'!$H$4:$H$2000,'Регистрация приход товаров'!$A$4:$A$2000,"&gt;="&amp;DATE(YEAR($A924),MONTH($A924)+1,1),'Регистрация приход товаров'!$D$4:$D$2000,$D924))+(IFERROR((SUMIF('Остаток на начало год'!$B$5:$B$302,$D924,'Остаток на начало год'!$F$5:$F$302)+SUMIFS('Регистрация приход товаров'!$H$4:$H$2000,'Регистрация приход товаров'!$D$4:$D$2000,$D924,'Регистрация приход товаров'!$A$4:$A$2000,"&lt;"&amp;DATE(YEAR($A924),MONTH($A924),1)))-SUMIFS('Регистрация расход товаров'!$H$4:$H$2000,'Регистрация расход товаров'!$A$4:$A$2000,"&lt;"&amp;DATE(YEAR($A924),MONTH($A924),1),'Регистрация расход товаров'!$D$4:$D$2000,$D924),0)))/((SUMIFS('Регистрация приход товаров'!$G$4:$G$2000,'Регистрация приход товаров'!$A$4:$A$2000,"&gt;="&amp;DATE(YEAR($A924),MONTH($A924),1),'Регистрация приход товаров'!$D$4:$D$2000,$D924)-SUMIFS('Регистрация приход товаров'!$G$4:$G$2000,'Регистрация приход товаров'!$A$4:$A$2000,"&gt;="&amp;DATE(YEAR($A924),MONTH($A924)+1,1),'Регистрация приход товаров'!$D$4:$D$2000,$D924))+(IFERROR((SUMIF('Остаток на начало год'!$B$5:$B$302,$D924,'Остаток на начало год'!$E$5:$E$302)+SUMIFS('Регистрация приход товаров'!$G$4:$G$2000,'Регистрация приход товаров'!$D$4:$D$2000,$D924,'Регистрация приход товаров'!$A$4:$A$2000,"&lt;"&amp;DATE(YEAR($A924),MONTH($A924),1)))-SUMIFS('Регистрация расход товаров'!$G$4:$G$2000,'Регистрация расход товаров'!$A$4:$A$2000,"&lt;"&amp;DATE(YEAR($A924),MONTH($A924),1),'Регистрация расход товаров'!$D$4:$D$2000,$D924),0))))*G924,0)</f>
        <v>0</v>
      </c>
      <c r="I924" s="154"/>
      <c r="J924" s="153">
        <f t="shared" si="28"/>
        <v>0</v>
      </c>
      <c r="K924" s="153">
        <f t="shared" si="29"/>
        <v>0</v>
      </c>
      <c r="L924" s="43" t="e">
        <f>IF(B924=#REF!,MAX($L$3:L923)+1,0)</f>
        <v>#REF!</v>
      </c>
    </row>
    <row r="925" spans="1:12">
      <c r="A925" s="158"/>
      <c r="B925" s="94"/>
      <c r="C925" s="159"/>
      <c r="D925" s="128"/>
      <c r="E925" s="151" t="str">
        <f>IFERROR(INDEX('Материал хисобот'!$C$9:$C$259,MATCH(D925,'Материал хисобот'!$B$9:$B$259,0),1),"")</f>
        <v/>
      </c>
      <c r="F925" s="152" t="str">
        <f>IFERROR(INDEX('Материал хисобот'!$D$9:$D$259,MATCH(D925,'Материал хисобот'!$B$9:$B$259,0),1),"")</f>
        <v/>
      </c>
      <c r="G925" s="155"/>
      <c r="H925" s="153">
        <f>IFERROR((((SUMIFS('Регистрация приход товаров'!$H$4:$H$2000,'Регистрация приход товаров'!$A$4:$A$2000,"&gt;="&amp;DATE(YEAR($A925),MONTH($A925),1),'Регистрация приход товаров'!$D$4:$D$2000,$D925)-SUMIFS('Регистрация приход товаров'!$H$4:$H$2000,'Регистрация приход товаров'!$A$4:$A$2000,"&gt;="&amp;DATE(YEAR($A925),MONTH($A925)+1,1),'Регистрация приход товаров'!$D$4:$D$2000,$D925))+(IFERROR((SUMIF('Остаток на начало год'!$B$5:$B$302,$D925,'Остаток на начало год'!$F$5:$F$302)+SUMIFS('Регистрация приход товаров'!$H$4:$H$2000,'Регистрация приход товаров'!$D$4:$D$2000,$D925,'Регистрация приход товаров'!$A$4:$A$2000,"&lt;"&amp;DATE(YEAR($A925),MONTH($A925),1)))-SUMIFS('Регистрация расход товаров'!$H$4:$H$2000,'Регистрация расход товаров'!$A$4:$A$2000,"&lt;"&amp;DATE(YEAR($A925),MONTH($A925),1),'Регистрация расход товаров'!$D$4:$D$2000,$D925),0)))/((SUMIFS('Регистрация приход товаров'!$G$4:$G$2000,'Регистрация приход товаров'!$A$4:$A$2000,"&gt;="&amp;DATE(YEAR($A925),MONTH($A925),1),'Регистрация приход товаров'!$D$4:$D$2000,$D925)-SUMIFS('Регистрация приход товаров'!$G$4:$G$2000,'Регистрация приход товаров'!$A$4:$A$2000,"&gt;="&amp;DATE(YEAR($A925),MONTH($A925)+1,1),'Регистрация приход товаров'!$D$4:$D$2000,$D925))+(IFERROR((SUMIF('Остаток на начало год'!$B$5:$B$302,$D925,'Остаток на начало год'!$E$5:$E$302)+SUMIFS('Регистрация приход товаров'!$G$4:$G$2000,'Регистрация приход товаров'!$D$4:$D$2000,$D925,'Регистрация приход товаров'!$A$4:$A$2000,"&lt;"&amp;DATE(YEAR($A925),MONTH($A925),1)))-SUMIFS('Регистрация расход товаров'!$G$4:$G$2000,'Регистрация расход товаров'!$A$4:$A$2000,"&lt;"&amp;DATE(YEAR($A925),MONTH($A925),1),'Регистрация расход товаров'!$D$4:$D$2000,$D925),0))))*G925,0)</f>
        <v>0</v>
      </c>
      <c r="I925" s="154"/>
      <c r="J925" s="153">
        <f t="shared" si="28"/>
        <v>0</v>
      </c>
      <c r="K925" s="153">
        <f t="shared" si="29"/>
        <v>0</v>
      </c>
      <c r="L925" s="43" t="e">
        <f>IF(B925=#REF!,MAX($L$3:L924)+1,0)</f>
        <v>#REF!</v>
      </c>
    </row>
    <row r="926" spans="1:12">
      <c r="A926" s="158"/>
      <c r="B926" s="94"/>
      <c r="C926" s="159"/>
      <c r="D926" s="128"/>
      <c r="E926" s="151" t="str">
        <f>IFERROR(INDEX('Материал хисобот'!$C$9:$C$259,MATCH(D926,'Материал хисобот'!$B$9:$B$259,0),1),"")</f>
        <v/>
      </c>
      <c r="F926" s="152" t="str">
        <f>IFERROR(INDEX('Материал хисобот'!$D$9:$D$259,MATCH(D926,'Материал хисобот'!$B$9:$B$259,0),1),"")</f>
        <v/>
      </c>
      <c r="G926" s="155"/>
      <c r="H926" s="153">
        <f>IFERROR((((SUMIFS('Регистрация приход товаров'!$H$4:$H$2000,'Регистрация приход товаров'!$A$4:$A$2000,"&gt;="&amp;DATE(YEAR($A926),MONTH($A926),1),'Регистрация приход товаров'!$D$4:$D$2000,$D926)-SUMIFS('Регистрация приход товаров'!$H$4:$H$2000,'Регистрация приход товаров'!$A$4:$A$2000,"&gt;="&amp;DATE(YEAR($A926),MONTH($A926)+1,1),'Регистрация приход товаров'!$D$4:$D$2000,$D926))+(IFERROR((SUMIF('Остаток на начало год'!$B$5:$B$302,$D926,'Остаток на начало год'!$F$5:$F$302)+SUMIFS('Регистрация приход товаров'!$H$4:$H$2000,'Регистрация приход товаров'!$D$4:$D$2000,$D926,'Регистрация приход товаров'!$A$4:$A$2000,"&lt;"&amp;DATE(YEAR($A926),MONTH($A926),1)))-SUMIFS('Регистрация расход товаров'!$H$4:$H$2000,'Регистрация расход товаров'!$A$4:$A$2000,"&lt;"&amp;DATE(YEAR($A926),MONTH($A926),1),'Регистрация расход товаров'!$D$4:$D$2000,$D926),0)))/((SUMIFS('Регистрация приход товаров'!$G$4:$G$2000,'Регистрация приход товаров'!$A$4:$A$2000,"&gt;="&amp;DATE(YEAR($A926),MONTH($A926),1),'Регистрация приход товаров'!$D$4:$D$2000,$D926)-SUMIFS('Регистрация приход товаров'!$G$4:$G$2000,'Регистрация приход товаров'!$A$4:$A$2000,"&gt;="&amp;DATE(YEAR($A926),MONTH($A926)+1,1),'Регистрация приход товаров'!$D$4:$D$2000,$D926))+(IFERROR((SUMIF('Остаток на начало год'!$B$5:$B$302,$D926,'Остаток на начало год'!$E$5:$E$302)+SUMIFS('Регистрация приход товаров'!$G$4:$G$2000,'Регистрация приход товаров'!$D$4:$D$2000,$D926,'Регистрация приход товаров'!$A$4:$A$2000,"&lt;"&amp;DATE(YEAR($A926),MONTH($A926),1)))-SUMIFS('Регистрация расход товаров'!$G$4:$G$2000,'Регистрация расход товаров'!$A$4:$A$2000,"&lt;"&amp;DATE(YEAR($A926),MONTH($A926),1),'Регистрация расход товаров'!$D$4:$D$2000,$D926),0))))*G926,0)</f>
        <v>0</v>
      </c>
      <c r="I926" s="154"/>
      <c r="J926" s="153">
        <f t="shared" si="28"/>
        <v>0</v>
      </c>
      <c r="K926" s="153">
        <f t="shared" si="29"/>
        <v>0</v>
      </c>
      <c r="L926" s="43" t="e">
        <f>IF(B926=#REF!,MAX($L$3:L925)+1,0)</f>
        <v>#REF!</v>
      </c>
    </row>
    <row r="927" spans="1:12">
      <c r="A927" s="158"/>
      <c r="B927" s="94"/>
      <c r="C927" s="159"/>
      <c r="D927" s="128"/>
      <c r="E927" s="151" t="str">
        <f>IFERROR(INDEX('Материал хисобот'!$C$9:$C$259,MATCH(D927,'Материал хисобот'!$B$9:$B$259,0),1),"")</f>
        <v/>
      </c>
      <c r="F927" s="152" t="str">
        <f>IFERROR(INDEX('Материал хисобот'!$D$9:$D$259,MATCH(D927,'Материал хисобот'!$B$9:$B$259,0),1),"")</f>
        <v/>
      </c>
      <c r="G927" s="155"/>
      <c r="H927" s="153">
        <f>IFERROR((((SUMIFS('Регистрация приход товаров'!$H$4:$H$2000,'Регистрация приход товаров'!$A$4:$A$2000,"&gt;="&amp;DATE(YEAR($A927),MONTH($A927),1),'Регистрация приход товаров'!$D$4:$D$2000,$D927)-SUMIFS('Регистрация приход товаров'!$H$4:$H$2000,'Регистрация приход товаров'!$A$4:$A$2000,"&gt;="&amp;DATE(YEAR($A927),MONTH($A927)+1,1),'Регистрация приход товаров'!$D$4:$D$2000,$D927))+(IFERROR((SUMIF('Остаток на начало год'!$B$5:$B$302,$D927,'Остаток на начало год'!$F$5:$F$302)+SUMIFS('Регистрация приход товаров'!$H$4:$H$2000,'Регистрация приход товаров'!$D$4:$D$2000,$D927,'Регистрация приход товаров'!$A$4:$A$2000,"&lt;"&amp;DATE(YEAR($A927),MONTH($A927),1)))-SUMIFS('Регистрация расход товаров'!$H$4:$H$2000,'Регистрация расход товаров'!$A$4:$A$2000,"&lt;"&amp;DATE(YEAR($A927),MONTH($A927),1),'Регистрация расход товаров'!$D$4:$D$2000,$D927),0)))/((SUMIFS('Регистрация приход товаров'!$G$4:$G$2000,'Регистрация приход товаров'!$A$4:$A$2000,"&gt;="&amp;DATE(YEAR($A927),MONTH($A927),1),'Регистрация приход товаров'!$D$4:$D$2000,$D927)-SUMIFS('Регистрация приход товаров'!$G$4:$G$2000,'Регистрация приход товаров'!$A$4:$A$2000,"&gt;="&amp;DATE(YEAR($A927),MONTH($A927)+1,1),'Регистрация приход товаров'!$D$4:$D$2000,$D927))+(IFERROR((SUMIF('Остаток на начало год'!$B$5:$B$302,$D927,'Остаток на начало год'!$E$5:$E$302)+SUMIFS('Регистрация приход товаров'!$G$4:$G$2000,'Регистрация приход товаров'!$D$4:$D$2000,$D927,'Регистрация приход товаров'!$A$4:$A$2000,"&lt;"&amp;DATE(YEAR($A927),MONTH($A927),1)))-SUMIFS('Регистрация расход товаров'!$G$4:$G$2000,'Регистрация расход товаров'!$A$4:$A$2000,"&lt;"&amp;DATE(YEAR($A927),MONTH($A927),1),'Регистрация расход товаров'!$D$4:$D$2000,$D927),0))))*G927,0)</f>
        <v>0</v>
      </c>
      <c r="I927" s="154"/>
      <c r="J927" s="153">
        <f t="shared" si="28"/>
        <v>0</v>
      </c>
      <c r="K927" s="153">
        <f t="shared" si="29"/>
        <v>0</v>
      </c>
      <c r="L927" s="43" t="e">
        <f>IF(B927=#REF!,MAX($L$3:L926)+1,0)</f>
        <v>#REF!</v>
      </c>
    </row>
    <row r="928" spans="1:12">
      <c r="A928" s="158"/>
      <c r="B928" s="94"/>
      <c r="C928" s="159"/>
      <c r="D928" s="128"/>
      <c r="E928" s="151" t="str">
        <f>IFERROR(INDEX('Материал хисобот'!$C$9:$C$259,MATCH(D928,'Материал хисобот'!$B$9:$B$259,0),1),"")</f>
        <v/>
      </c>
      <c r="F928" s="152" t="str">
        <f>IFERROR(INDEX('Материал хисобот'!$D$9:$D$259,MATCH(D928,'Материал хисобот'!$B$9:$B$259,0),1),"")</f>
        <v/>
      </c>
      <c r="G928" s="155"/>
      <c r="H928" s="153">
        <f>IFERROR((((SUMIFS('Регистрация приход товаров'!$H$4:$H$2000,'Регистрация приход товаров'!$A$4:$A$2000,"&gt;="&amp;DATE(YEAR($A928),MONTH($A928),1),'Регистрация приход товаров'!$D$4:$D$2000,$D928)-SUMIFS('Регистрация приход товаров'!$H$4:$H$2000,'Регистрация приход товаров'!$A$4:$A$2000,"&gt;="&amp;DATE(YEAR($A928),MONTH($A928)+1,1),'Регистрация приход товаров'!$D$4:$D$2000,$D928))+(IFERROR((SUMIF('Остаток на начало год'!$B$5:$B$302,$D928,'Остаток на начало год'!$F$5:$F$302)+SUMIFS('Регистрация приход товаров'!$H$4:$H$2000,'Регистрация приход товаров'!$D$4:$D$2000,$D928,'Регистрация приход товаров'!$A$4:$A$2000,"&lt;"&amp;DATE(YEAR($A928),MONTH($A928),1)))-SUMIFS('Регистрация расход товаров'!$H$4:$H$2000,'Регистрация расход товаров'!$A$4:$A$2000,"&lt;"&amp;DATE(YEAR($A928),MONTH($A928),1),'Регистрация расход товаров'!$D$4:$D$2000,$D928),0)))/((SUMIFS('Регистрация приход товаров'!$G$4:$G$2000,'Регистрация приход товаров'!$A$4:$A$2000,"&gt;="&amp;DATE(YEAR($A928),MONTH($A928),1),'Регистрация приход товаров'!$D$4:$D$2000,$D928)-SUMIFS('Регистрация приход товаров'!$G$4:$G$2000,'Регистрация приход товаров'!$A$4:$A$2000,"&gt;="&amp;DATE(YEAR($A928),MONTH($A928)+1,1),'Регистрация приход товаров'!$D$4:$D$2000,$D928))+(IFERROR((SUMIF('Остаток на начало год'!$B$5:$B$302,$D928,'Остаток на начало год'!$E$5:$E$302)+SUMIFS('Регистрация приход товаров'!$G$4:$G$2000,'Регистрация приход товаров'!$D$4:$D$2000,$D928,'Регистрация приход товаров'!$A$4:$A$2000,"&lt;"&amp;DATE(YEAR($A928),MONTH($A928),1)))-SUMIFS('Регистрация расход товаров'!$G$4:$G$2000,'Регистрация расход товаров'!$A$4:$A$2000,"&lt;"&amp;DATE(YEAR($A928),MONTH($A928),1),'Регистрация расход товаров'!$D$4:$D$2000,$D928),0))))*G928,0)</f>
        <v>0</v>
      </c>
      <c r="I928" s="154"/>
      <c r="J928" s="153">
        <f t="shared" si="28"/>
        <v>0</v>
      </c>
      <c r="K928" s="153">
        <f t="shared" si="29"/>
        <v>0</v>
      </c>
      <c r="L928" s="43" t="e">
        <f>IF(B928=#REF!,MAX($L$3:L927)+1,0)</f>
        <v>#REF!</v>
      </c>
    </row>
    <row r="929" spans="1:12">
      <c r="A929" s="158"/>
      <c r="B929" s="94"/>
      <c r="C929" s="159"/>
      <c r="D929" s="128"/>
      <c r="E929" s="151" t="str">
        <f>IFERROR(INDEX('Материал хисобот'!$C$9:$C$259,MATCH(D929,'Материал хисобот'!$B$9:$B$259,0),1),"")</f>
        <v/>
      </c>
      <c r="F929" s="152" t="str">
        <f>IFERROR(INDEX('Материал хисобот'!$D$9:$D$259,MATCH(D929,'Материал хисобот'!$B$9:$B$259,0),1),"")</f>
        <v/>
      </c>
      <c r="G929" s="155"/>
      <c r="H929" s="153">
        <f>IFERROR((((SUMIFS('Регистрация приход товаров'!$H$4:$H$2000,'Регистрация приход товаров'!$A$4:$A$2000,"&gt;="&amp;DATE(YEAR($A929),MONTH($A929),1),'Регистрация приход товаров'!$D$4:$D$2000,$D929)-SUMIFS('Регистрация приход товаров'!$H$4:$H$2000,'Регистрация приход товаров'!$A$4:$A$2000,"&gt;="&amp;DATE(YEAR($A929),MONTH($A929)+1,1),'Регистрация приход товаров'!$D$4:$D$2000,$D929))+(IFERROR((SUMIF('Остаток на начало год'!$B$5:$B$302,$D929,'Остаток на начало год'!$F$5:$F$302)+SUMIFS('Регистрация приход товаров'!$H$4:$H$2000,'Регистрация приход товаров'!$D$4:$D$2000,$D929,'Регистрация приход товаров'!$A$4:$A$2000,"&lt;"&amp;DATE(YEAR($A929),MONTH($A929),1)))-SUMIFS('Регистрация расход товаров'!$H$4:$H$2000,'Регистрация расход товаров'!$A$4:$A$2000,"&lt;"&amp;DATE(YEAR($A929),MONTH($A929),1),'Регистрация расход товаров'!$D$4:$D$2000,$D929),0)))/((SUMIFS('Регистрация приход товаров'!$G$4:$G$2000,'Регистрация приход товаров'!$A$4:$A$2000,"&gt;="&amp;DATE(YEAR($A929),MONTH($A929),1),'Регистрация приход товаров'!$D$4:$D$2000,$D929)-SUMIFS('Регистрация приход товаров'!$G$4:$G$2000,'Регистрация приход товаров'!$A$4:$A$2000,"&gt;="&amp;DATE(YEAR($A929),MONTH($A929)+1,1),'Регистрация приход товаров'!$D$4:$D$2000,$D929))+(IFERROR((SUMIF('Остаток на начало год'!$B$5:$B$302,$D929,'Остаток на начало год'!$E$5:$E$302)+SUMIFS('Регистрация приход товаров'!$G$4:$G$2000,'Регистрация приход товаров'!$D$4:$D$2000,$D929,'Регистрация приход товаров'!$A$4:$A$2000,"&lt;"&amp;DATE(YEAR($A929),MONTH($A929),1)))-SUMIFS('Регистрация расход товаров'!$G$4:$G$2000,'Регистрация расход товаров'!$A$4:$A$2000,"&lt;"&amp;DATE(YEAR($A929),MONTH($A929),1),'Регистрация расход товаров'!$D$4:$D$2000,$D929),0))))*G929,0)</f>
        <v>0</v>
      </c>
      <c r="I929" s="154"/>
      <c r="J929" s="153">
        <f t="shared" si="28"/>
        <v>0</v>
      </c>
      <c r="K929" s="153">
        <f t="shared" si="29"/>
        <v>0</v>
      </c>
      <c r="L929" s="43" t="e">
        <f>IF(B929=#REF!,MAX($L$3:L928)+1,0)</f>
        <v>#REF!</v>
      </c>
    </row>
    <row r="930" spans="1:12">
      <c r="A930" s="158"/>
      <c r="B930" s="94"/>
      <c r="C930" s="159"/>
      <c r="D930" s="128"/>
      <c r="E930" s="151" t="str">
        <f>IFERROR(INDEX('Материал хисобот'!$C$9:$C$259,MATCH(D930,'Материал хисобот'!$B$9:$B$259,0),1),"")</f>
        <v/>
      </c>
      <c r="F930" s="152" t="str">
        <f>IFERROR(INDEX('Материал хисобот'!$D$9:$D$259,MATCH(D930,'Материал хисобот'!$B$9:$B$259,0),1),"")</f>
        <v/>
      </c>
      <c r="G930" s="155"/>
      <c r="H930" s="153">
        <f>IFERROR((((SUMIFS('Регистрация приход товаров'!$H$4:$H$2000,'Регистрация приход товаров'!$A$4:$A$2000,"&gt;="&amp;DATE(YEAR($A930),MONTH($A930),1),'Регистрация приход товаров'!$D$4:$D$2000,$D930)-SUMIFS('Регистрация приход товаров'!$H$4:$H$2000,'Регистрация приход товаров'!$A$4:$A$2000,"&gt;="&amp;DATE(YEAR($A930),MONTH($A930)+1,1),'Регистрация приход товаров'!$D$4:$D$2000,$D930))+(IFERROR((SUMIF('Остаток на начало год'!$B$5:$B$302,$D930,'Остаток на начало год'!$F$5:$F$302)+SUMIFS('Регистрация приход товаров'!$H$4:$H$2000,'Регистрация приход товаров'!$D$4:$D$2000,$D930,'Регистрация приход товаров'!$A$4:$A$2000,"&lt;"&amp;DATE(YEAR($A930),MONTH($A930),1)))-SUMIFS('Регистрация расход товаров'!$H$4:$H$2000,'Регистрация расход товаров'!$A$4:$A$2000,"&lt;"&amp;DATE(YEAR($A930),MONTH($A930),1),'Регистрация расход товаров'!$D$4:$D$2000,$D930),0)))/((SUMIFS('Регистрация приход товаров'!$G$4:$G$2000,'Регистрация приход товаров'!$A$4:$A$2000,"&gt;="&amp;DATE(YEAR($A930),MONTH($A930),1),'Регистрация приход товаров'!$D$4:$D$2000,$D930)-SUMIFS('Регистрация приход товаров'!$G$4:$G$2000,'Регистрация приход товаров'!$A$4:$A$2000,"&gt;="&amp;DATE(YEAR($A930),MONTH($A930)+1,1),'Регистрация приход товаров'!$D$4:$D$2000,$D930))+(IFERROR((SUMIF('Остаток на начало год'!$B$5:$B$302,$D930,'Остаток на начало год'!$E$5:$E$302)+SUMIFS('Регистрация приход товаров'!$G$4:$G$2000,'Регистрация приход товаров'!$D$4:$D$2000,$D930,'Регистрация приход товаров'!$A$4:$A$2000,"&lt;"&amp;DATE(YEAR($A930),MONTH($A930),1)))-SUMIFS('Регистрация расход товаров'!$G$4:$G$2000,'Регистрация расход товаров'!$A$4:$A$2000,"&lt;"&amp;DATE(YEAR($A930),MONTH($A930),1),'Регистрация расход товаров'!$D$4:$D$2000,$D930),0))))*G930,0)</f>
        <v>0</v>
      </c>
      <c r="I930" s="154"/>
      <c r="J930" s="153">
        <f t="shared" si="28"/>
        <v>0</v>
      </c>
      <c r="K930" s="153">
        <f t="shared" si="29"/>
        <v>0</v>
      </c>
      <c r="L930" s="43" t="e">
        <f>IF(B930=#REF!,MAX($L$3:L929)+1,0)</f>
        <v>#REF!</v>
      </c>
    </row>
    <row r="931" spans="1:12">
      <c r="A931" s="158"/>
      <c r="B931" s="94"/>
      <c r="C931" s="159"/>
      <c r="D931" s="128"/>
      <c r="E931" s="151" t="str">
        <f>IFERROR(INDEX('Материал хисобот'!$C$9:$C$259,MATCH(D931,'Материал хисобот'!$B$9:$B$259,0),1),"")</f>
        <v/>
      </c>
      <c r="F931" s="152" t="str">
        <f>IFERROR(INDEX('Материал хисобот'!$D$9:$D$259,MATCH(D931,'Материал хисобот'!$B$9:$B$259,0),1),"")</f>
        <v/>
      </c>
      <c r="G931" s="155"/>
      <c r="H931" s="153">
        <f>IFERROR((((SUMIFS('Регистрация приход товаров'!$H$4:$H$2000,'Регистрация приход товаров'!$A$4:$A$2000,"&gt;="&amp;DATE(YEAR($A931),MONTH($A931),1),'Регистрация приход товаров'!$D$4:$D$2000,$D931)-SUMIFS('Регистрация приход товаров'!$H$4:$H$2000,'Регистрация приход товаров'!$A$4:$A$2000,"&gt;="&amp;DATE(YEAR($A931),MONTH($A931)+1,1),'Регистрация приход товаров'!$D$4:$D$2000,$D931))+(IFERROR((SUMIF('Остаток на начало год'!$B$5:$B$302,$D931,'Остаток на начало год'!$F$5:$F$302)+SUMIFS('Регистрация приход товаров'!$H$4:$H$2000,'Регистрация приход товаров'!$D$4:$D$2000,$D931,'Регистрация приход товаров'!$A$4:$A$2000,"&lt;"&amp;DATE(YEAR($A931),MONTH($A931),1)))-SUMIFS('Регистрация расход товаров'!$H$4:$H$2000,'Регистрация расход товаров'!$A$4:$A$2000,"&lt;"&amp;DATE(YEAR($A931),MONTH($A931),1),'Регистрация расход товаров'!$D$4:$D$2000,$D931),0)))/((SUMIFS('Регистрация приход товаров'!$G$4:$G$2000,'Регистрация приход товаров'!$A$4:$A$2000,"&gt;="&amp;DATE(YEAR($A931),MONTH($A931),1),'Регистрация приход товаров'!$D$4:$D$2000,$D931)-SUMIFS('Регистрация приход товаров'!$G$4:$G$2000,'Регистрация приход товаров'!$A$4:$A$2000,"&gt;="&amp;DATE(YEAR($A931),MONTH($A931)+1,1),'Регистрация приход товаров'!$D$4:$D$2000,$D931))+(IFERROR((SUMIF('Остаток на начало год'!$B$5:$B$302,$D931,'Остаток на начало год'!$E$5:$E$302)+SUMIFS('Регистрация приход товаров'!$G$4:$G$2000,'Регистрация приход товаров'!$D$4:$D$2000,$D931,'Регистрация приход товаров'!$A$4:$A$2000,"&lt;"&amp;DATE(YEAR($A931),MONTH($A931),1)))-SUMIFS('Регистрация расход товаров'!$G$4:$G$2000,'Регистрация расход товаров'!$A$4:$A$2000,"&lt;"&amp;DATE(YEAR($A931),MONTH($A931),1),'Регистрация расход товаров'!$D$4:$D$2000,$D931),0))))*G931,0)</f>
        <v>0</v>
      </c>
      <c r="I931" s="154"/>
      <c r="J931" s="153">
        <f t="shared" si="28"/>
        <v>0</v>
      </c>
      <c r="K931" s="153">
        <f t="shared" si="29"/>
        <v>0</v>
      </c>
      <c r="L931" s="43" t="e">
        <f>IF(B931=#REF!,MAX($L$3:L930)+1,0)</f>
        <v>#REF!</v>
      </c>
    </row>
    <row r="932" spans="1:12">
      <c r="A932" s="158"/>
      <c r="B932" s="94"/>
      <c r="C932" s="159"/>
      <c r="D932" s="128"/>
      <c r="E932" s="151" t="str">
        <f>IFERROR(INDEX('Материал хисобот'!$C$9:$C$259,MATCH(D932,'Материал хисобот'!$B$9:$B$259,0),1),"")</f>
        <v/>
      </c>
      <c r="F932" s="152" t="str">
        <f>IFERROR(INDEX('Материал хисобот'!$D$9:$D$259,MATCH(D932,'Материал хисобот'!$B$9:$B$259,0),1),"")</f>
        <v/>
      </c>
      <c r="G932" s="155"/>
      <c r="H932" s="153">
        <f>IFERROR((((SUMIFS('Регистрация приход товаров'!$H$4:$H$2000,'Регистрация приход товаров'!$A$4:$A$2000,"&gt;="&amp;DATE(YEAR($A932),MONTH($A932),1),'Регистрация приход товаров'!$D$4:$D$2000,$D932)-SUMIFS('Регистрация приход товаров'!$H$4:$H$2000,'Регистрация приход товаров'!$A$4:$A$2000,"&gt;="&amp;DATE(YEAR($A932),MONTH($A932)+1,1),'Регистрация приход товаров'!$D$4:$D$2000,$D932))+(IFERROR((SUMIF('Остаток на начало год'!$B$5:$B$302,$D932,'Остаток на начало год'!$F$5:$F$302)+SUMIFS('Регистрация приход товаров'!$H$4:$H$2000,'Регистрация приход товаров'!$D$4:$D$2000,$D932,'Регистрация приход товаров'!$A$4:$A$2000,"&lt;"&amp;DATE(YEAR($A932),MONTH($A932),1)))-SUMIFS('Регистрация расход товаров'!$H$4:$H$2000,'Регистрация расход товаров'!$A$4:$A$2000,"&lt;"&amp;DATE(YEAR($A932),MONTH($A932),1),'Регистрация расход товаров'!$D$4:$D$2000,$D932),0)))/((SUMIFS('Регистрация приход товаров'!$G$4:$G$2000,'Регистрация приход товаров'!$A$4:$A$2000,"&gt;="&amp;DATE(YEAR($A932),MONTH($A932),1),'Регистрация приход товаров'!$D$4:$D$2000,$D932)-SUMIFS('Регистрация приход товаров'!$G$4:$G$2000,'Регистрация приход товаров'!$A$4:$A$2000,"&gt;="&amp;DATE(YEAR($A932),MONTH($A932)+1,1),'Регистрация приход товаров'!$D$4:$D$2000,$D932))+(IFERROR((SUMIF('Остаток на начало год'!$B$5:$B$302,$D932,'Остаток на начало год'!$E$5:$E$302)+SUMIFS('Регистрация приход товаров'!$G$4:$G$2000,'Регистрация приход товаров'!$D$4:$D$2000,$D932,'Регистрация приход товаров'!$A$4:$A$2000,"&lt;"&amp;DATE(YEAR($A932),MONTH($A932),1)))-SUMIFS('Регистрация расход товаров'!$G$4:$G$2000,'Регистрация расход товаров'!$A$4:$A$2000,"&lt;"&amp;DATE(YEAR($A932),MONTH($A932),1),'Регистрация расход товаров'!$D$4:$D$2000,$D932),0))))*G932,0)</f>
        <v>0</v>
      </c>
      <c r="I932" s="154"/>
      <c r="J932" s="153">
        <f t="shared" si="28"/>
        <v>0</v>
      </c>
      <c r="K932" s="153">
        <f t="shared" si="29"/>
        <v>0</v>
      </c>
      <c r="L932" s="43" t="e">
        <f>IF(B932=#REF!,MAX($L$3:L931)+1,0)</f>
        <v>#REF!</v>
      </c>
    </row>
    <row r="933" spans="1:12">
      <c r="A933" s="158"/>
      <c r="B933" s="94"/>
      <c r="C933" s="159"/>
      <c r="D933" s="128"/>
      <c r="E933" s="151" t="str">
        <f>IFERROR(INDEX('Материал хисобот'!$C$9:$C$259,MATCH(D933,'Материал хисобот'!$B$9:$B$259,0),1),"")</f>
        <v/>
      </c>
      <c r="F933" s="152" t="str">
        <f>IFERROR(INDEX('Материал хисобот'!$D$9:$D$259,MATCH(D933,'Материал хисобот'!$B$9:$B$259,0),1),"")</f>
        <v/>
      </c>
      <c r="G933" s="155"/>
      <c r="H933" s="153">
        <f>IFERROR((((SUMIFS('Регистрация приход товаров'!$H$4:$H$2000,'Регистрация приход товаров'!$A$4:$A$2000,"&gt;="&amp;DATE(YEAR($A933),MONTH($A933),1),'Регистрация приход товаров'!$D$4:$D$2000,$D933)-SUMIFS('Регистрация приход товаров'!$H$4:$H$2000,'Регистрация приход товаров'!$A$4:$A$2000,"&gt;="&amp;DATE(YEAR($A933),MONTH($A933)+1,1),'Регистрация приход товаров'!$D$4:$D$2000,$D933))+(IFERROR((SUMIF('Остаток на начало год'!$B$5:$B$302,$D933,'Остаток на начало год'!$F$5:$F$302)+SUMIFS('Регистрация приход товаров'!$H$4:$H$2000,'Регистрация приход товаров'!$D$4:$D$2000,$D933,'Регистрация приход товаров'!$A$4:$A$2000,"&lt;"&amp;DATE(YEAR($A933),MONTH($A933),1)))-SUMIFS('Регистрация расход товаров'!$H$4:$H$2000,'Регистрация расход товаров'!$A$4:$A$2000,"&lt;"&amp;DATE(YEAR($A933),MONTH($A933),1),'Регистрация расход товаров'!$D$4:$D$2000,$D933),0)))/((SUMIFS('Регистрация приход товаров'!$G$4:$G$2000,'Регистрация приход товаров'!$A$4:$A$2000,"&gt;="&amp;DATE(YEAR($A933),MONTH($A933),1),'Регистрация приход товаров'!$D$4:$D$2000,$D933)-SUMIFS('Регистрация приход товаров'!$G$4:$G$2000,'Регистрация приход товаров'!$A$4:$A$2000,"&gt;="&amp;DATE(YEAR($A933),MONTH($A933)+1,1),'Регистрация приход товаров'!$D$4:$D$2000,$D933))+(IFERROR((SUMIF('Остаток на начало год'!$B$5:$B$302,$D933,'Остаток на начало год'!$E$5:$E$302)+SUMIFS('Регистрация приход товаров'!$G$4:$G$2000,'Регистрация приход товаров'!$D$4:$D$2000,$D933,'Регистрация приход товаров'!$A$4:$A$2000,"&lt;"&amp;DATE(YEAR($A933),MONTH($A933),1)))-SUMIFS('Регистрация расход товаров'!$G$4:$G$2000,'Регистрация расход товаров'!$A$4:$A$2000,"&lt;"&amp;DATE(YEAR($A933),MONTH($A933),1),'Регистрация расход товаров'!$D$4:$D$2000,$D933),0))))*G933,0)</f>
        <v>0</v>
      </c>
      <c r="I933" s="154"/>
      <c r="J933" s="153">
        <f t="shared" si="28"/>
        <v>0</v>
      </c>
      <c r="K933" s="153">
        <f t="shared" si="29"/>
        <v>0</v>
      </c>
      <c r="L933" s="43" t="e">
        <f>IF(B933=#REF!,MAX($L$3:L932)+1,0)</f>
        <v>#REF!</v>
      </c>
    </row>
    <row r="934" spans="1:12">
      <c r="A934" s="158"/>
      <c r="B934" s="94"/>
      <c r="C934" s="159"/>
      <c r="D934" s="128"/>
      <c r="E934" s="151" t="str">
        <f>IFERROR(INDEX('Материал хисобот'!$C$9:$C$259,MATCH(D934,'Материал хисобот'!$B$9:$B$259,0),1),"")</f>
        <v/>
      </c>
      <c r="F934" s="152" t="str">
        <f>IFERROR(INDEX('Материал хисобот'!$D$9:$D$259,MATCH(D934,'Материал хисобот'!$B$9:$B$259,0),1),"")</f>
        <v/>
      </c>
      <c r="G934" s="155"/>
      <c r="H934" s="153">
        <f>IFERROR((((SUMIFS('Регистрация приход товаров'!$H$4:$H$2000,'Регистрация приход товаров'!$A$4:$A$2000,"&gt;="&amp;DATE(YEAR($A934),MONTH($A934),1),'Регистрация приход товаров'!$D$4:$D$2000,$D934)-SUMIFS('Регистрация приход товаров'!$H$4:$H$2000,'Регистрация приход товаров'!$A$4:$A$2000,"&gt;="&amp;DATE(YEAR($A934),MONTH($A934)+1,1),'Регистрация приход товаров'!$D$4:$D$2000,$D934))+(IFERROR((SUMIF('Остаток на начало год'!$B$5:$B$302,$D934,'Остаток на начало год'!$F$5:$F$302)+SUMIFS('Регистрация приход товаров'!$H$4:$H$2000,'Регистрация приход товаров'!$D$4:$D$2000,$D934,'Регистрация приход товаров'!$A$4:$A$2000,"&lt;"&amp;DATE(YEAR($A934),MONTH($A934),1)))-SUMIFS('Регистрация расход товаров'!$H$4:$H$2000,'Регистрация расход товаров'!$A$4:$A$2000,"&lt;"&amp;DATE(YEAR($A934),MONTH($A934),1),'Регистрация расход товаров'!$D$4:$D$2000,$D934),0)))/((SUMIFS('Регистрация приход товаров'!$G$4:$G$2000,'Регистрация приход товаров'!$A$4:$A$2000,"&gt;="&amp;DATE(YEAR($A934),MONTH($A934),1),'Регистрация приход товаров'!$D$4:$D$2000,$D934)-SUMIFS('Регистрация приход товаров'!$G$4:$G$2000,'Регистрация приход товаров'!$A$4:$A$2000,"&gt;="&amp;DATE(YEAR($A934),MONTH($A934)+1,1),'Регистрация приход товаров'!$D$4:$D$2000,$D934))+(IFERROR((SUMIF('Остаток на начало год'!$B$5:$B$302,$D934,'Остаток на начало год'!$E$5:$E$302)+SUMIFS('Регистрация приход товаров'!$G$4:$G$2000,'Регистрация приход товаров'!$D$4:$D$2000,$D934,'Регистрация приход товаров'!$A$4:$A$2000,"&lt;"&amp;DATE(YEAR($A934),MONTH($A934),1)))-SUMIFS('Регистрация расход товаров'!$G$4:$G$2000,'Регистрация расход товаров'!$A$4:$A$2000,"&lt;"&amp;DATE(YEAR($A934),MONTH($A934),1),'Регистрация расход товаров'!$D$4:$D$2000,$D934),0))))*G934,0)</f>
        <v>0</v>
      </c>
      <c r="I934" s="154"/>
      <c r="J934" s="153">
        <f t="shared" si="28"/>
        <v>0</v>
      </c>
      <c r="K934" s="153">
        <f t="shared" si="29"/>
        <v>0</v>
      </c>
      <c r="L934" s="43" t="e">
        <f>IF(B934=#REF!,MAX($L$3:L933)+1,0)</f>
        <v>#REF!</v>
      </c>
    </row>
    <row r="935" spans="1:12">
      <c r="A935" s="158"/>
      <c r="B935" s="94"/>
      <c r="C935" s="159"/>
      <c r="D935" s="128"/>
      <c r="E935" s="151" t="str">
        <f>IFERROR(INDEX('Материал хисобот'!$C$9:$C$259,MATCH(D935,'Материал хисобот'!$B$9:$B$259,0),1),"")</f>
        <v/>
      </c>
      <c r="F935" s="152" t="str">
        <f>IFERROR(INDEX('Материал хисобот'!$D$9:$D$259,MATCH(D935,'Материал хисобот'!$B$9:$B$259,0),1),"")</f>
        <v/>
      </c>
      <c r="G935" s="155"/>
      <c r="H935" s="153">
        <f>IFERROR((((SUMIFS('Регистрация приход товаров'!$H$4:$H$2000,'Регистрация приход товаров'!$A$4:$A$2000,"&gt;="&amp;DATE(YEAR($A935),MONTH($A935),1),'Регистрация приход товаров'!$D$4:$D$2000,$D935)-SUMIFS('Регистрация приход товаров'!$H$4:$H$2000,'Регистрация приход товаров'!$A$4:$A$2000,"&gt;="&amp;DATE(YEAR($A935),MONTH($A935)+1,1),'Регистрация приход товаров'!$D$4:$D$2000,$D935))+(IFERROR((SUMIF('Остаток на начало год'!$B$5:$B$302,$D935,'Остаток на начало год'!$F$5:$F$302)+SUMIFS('Регистрация приход товаров'!$H$4:$H$2000,'Регистрация приход товаров'!$D$4:$D$2000,$D935,'Регистрация приход товаров'!$A$4:$A$2000,"&lt;"&amp;DATE(YEAR($A935),MONTH($A935),1)))-SUMIFS('Регистрация расход товаров'!$H$4:$H$2000,'Регистрация расход товаров'!$A$4:$A$2000,"&lt;"&amp;DATE(YEAR($A935),MONTH($A935),1),'Регистрация расход товаров'!$D$4:$D$2000,$D935),0)))/((SUMIFS('Регистрация приход товаров'!$G$4:$G$2000,'Регистрация приход товаров'!$A$4:$A$2000,"&gt;="&amp;DATE(YEAR($A935),MONTH($A935),1),'Регистрация приход товаров'!$D$4:$D$2000,$D935)-SUMIFS('Регистрация приход товаров'!$G$4:$G$2000,'Регистрация приход товаров'!$A$4:$A$2000,"&gt;="&amp;DATE(YEAR($A935),MONTH($A935)+1,1),'Регистрация приход товаров'!$D$4:$D$2000,$D935))+(IFERROR((SUMIF('Остаток на начало год'!$B$5:$B$302,$D935,'Остаток на начало год'!$E$5:$E$302)+SUMIFS('Регистрация приход товаров'!$G$4:$G$2000,'Регистрация приход товаров'!$D$4:$D$2000,$D935,'Регистрация приход товаров'!$A$4:$A$2000,"&lt;"&amp;DATE(YEAR($A935),MONTH($A935),1)))-SUMIFS('Регистрация расход товаров'!$G$4:$G$2000,'Регистрация расход товаров'!$A$4:$A$2000,"&lt;"&amp;DATE(YEAR($A935),MONTH($A935),1),'Регистрация расход товаров'!$D$4:$D$2000,$D935),0))))*G935,0)</f>
        <v>0</v>
      </c>
      <c r="I935" s="154"/>
      <c r="J935" s="153">
        <f t="shared" si="28"/>
        <v>0</v>
      </c>
      <c r="K935" s="153">
        <f t="shared" si="29"/>
        <v>0</v>
      </c>
      <c r="L935" s="43" t="e">
        <f>IF(B935=#REF!,MAX($L$3:L934)+1,0)</f>
        <v>#REF!</v>
      </c>
    </row>
    <row r="936" spans="1:12">
      <c r="A936" s="158"/>
      <c r="B936" s="94"/>
      <c r="C936" s="159"/>
      <c r="D936" s="128"/>
      <c r="E936" s="151" t="str">
        <f>IFERROR(INDEX('Материал хисобот'!$C$9:$C$259,MATCH(D936,'Материал хисобот'!$B$9:$B$259,0),1),"")</f>
        <v/>
      </c>
      <c r="F936" s="152" t="str">
        <f>IFERROR(INDEX('Материал хисобот'!$D$9:$D$259,MATCH(D936,'Материал хисобот'!$B$9:$B$259,0),1),"")</f>
        <v/>
      </c>
      <c r="G936" s="155"/>
      <c r="H936" s="153">
        <f>IFERROR((((SUMIFS('Регистрация приход товаров'!$H$4:$H$2000,'Регистрация приход товаров'!$A$4:$A$2000,"&gt;="&amp;DATE(YEAR($A936),MONTH($A936),1),'Регистрация приход товаров'!$D$4:$D$2000,$D936)-SUMIFS('Регистрация приход товаров'!$H$4:$H$2000,'Регистрация приход товаров'!$A$4:$A$2000,"&gt;="&amp;DATE(YEAR($A936),MONTH($A936)+1,1),'Регистрация приход товаров'!$D$4:$D$2000,$D936))+(IFERROR((SUMIF('Остаток на начало год'!$B$5:$B$302,$D936,'Остаток на начало год'!$F$5:$F$302)+SUMIFS('Регистрация приход товаров'!$H$4:$H$2000,'Регистрация приход товаров'!$D$4:$D$2000,$D936,'Регистрация приход товаров'!$A$4:$A$2000,"&lt;"&amp;DATE(YEAR($A936),MONTH($A936),1)))-SUMIFS('Регистрация расход товаров'!$H$4:$H$2000,'Регистрация расход товаров'!$A$4:$A$2000,"&lt;"&amp;DATE(YEAR($A936),MONTH($A936),1),'Регистрация расход товаров'!$D$4:$D$2000,$D936),0)))/((SUMIFS('Регистрация приход товаров'!$G$4:$G$2000,'Регистрация приход товаров'!$A$4:$A$2000,"&gt;="&amp;DATE(YEAR($A936),MONTH($A936),1),'Регистрация приход товаров'!$D$4:$D$2000,$D936)-SUMIFS('Регистрация приход товаров'!$G$4:$G$2000,'Регистрация приход товаров'!$A$4:$A$2000,"&gt;="&amp;DATE(YEAR($A936),MONTH($A936)+1,1),'Регистрация приход товаров'!$D$4:$D$2000,$D936))+(IFERROR((SUMIF('Остаток на начало год'!$B$5:$B$302,$D936,'Остаток на начало год'!$E$5:$E$302)+SUMIFS('Регистрация приход товаров'!$G$4:$G$2000,'Регистрация приход товаров'!$D$4:$D$2000,$D936,'Регистрация приход товаров'!$A$4:$A$2000,"&lt;"&amp;DATE(YEAR($A936),MONTH($A936),1)))-SUMIFS('Регистрация расход товаров'!$G$4:$G$2000,'Регистрация расход товаров'!$A$4:$A$2000,"&lt;"&amp;DATE(YEAR($A936),MONTH($A936),1),'Регистрация расход товаров'!$D$4:$D$2000,$D936),0))))*G936,0)</f>
        <v>0</v>
      </c>
      <c r="I936" s="154"/>
      <c r="J936" s="153">
        <f t="shared" si="28"/>
        <v>0</v>
      </c>
      <c r="K936" s="153">
        <f t="shared" si="29"/>
        <v>0</v>
      </c>
      <c r="L936" s="43" t="e">
        <f>IF(B936=#REF!,MAX($L$3:L935)+1,0)</f>
        <v>#REF!</v>
      </c>
    </row>
    <row r="937" spans="1:12">
      <c r="A937" s="158"/>
      <c r="B937" s="94"/>
      <c r="C937" s="159"/>
      <c r="D937" s="128"/>
      <c r="E937" s="151" t="str">
        <f>IFERROR(INDEX('Материал хисобот'!$C$9:$C$259,MATCH(D937,'Материал хисобот'!$B$9:$B$259,0),1),"")</f>
        <v/>
      </c>
      <c r="F937" s="152" t="str">
        <f>IFERROR(INDEX('Материал хисобот'!$D$9:$D$259,MATCH(D937,'Материал хисобот'!$B$9:$B$259,0),1),"")</f>
        <v/>
      </c>
      <c r="G937" s="155"/>
      <c r="H937" s="153">
        <f>IFERROR((((SUMIFS('Регистрация приход товаров'!$H$4:$H$2000,'Регистрация приход товаров'!$A$4:$A$2000,"&gt;="&amp;DATE(YEAR($A937),MONTH($A937),1),'Регистрация приход товаров'!$D$4:$D$2000,$D937)-SUMIFS('Регистрация приход товаров'!$H$4:$H$2000,'Регистрация приход товаров'!$A$4:$A$2000,"&gt;="&amp;DATE(YEAR($A937),MONTH($A937)+1,1),'Регистрация приход товаров'!$D$4:$D$2000,$D937))+(IFERROR((SUMIF('Остаток на начало год'!$B$5:$B$302,$D937,'Остаток на начало год'!$F$5:$F$302)+SUMIFS('Регистрация приход товаров'!$H$4:$H$2000,'Регистрация приход товаров'!$D$4:$D$2000,$D937,'Регистрация приход товаров'!$A$4:$A$2000,"&lt;"&amp;DATE(YEAR($A937),MONTH($A937),1)))-SUMIFS('Регистрация расход товаров'!$H$4:$H$2000,'Регистрация расход товаров'!$A$4:$A$2000,"&lt;"&amp;DATE(YEAR($A937),MONTH($A937),1),'Регистрация расход товаров'!$D$4:$D$2000,$D937),0)))/((SUMIFS('Регистрация приход товаров'!$G$4:$G$2000,'Регистрация приход товаров'!$A$4:$A$2000,"&gt;="&amp;DATE(YEAR($A937),MONTH($A937),1),'Регистрация приход товаров'!$D$4:$D$2000,$D937)-SUMIFS('Регистрация приход товаров'!$G$4:$G$2000,'Регистрация приход товаров'!$A$4:$A$2000,"&gt;="&amp;DATE(YEAR($A937),MONTH($A937)+1,1),'Регистрация приход товаров'!$D$4:$D$2000,$D937))+(IFERROR((SUMIF('Остаток на начало год'!$B$5:$B$302,$D937,'Остаток на начало год'!$E$5:$E$302)+SUMIFS('Регистрация приход товаров'!$G$4:$G$2000,'Регистрация приход товаров'!$D$4:$D$2000,$D937,'Регистрация приход товаров'!$A$4:$A$2000,"&lt;"&amp;DATE(YEAR($A937),MONTH($A937),1)))-SUMIFS('Регистрация расход товаров'!$G$4:$G$2000,'Регистрация расход товаров'!$A$4:$A$2000,"&lt;"&amp;DATE(YEAR($A937),MONTH($A937),1),'Регистрация расход товаров'!$D$4:$D$2000,$D937),0))))*G937,0)</f>
        <v>0</v>
      </c>
      <c r="I937" s="154"/>
      <c r="J937" s="153">
        <f t="shared" si="28"/>
        <v>0</v>
      </c>
      <c r="K937" s="153">
        <f t="shared" si="29"/>
        <v>0</v>
      </c>
      <c r="L937" s="43" t="e">
        <f>IF(B937=#REF!,MAX($L$3:L936)+1,0)</f>
        <v>#REF!</v>
      </c>
    </row>
    <row r="938" spans="1:12">
      <c r="A938" s="158"/>
      <c r="B938" s="94"/>
      <c r="C938" s="159"/>
      <c r="D938" s="128"/>
      <c r="E938" s="151" t="str">
        <f>IFERROR(INDEX('Материал хисобот'!$C$9:$C$259,MATCH(D938,'Материал хисобот'!$B$9:$B$259,0),1),"")</f>
        <v/>
      </c>
      <c r="F938" s="152" t="str">
        <f>IFERROR(INDEX('Материал хисобот'!$D$9:$D$259,MATCH(D938,'Материал хисобот'!$B$9:$B$259,0),1),"")</f>
        <v/>
      </c>
      <c r="G938" s="155"/>
      <c r="H938" s="153">
        <f>IFERROR((((SUMIFS('Регистрация приход товаров'!$H$4:$H$2000,'Регистрация приход товаров'!$A$4:$A$2000,"&gt;="&amp;DATE(YEAR($A938),MONTH($A938),1),'Регистрация приход товаров'!$D$4:$D$2000,$D938)-SUMIFS('Регистрация приход товаров'!$H$4:$H$2000,'Регистрация приход товаров'!$A$4:$A$2000,"&gt;="&amp;DATE(YEAR($A938),MONTH($A938)+1,1),'Регистрация приход товаров'!$D$4:$D$2000,$D938))+(IFERROR((SUMIF('Остаток на начало год'!$B$5:$B$302,$D938,'Остаток на начало год'!$F$5:$F$302)+SUMIFS('Регистрация приход товаров'!$H$4:$H$2000,'Регистрация приход товаров'!$D$4:$D$2000,$D938,'Регистрация приход товаров'!$A$4:$A$2000,"&lt;"&amp;DATE(YEAR($A938),MONTH($A938),1)))-SUMIFS('Регистрация расход товаров'!$H$4:$H$2000,'Регистрация расход товаров'!$A$4:$A$2000,"&lt;"&amp;DATE(YEAR($A938),MONTH($A938),1),'Регистрация расход товаров'!$D$4:$D$2000,$D938),0)))/((SUMIFS('Регистрация приход товаров'!$G$4:$G$2000,'Регистрация приход товаров'!$A$4:$A$2000,"&gt;="&amp;DATE(YEAR($A938),MONTH($A938),1),'Регистрация приход товаров'!$D$4:$D$2000,$D938)-SUMIFS('Регистрация приход товаров'!$G$4:$G$2000,'Регистрация приход товаров'!$A$4:$A$2000,"&gt;="&amp;DATE(YEAR($A938),MONTH($A938)+1,1),'Регистрация приход товаров'!$D$4:$D$2000,$D938))+(IFERROR((SUMIF('Остаток на начало год'!$B$5:$B$302,$D938,'Остаток на начало год'!$E$5:$E$302)+SUMIFS('Регистрация приход товаров'!$G$4:$G$2000,'Регистрация приход товаров'!$D$4:$D$2000,$D938,'Регистрация приход товаров'!$A$4:$A$2000,"&lt;"&amp;DATE(YEAR($A938),MONTH($A938),1)))-SUMIFS('Регистрация расход товаров'!$G$4:$G$2000,'Регистрация расход товаров'!$A$4:$A$2000,"&lt;"&amp;DATE(YEAR($A938),MONTH($A938),1),'Регистрация расход товаров'!$D$4:$D$2000,$D938),0))))*G938,0)</f>
        <v>0</v>
      </c>
      <c r="I938" s="154"/>
      <c r="J938" s="153">
        <f t="shared" si="28"/>
        <v>0</v>
      </c>
      <c r="K938" s="153">
        <f t="shared" si="29"/>
        <v>0</v>
      </c>
      <c r="L938" s="43" t="e">
        <f>IF(B938=#REF!,MAX($L$3:L937)+1,0)</f>
        <v>#REF!</v>
      </c>
    </row>
    <row r="939" spans="1:12">
      <c r="A939" s="158"/>
      <c r="B939" s="94"/>
      <c r="C939" s="159"/>
      <c r="D939" s="128"/>
      <c r="E939" s="151" t="str">
        <f>IFERROR(INDEX('Материал хисобот'!$C$9:$C$259,MATCH(D939,'Материал хисобот'!$B$9:$B$259,0),1),"")</f>
        <v/>
      </c>
      <c r="F939" s="152" t="str">
        <f>IFERROR(INDEX('Материал хисобот'!$D$9:$D$259,MATCH(D939,'Материал хисобот'!$B$9:$B$259,0),1),"")</f>
        <v/>
      </c>
      <c r="G939" s="155"/>
      <c r="H939" s="153">
        <f>IFERROR((((SUMIFS('Регистрация приход товаров'!$H$4:$H$2000,'Регистрация приход товаров'!$A$4:$A$2000,"&gt;="&amp;DATE(YEAR($A939),MONTH($A939),1),'Регистрация приход товаров'!$D$4:$D$2000,$D939)-SUMIFS('Регистрация приход товаров'!$H$4:$H$2000,'Регистрация приход товаров'!$A$4:$A$2000,"&gt;="&amp;DATE(YEAR($A939),MONTH($A939)+1,1),'Регистрация приход товаров'!$D$4:$D$2000,$D939))+(IFERROR((SUMIF('Остаток на начало год'!$B$5:$B$302,$D939,'Остаток на начало год'!$F$5:$F$302)+SUMIFS('Регистрация приход товаров'!$H$4:$H$2000,'Регистрация приход товаров'!$D$4:$D$2000,$D939,'Регистрация приход товаров'!$A$4:$A$2000,"&lt;"&amp;DATE(YEAR($A939),MONTH($A939),1)))-SUMIFS('Регистрация расход товаров'!$H$4:$H$2000,'Регистрация расход товаров'!$A$4:$A$2000,"&lt;"&amp;DATE(YEAR($A939),MONTH($A939),1),'Регистрация расход товаров'!$D$4:$D$2000,$D939),0)))/((SUMIFS('Регистрация приход товаров'!$G$4:$G$2000,'Регистрация приход товаров'!$A$4:$A$2000,"&gt;="&amp;DATE(YEAR($A939),MONTH($A939),1),'Регистрация приход товаров'!$D$4:$D$2000,$D939)-SUMIFS('Регистрация приход товаров'!$G$4:$G$2000,'Регистрация приход товаров'!$A$4:$A$2000,"&gt;="&amp;DATE(YEAR($A939),MONTH($A939)+1,1),'Регистрация приход товаров'!$D$4:$D$2000,$D939))+(IFERROR((SUMIF('Остаток на начало год'!$B$5:$B$302,$D939,'Остаток на начало год'!$E$5:$E$302)+SUMIFS('Регистрация приход товаров'!$G$4:$G$2000,'Регистрация приход товаров'!$D$4:$D$2000,$D939,'Регистрация приход товаров'!$A$4:$A$2000,"&lt;"&amp;DATE(YEAR($A939),MONTH($A939),1)))-SUMIFS('Регистрация расход товаров'!$G$4:$G$2000,'Регистрация расход товаров'!$A$4:$A$2000,"&lt;"&amp;DATE(YEAR($A939),MONTH($A939),1),'Регистрация расход товаров'!$D$4:$D$2000,$D939),0))))*G939,0)</f>
        <v>0</v>
      </c>
      <c r="I939" s="154"/>
      <c r="J939" s="153">
        <f t="shared" si="28"/>
        <v>0</v>
      </c>
      <c r="K939" s="153">
        <f t="shared" si="29"/>
        <v>0</v>
      </c>
      <c r="L939" s="43" t="e">
        <f>IF(B939=#REF!,MAX($L$3:L938)+1,0)</f>
        <v>#REF!</v>
      </c>
    </row>
    <row r="940" spans="1:12">
      <c r="A940" s="158"/>
      <c r="B940" s="94"/>
      <c r="C940" s="159"/>
      <c r="D940" s="128"/>
      <c r="E940" s="151" t="str">
        <f>IFERROR(INDEX('Материал хисобот'!$C$9:$C$259,MATCH(D940,'Материал хисобот'!$B$9:$B$259,0),1),"")</f>
        <v/>
      </c>
      <c r="F940" s="152" t="str">
        <f>IFERROR(INDEX('Материал хисобот'!$D$9:$D$259,MATCH(D940,'Материал хисобот'!$B$9:$B$259,0),1),"")</f>
        <v/>
      </c>
      <c r="G940" s="155"/>
      <c r="H940" s="153">
        <f>IFERROR((((SUMIFS('Регистрация приход товаров'!$H$4:$H$2000,'Регистрация приход товаров'!$A$4:$A$2000,"&gt;="&amp;DATE(YEAR($A940),MONTH($A940),1),'Регистрация приход товаров'!$D$4:$D$2000,$D940)-SUMIFS('Регистрация приход товаров'!$H$4:$H$2000,'Регистрация приход товаров'!$A$4:$A$2000,"&gt;="&amp;DATE(YEAR($A940),MONTH($A940)+1,1),'Регистрация приход товаров'!$D$4:$D$2000,$D940))+(IFERROR((SUMIF('Остаток на начало год'!$B$5:$B$302,$D940,'Остаток на начало год'!$F$5:$F$302)+SUMIFS('Регистрация приход товаров'!$H$4:$H$2000,'Регистрация приход товаров'!$D$4:$D$2000,$D940,'Регистрация приход товаров'!$A$4:$A$2000,"&lt;"&amp;DATE(YEAR($A940),MONTH($A940),1)))-SUMIFS('Регистрация расход товаров'!$H$4:$H$2000,'Регистрация расход товаров'!$A$4:$A$2000,"&lt;"&amp;DATE(YEAR($A940),MONTH($A940),1),'Регистрация расход товаров'!$D$4:$D$2000,$D940),0)))/((SUMIFS('Регистрация приход товаров'!$G$4:$G$2000,'Регистрация приход товаров'!$A$4:$A$2000,"&gt;="&amp;DATE(YEAR($A940),MONTH($A940),1),'Регистрация приход товаров'!$D$4:$D$2000,$D940)-SUMIFS('Регистрация приход товаров'!$G$4:$G$2000,'Регистрация приход товаров'!$A$4:$A$2000,"&gt;="&amp;DATE(YEAR($A940),MONTH($A940)+1,1),'Регистрация приход товаров'!$D$4:$D$2000,$D940))+(IFERROR((SUMIF('Остаток на начало год'!$B$5:$B$302,$D940,'Остаток на начало год'!$E$5:$E$302)+SUMIFS('Регистрация приход товаров'!$G$4:$G$2000,'Регистрация приход товаров'!$D$4:$D$2000,$D940,'Регистрация приход товаров'!$A$4:$A$2000,"&lt;"&amp;DATE(YEAR($A940),MONTH($A940),1)))-SUMIFS('Регистрация расход товаров'!$G$4:$G$2000,'Регистрация расход товаров'!$A$4:$A$2000,"&lt;"&amp;DATE(YEAR($A940),MONTH($A940),1),'Регистрация расход товаров'!$D$4:$D$2000,$D940),0))))*G940,0)</f>
        <v>0</v>
      </c>
      <c r="I940" s="154"/>
      <c r="J940" s="153">
        <f t="shared" si="28"/>
        <v>0</v>
      </c>
      <c r="K940" s="153">
        <f t="shared" si="29"/>
        <v>0</v>
      </c>
      <c r="L940" s="43" t="e">
        <f>IF(B940=#REF!,MAX($L$3:L939)+1,0)</f>
        <v>#REF!</v>
      </c>
    </row>
    <row r="941" spans="1:12">
      <c r="A941" s="158"/>
      <c r="B941" s="94"/>
      <c r="C941" s="159"/>
      <c r="D941" s="128"/>
      <c r="E941" s="151" t="str">
        <f>IFERROR(INDEX('Материал хисобот'!$C$9:$C$259,MATCH(D941,'Материал хисобот'!$B$9:$B$259,0),1),"")</f>
        <v/>
      </c>
      <c r="F941" s="152" t="str">
        <f>IFERROR(INDEX('Материал хисобот'!$D$9:$D$259,MATCH(D941,'Материал хисобот'!$B$9:$B$259,0),1),"")</f>
        <v/>
      </c>
      <c r="G941" s="155"/>
      <c r="H941" s="153">
        <f>IFERROR((((SUMIFS('Регистрация приход товаров'!$H$4:$H$2000,'Регистрация приход товаров'!$A$4:$A$2000,"&gt;="&amp;DATE(YEAR($A941),MONTH($A941),1),'Регистрация приход товаров'!$D$4:$D$2000,$D941)-SUMIFS('Регистрация приход товаров'!$H$4:$H$2000,'Регистрация приход товаров'!$A$4:$A$2000,"&gt;="&amp;DATE(YEAR($A941),MONTH($A941)+1,1),'Регистрация приход товаров'!$D$4:$D$2000,$D941))+(IFERROR((SUMIF('Остаток на начало год'!$B$5:$B$302,$D941,'Остаток на начало год'!$F$5:$F$302)+SUMIFS('Регистрация приход товаров'!$H$4:$H$2000,'Регистрация приход товаров'!$D$4:$D$2000,$D941,'Регистрация приход товаров'!$A$4:$A$2000,"&lt;"&amp;DATE(YEAR($A941),MONTH($A941),1)))-SUMIFS('Регистрация расход товаров'!$H$4:$H$2000,'Регистрация расход товаров'!$A$4:$A$2000,"&lt;"&amp;DATE(YEAR($A941),MONTH($A941),1),'Регистрация расход товаров'!$D$4:$D$2000,$D941),0)))/((SUMIFS('Регистрация приход товаров'!$G$4:$G$2000,'Регистрация приход товаров'!$A$4:$A$2000,"&gt;="&amp;DATE(YEAR($A941),MONTH($A941),1),'Регистрация приход товаров'!$D$4:$D$2000,$D941)-SUMIFS('Регистрация приход товаров'!$G$4:$G$2000,'Регистрация приход товаров'!$A$4:$A$2000,"&gt;="&amp;DATE(YEAR($A941),MONTH($A941)+1,1),'Регистрация приход товаров'!$D$4:$D$2000,$D941))+(IFERROR((SUMIF('Остаток на начало год'!$B$5:$B$302,$D941,'Остаток на начало год'!$E$5:$E$302)+SUMIFS('Регистрация приход товаров'!$G$4:$G$2000,'Регистрация приход товаров'!$D$4:$D$2000,$D941,'Регистрация приход товаров'!$A$4:$A$2000,"&lt;"&amp;DATE(YEAR($A941),MONTH($A941),1)))-SUMIFS('Регистрация расход товаров'!$G$4:$G$2000,'Регистрация расход товаров'!$A$4:$A$2000,"&lt;"&amp;DATE(YEAR($A941),MONTH($A941),1),'Регистрация расход товаров'!$D$4:$D$2000,$D941),0))))*G941,0)</f>
        <v>0</v>
      </c>
      <c r="I941" s="154"/>
      <c r="J941" s="153">
        <f t="shared" si="28"/>
        <v>0</v>
      </c>
      <c r="K941" s="153">
        <f t="shared" si="29"/>
        <v>0</v>
      </c>
      <c r="L941" s="43" t="e">
        <f>IF(B941=#REF!,MAX($L$3:L940)+1,0)</f>
        <v>#REF!</v>
      </c>
    </row>
    <row r="942" spans="1:12">
      <c r="A942" s="158"/>
      <c r="B942" s="94"/>
      <c r="C942" s="159"/>
      <c r="D942" s="128"/>
      <c r="E942" s="151" t="str">
        <f>IFERROR(INDEX('Материал хисобот'!$C$9:$C$259,MATCH(D942,'Материал хисобот'!$B$9:$B$259,0),1),"")</f>
        <v/>
      </c>
      <c r="F942" s="152" t="str">
        <f>IFERROR(INDEX('Материал хисобот'!$D$9:$D$259,MATCH(D942,'Материал хисобот'!$B$9:$B$259,0),1),"")</f>
        <v/>
      </c>
      <c r="G942" s="155"/>
      <c r="H942" s="153">
        <f>IFERROR((((SUMIFS('Регистрация приход товаров'!$H$4:$H$2000,'Регистрация приход товаров'!$A$4:$A$2000,"&gt;="&amp;DATE(YEAR($A942),MONTH($A942),1),'Регистрация приход товаров'!$D$4:$D$2000,$D942)-SUMIFS('Регистрация приход товаров'!$H$4:$H$2000,'Регистрация приход товаров'!$A$4:$A$2000,"&gt;="&amp;DATE(YEAR($A942),MONTH($A942)+1,1),'Регистрация приход товаров'!$D$4:$D$2000,$D942))+(IFERROR((SUMIF('Остаток на начало год'!$B$5:$B$302,$D942,'Остаток на начало год'!$F$5:$F$302)+SUMIFS('Регистрация приход товаров'!$H$4:$H$2000,'Регистрация приход товаров'!$D$4:$D$2000,$D942,'Регистрация приход товаров'!$A$4:$A$2000,"&lt;"&amp;DATE(YEAR($A942),MONTH($A942),1)))-SUMIFS('Регистрация расход товаров'!$H$4:$H$2000,'Регистрация расход товаров'!$A$4:$A$2000,"&lt;"&amp;DATE(YEAR($A942),MONTH($A942),1),'Регистрация расход товаров'!$D$4:$D$2000,$D942),0)))/((SUMIFS('Регистрация приход товаров'!$G$4:$G$2000,'Регистрация приход товаров'!$A$4:$A$2000,"&gt;="&amp;DATE(YEAR($A942),MONTH($A942),1),'Регистрация приход товаров'!$D$4:$D$2000,$D942)-SUMIFS('Регистрация приход товаров'!$G$4:$G$2000,'Регистрация приход товаров'!$A$4:$A$2000,"&gt;="&amp;DATE(YEAR($A942),MONTH($A942)+1,1),'Регистрация приход товаров'!$D$4:$D$2000,$D942))+(IFERROR((SUMIF('Остаток на начало год'!$B$5:$B$302,$D942,'Остаток на начало год'!$E$5:$E$302)+SUMIFS('Регистрация приход товаров'!$G$4:$G$2000,'Регистрация приход товаров'!$D$4:$D$2000,$D942,'Регистрация приход товаров'!$A$4:$A$2000,"&lt;"&amp;DATE(YEAR($A942),MONTH($A942),1)))-SUMIFS('Регистрация расход товаров'!$G$4:$G$2000,'Регистрация расход товаров'!$A$4:$A$2000,"&lt;"&amp;DATE(YEAR($A942),MONTH($A942),1),'Регистрация расход товаров'!$D$4:$D$2000,$D942),0))))*G942,0)</f>
        <v>0</v>
      </c>
      <c r="I942" s="154"/>
      <c r="J942" s="153">
        <f t="shared" si="28"/>
        <v>0</v>
      </c>
      <c r="K942" s="153">
        <f t="shared" si="29"/>
        <v>0</v>
      </c>
      <c r="L942" s="43" t="e">
        <f>IF(B942=#REF!,MAX($L$3:L941)+1,0)</f>
        <v>#REF!</v>
      </c>
    </row>
    <row r="943" spans="1:12">
      <c r="A943" s="158"/>
      <c r="B943" s="94"/>
      <c r="C943" s="159"/>
      <c r="D943" s="128"/>
      <c r="E943" s="151" t="str">
        <f>IFERROR(INDEX('Материал хисобот'!$C$9:$C$259,MATCH(D943,'Материал хисобот'!$B$9:$B$259,0),1),"")</f>
        <v/>
      </c>
      <c r="F943" s="152" t="str">
        <f>IFERROR(INDEX('Материал хисобот'!$D$9:$D$259,MATCH(D943,'Материал хисобот'!$B$9:$B$259,0),1),"")</f>
        <v/>
      </c>
      <c r="G943" s="155"/>
      <c r="H943" s="153">
        <f>IFERROR((((SUMIFS('Регистрация приход товаров'!$H$4:$H$2000,'Регистрация приход товаров'!$A$4:$A$2000,"&gt;="&amp;DATE(YEAR($A943),MONTH($A943),1),'Регистрация приход товаров'!$D$4:$D$2000,$D943)-SUMIFS('Регистрация приход товаров'!$H$4:$H$2000,'Регистрация приход товаров'!$A$4:$A$2000,"&gt;="&amp;DATE(YEAR($A943),MONTH($A943)+1,1),'Регистрация приход товаров'!$D$4:$D$2000,$D943))+(IFERROR((SUMIF('Остаток на начало год'!$B$5:$B$302,$D943,'Остаток на начало год'!$F$5:$F$302)+SUMIFS('Регистрация приход товаров'!$H$4:$H$2000,'Регистрация приход товаров'!$D$4:$D$2000,$D943,'Регистрация приход товаров'!$A$4:$A$2000,"&lt;"&amp;DATE(YEAR($A943),MONTH($A943),1)))-SUMIFS('Регистрация расход товаров'!$H$4:$H$2000,'Регистрация расход товаров'!$A$4:$A$2000,"&lt;"&amp;DATE(YEAR($A943),MONTH($A943),1),'Регистрация расход товаров'!$D$4:$D$2000,$D943),0)))/((SUMIFS('Регистрация приход товаров'!$G$4:$G$2000,'Регистрация приход товаров'!$A$4:$A$2000,"&gt;="&amp;DATE(YEAR($A943),MONTH($A943),1),'Регистрация приход товаров'!$D$4:$D$2000,$D943)-SUMIFS('Регистрация приход товаров'!$G$4:$G$2000,'Регистрация приход товаров'!$A$4:$A$2000,"&gt;="&amp;DATE(YEAR($A943),MONTH($A943)+1,1),'Регистрация приход товаров'!$D$4:$D$2000,$D943))+(IFERROR((SUMIF('Остаток на начало год'!$B$5:$B$302,$D943,'Остаток на начало год'!$E$5:$E$302)+SUMIFS('Регистрация приход товаров'!$G$4:$G$2000,'Регистрация приход товаров'!$D$4:$D$2000,$D943,'Регистрация приход товаров'!$A$4:$A$2000,"&lt;"&amp;DATE(YEAR($A943),MONTH($A943),1)))-SUMIFS('Регистрация расход товаров'!$G$4:$G$2000,'Регистрация расход товаров'!$A$4:$A$2000,"&lt;"&amp;DATE(YEAR($A943),MONTH($A943),1),'Регистрация расход товаров'!$D$4:$D$2000,$D943),0))))*G943,0)</f>
        <v>0</v>
      </c>
      <c r="I943" s="154"/>
      <c r="J943" s="153">
        <f t="shared" si="28"/>
        <v>0</v>
      </c>
      <c r="K943" s="153">
        <f t="shared" si="29"/>
        <v>0</v>
      </c>
      <c r="L943" s="43" t="e">
        <f>IF(B943=#REF!,MAX($L$3:L942)+1,0)</f>
        <v>#REF!</v>
      </c>
    </row>
    <row r="944" spans="1:12">
      <c r="A944" s="158"/>
      <c r="B944" s="94"/>
      <c r="C944" s="159"/>
      <c r="D944" s="128"/>
      <c r="E944" s="151" t="str">
        <f>IFERROR(INDEX('Материал хисобот'!$C$9:$C$259,MATCH(D944,'Материал хисобот'!$B$9:$B$259,0),1),"")</f>
        <v/>
      </c>
      <c r="F944" s="152" t="str">
        <f>IFERROR(INDEX('Материал хисобот'!$D$9:$D$259,MATCH(D944,'Материал хисобот'!$B$9:$B$259,0),1),"")</f>
        <v/>
      </c>
      <c r="G944" s="155"/>
      <c r="H944" s="153">
        <f>IFERROR((((SUMIFS('Регистрация приход товаров'!$H$4:$H$2000,'Регистрация приход товаров'!$A$4:$A$2000,"&gt;="&amp;DATE(YEAR($A944),MONTH($A944),1),'Регистрация приход товаров'!$D$4:$D$2000,$D944)-SUMIFS('Регистрация приход товаров'!$H$4:$H$2000,'Регистрация приход товаров'!$A$4:$A$2000,"&gt;="&amp;DATE(YEAR($A944),MONTH($A944)+1,1),'Регистрация приход товаров'!$D$4:$D$2000,$D944))+(IFERROR((SUMIF('Остаток на начало год'!$B$5:$B$302,$D944,'Остаток на начало год'!$F$5:$F$302)+SUMIFS('Регистрация приход товаров'!$H$4:$H$2000,'Регистрация приход товаров'!$D$4:$D$2000,$D944,'Регистрация приход товаров'!$A$4:$A$2000,"&lt;"&amp;DATE(YEAR($A944),MONTH($A944),1)))-SUMIFS('Регистрация расход товаров'!$H$4:$H$2000,'Регистрация расход товаров'!$A$4:$A$2000,"&lt;"&amp;DATE(YEAR($A944),MONTH($A944),1),'Регистрация расход товаров'!$D$4:$D$2000,$D944),0)))/((SUMIFS('Регистрация приход товаров'!$G$4:$G$2000,'Регистрация приход товаров'!$A$4:$A$2000,"&gt;="&amp;DATE(YEAR($A944),MONTH($A944),1),'Регистрация приход товаров'!$D$4:$D$2000,$D944)-SUMIFS('Регистрация приход товаров'!$G$4:$G$2000,'Регистрация приход товаров'!$A$4:$A$2000,"&gt;="&amp;DATE(YEAR($A944),MONTH($A944)+1,1),'Регистрация приход товаров'!$D$4:$D$2000,$D944))+(IFERROR((SUMIF('Остаток на начало год'!$B$5:$B$302,$D944,'Остаток на начало год'!$E$5:$E$302)+SUMIFS('Регистрация приход товаров'!$G$4:$G$2000,'Регистрация приход товаров'!$D$4:$D$2000,$D944,'Регистрация приход товаров'!$A$4:$A$2000,"&lt;"&amp;DATE(YEAR($A944),MONTH($A944),1)))-SUMIFS('Регистрация расход товаров'!$G$4:$G$2000,'Регистрация расход товаров'!$A$4:$A$2000,"&lt;"&amp;DATE(YEAR($A944),MONTH($A944),1),'Регистрация расход товаров'!$D$4:$D$2000,$D944),0))))*G944,0)</f>
        <v>0</v>
      </c>
      <c r="I944" s="154"/>
      <c r="J944" s="153">
        <f t="shared" si="28"/>
        <v>0</v>
      </c>
      <c r="K944" s="153">
        <f t="shared" si="29"/>
        <v>0</v>
      </c>
      <c r="L944" s="43" t="e">
        <f>IF(B944=#REF!,MAX($L$3:L943)+1,0)</f>
        <v>#REF!</v>
      </c>
    </row>
    <row r="945" spans="1:12">
      <c r="A945" s="158"/>
      <c r="B945" s="94"/>
      <c r="C945" s="159"/>
      <c r="D945" s="128"/>
      <c r="E945" s="151" t="str">
        <f>IFERROR(INDEX('Материал хисобот'!$C$9:$C$259,MATCH(D945,'Материал хисобот'!$B$9:$B$259,0),1),"")</f>
        <v/>
      </c>
      <c r="F945" s="152" t="str">
        <f>IFERROR(INDEX('Материал хисобот'!$D$9:$D$259,MATCH(D945,'Материал хисобот'!$B$9:$B$259,0),1),"")</f>
        <v/>
      </c>
      <c r="G945" s="155"/>
      <c r="H945" s="153">
        <f>IFERROR((((SUMIFS('Регистрация приход товаров'!$H$4:$H$2000,'Регистрация приход товаров'!$A$4:$A$2000,"&gt;="&amp;DATE(YEAR($A945),MONTH($A945),1),'Регистрация приход товаров'!$D$4:$D$2000,$D945)-SUMIFS('Регистрация приход товаров'!$H$4:$H$2000,'Регистрация приход товаров'!$A$4:$A$2000,"&gt;="&amp;DATE(YEAR($A945),MONTH($A945)+1,1),'Регистрация приход товаров'!$D$4:$D$2000,$D945))+(IFERROR((SUMIF('Остаток на начало год'!$B$5:$B$302,$D945,'Остаток на начало год'!$F$5:$F$302)+SUMIFS('Регистрация приход товаров'!$H$4:$H$2000,'Регистрация приход товаров'!$D$4:$D$2000,$D945,'Регистрация приход товаров'!$A$4:$A$2000,"&lt;"&amp;DATE(YEAR($A945),MONTH($A945),1)))-SUMIFS('Регистрация расход товаров'!$H$4:$H$2000,'Регистрация расход товаров'!$A$4:$A$2000,"&lt;"&amp;DATE(YEAR($A945),MONTH($A945),1),'Регистрация расход товаров'!$D$4:$D$2000,$D945),0)))/((SUMIFS('Регистрация приход товаров'!$G$4:$G$2000,'Регистрация приход товаров'!$A$4:$A$2000,"&gt;="&amp;DATE(YEAR($A945),MONTH($A945),1),'Регистрация приход товаров'!$D$4:$D$2000,$D945)-SUMIFS('Регистрация приход товаров'!$G$4:$G$2000,'Регистрация приход товаров'!$A$4:$A$2000,"&gt;="&amp;DATE(YEAR($A945),MONTH($A945)+1,1),'Регистрация приход товаров'!$D$4:$D$2000,$D945))+(IFERROR((SUMIF('Остаток на начало год'!$B$5:$B$302,$D945,'Остаток на начало год'!$E$5:$E$302)+SUMIFS('Регистрация приход товаров'!$G$4:$G$2000,'Регистрация приход товаров'!$D$4:$D$2000,$D945,'Регистрация приход товаров'!$A$4:$A$2000,"&lt;"&amp;DATE(YEAR($A945),MONTH($A945),1)))-SUMIFS('Регистрация расход товаров'!$G$4:$G$2000,'Регистрация расход товаров'!$A$4:$A$2000,"&lt;"&amp;DATE(YEAR($A945),MONTH($A945),1),'Регистрация расход товаров'!$D$4:$D$2000,$D945),0))))*G945,0)</f>
        <v>0</v>
      </c>
      <c r="I945" s="154"/>
      <c r="J945" s="153">
        <f t="shared" si="28"/>
        <v>0</v>
      </c>
      <c r="K945" s="153">
        <f t="shared" si="29"/>
        <v>0</v>
      </c>
      <c r="L945" s="43" t="e">
        <f>IF(B945=#REF!,MAX($L$3:L944)+1,0)</f>
        <v>#REF!</v>
      </c>
    </row>
    <row r="946" spans="1:12">
      <c r="A946" s="158"/>
      <c r="B946" s="94"/>
      <c r="C946" s="159"/>
      <c r="D946" s="128"/>
      <c r="E946" s="151" t="str">
        <f>IFERROR(INDEX('Материал хисобот'!$C$9:$C$259,MATCH(D946,'Материал хисобот'!$B$9:$B$259,0),1),"")</f>
        <v/>
      </c>
      <c r="F946" s="152" t="str">
        <f>IFERROR(INDEX('Материал хисобот'!$D$9:$D$259,MATCH(D946,'Материал хисобот'!$B$9:$B$259,0),1),"")</f>
        <v/>
      </c>
      <c r="G946" s="155"/>
      <c r="H946" s="153">
        <f>IFERROR((((SUMIFS('Регистрация приход товаров'!$H$4:$H$2000,'Регистрация приход товаров'!$A$4:$A$2000,"&gt;="&amp;DATE(YEAR($A946),MONTH($A946),1),'Регистрация приход товаров'!$D$4:$D$2000,$D946)-SUMIFS('Регистрация приход товаров'!$H$4:$H$2000,'Регистрация приход товаров'!$A$4:$A$2000,"&gt;="&amp;DATE(YEAR($A946),MONTH($A946)+1,1),'Регистрация приход товаров'!$D$4:$D$2000,$D946))+(IFERROR((SUMIF('Остаток на начало год'!$B$5:$B$302,$D946,'Остаток на начало год'!$F$5:$F$302)+SUMIFS('Регистрация приход товаров'!$H$4:$H$2000,'Регистрация приход товаров'!$D$4:$D$2000,$D946,'Регистрация приход товаров'!$A$4:$A$2000,"&lt;"&amp;DATE(YEAR($A946),MONTH($A946),1)))-SUMIFS('Регистрация расход товаров'!$H$4:$H$2000,'Регистрация расход товаров'!$A$4:$A$2000,"&lt;"&amp;DATE(YEAR($A946),MONTH($A946),1),'Регистрация расход товаров'!$D$4:$D$2000,$D946),0)))/((SUMIFS('Регистрация приход товаров'!$G$4:$G$2000,'Регистрация приход товаров'!$A$4:$A$2000,"&gt;="&amp;DATE(YEAR($A946),MONTH($A946),1),'Регистрация приход товаров'!$D$4:$D$2000,$D946)-SUMIFS('Регистрация приход товаров'!$G$4:$G$2000,'Регистрация приход товаров'!$A$4:$A$2000,"&gt;="&amp;DATE(YEAR($A946),MONTH($A946)+1,1),'Регистрация приход товаров'!$D$4:$D$2000,$D946))+(IFERROR((SUMIF('Остаток на начало год'!$B$5:$B$302,$D946,'Остаток на начало год'!$E$5:$E$302)+SUMIFS('Регистрация приход товаров'!$G$4:$G$2000,'Регистрация приход товаров'!$D$4:$D$2000,$D946,'Регистрация приход товаров'!$A$4:$A$2000,"&lt;"&amp;DATE(YEAR($A946),MONTH($A946),1)))-SUMIFS('Регистрация расход товаров'!$G$4:$G$2000,'Регистрация расход товаров'!$A$4:$A$2000,"&lt;"&amp;DATE(YEAR($A946),MONTH($A946),1),'Регистрация расход товаров'!$D$4:$D$2000,$D946),0))))*G946,0)</f>
        <v>0</v>
      </c>
      <c r="I946" s="154"/>
      <c r="J946" s="153">
        <f t="shared" si="28"/>
        <v>0</v>
      </c>
      <c r="K946" s="153">
        <f t="shared" si="29"/>
        <v>0</v>
      </c>
      <c r="L946" s="43" t="e">
        <f>IF(B946=#REF!,MAX($L$3:L945)+1,0)</f>
        <v>#REF!</v>
      </c>
    </row>
    <row r="947" spans="1:12">
      <c r="A947" s="158"/>
      <c r="B947" s="94"/>
      <c r="C947" s="159"/>
      <c r="D947" s="128"/>
      <c r="E947" s="151" t="str">
        <f>IFERROR(INDEX('Материал хисобот'!$C$9:$C$259,MATCH(D947,'Материал хисобот'!$B$9:$B$259,0),1),"")</f>
        <v/>
      </c>
      <c r="F947" s="152" t="str">
        <f>IFERROR(INDEX('Материал хисобот'!$D$9:$D$259,MATCH(D947,'Материал хисобот'!$B$9:$B$259,0),1),"")</f>
        <v/>
      </c>
      <c r="G947" s="155"/>
      <c r="H947" s="153">
        <f>IFERROR((((SUMIFS('Регистрация приход товаров'!$H$4:$H$2000,'Регистрация приход товаров'!$A$4:$A$2000,"&gt;="&amp;DATE(YEAR($A947),MONTH($A947),1),'Регистрация приход товаров'!$D$4:$D$2000,$D947)-SUMIFS('Регистрация приход товаров'!$H$4:$H$2000,'Регистрация приход товаров'!$A$4:$A$2000,"&gt;="&amp;DATE(YEAR($A947),MONTH($A947)+1,1),'Регистрация приход товаров'!$D$4:$D$2000,$D947))+(IFERROR((SUMIF('Остаток на начало год'!$B$5:$B$302,$D947,'Остаток на начало год'!$F$5:$F$302)+SUMIFS('Регистрация приход товаров'!$H$4:$H$2000,'Регистрация приход товаров'!$D$4:$D$2000,$D947,'Регистрация приход товаров'!$A$4:$A$2000,"&lt;"&amp;DATE(YEAR($A947),MONTH($A947),1)))-SUMIFS('Регистрация расход товаров'!$H$4:$H$2000,'Регистрация расход товаров'!$A$4:$A$2000,"&lt;"&amp;DATE(YEAR($A947),MONTH($A947),1),'Регистрация расход товаров'!$D$4:$D$2000,$D947),0)))/((SUMIFS('Регистрация приход товаров'!$G$4:$G$2000,'Регистрация приход товаров'!$A$4:$A$2000,"&gt;="&amp;DATE(YEAR($A947),MONTH($A947),1),'Регистрация приход товаров'!$D$4:$D$2000,$D947)-SUMIFS('Регистрация приход товаров'!$G$4:$G$2000,'Регистрация приход товаров'!$A$4:$A$2000,"&gt;="&amp;DATE(YEAR($A947),MONTH($A947)+1,1),'Регистрация приход товаров'!$D$4:$D$2000,$D947))+(IFERROR((SUMIF('Остаток на начало год'!$B$5:$B$302,$D947,'Остаток на начало год'!$E$5:$E$302)+SUMIFS('Регистрация приход товаров'!$G$4:$G$2000,'Регистрация приход товаров'!$D$4:$D$2000,$D947,'Регистрация приход товаров'!$A$4:$A$2000,"&lt;"&amp;DATE(YEAR($A947),MONTH($A947),1)))-SUMIFS('Регистрация расход товаров'!$G$4:$G$2000,'Регистрация расход товаров'!$A$4:$A$2000,"&lt;"&amp;DATE(YEAR($A947),MONTH($A947),1),'Регистрация расход товаров'!$D$4:$D$2000,$D947),0))))*G947,0)</f>
        <v>0</v>
      </c>
      <c r="I947" s="154"/>
      <c r="J947" s="153">
        <f t="shared" si="28"/>
        <v>0</v>
      </c>
      <c r="K947" s="153">
        <f t="shared" si="29"/>
        <v>0</v>
      </c>
      <c r="L947" s="43" t="e">
        <f>IF(B947=#REF!,MAX($L$3:L946)+1,0)</f>
        <v>#REF!</v>
      </c>
    </row>
    <row r="948" spans="1:12">
      <c r="A948" s="158"/>
      <c r="B948" s="94"/>
      <c r="C948" s="159"/>
      <c r="D948" s="128"/>
      <c r="E948" s="151" t="str">
        <f>IFERROR(INDEX('Материал хисобот'!$C$9:$C$259,MATCH(D948,'Материал хисобот'!$B$9:$B$259,0),1),"")</f>
        <v/>
      </c>
      <c r="F948" s="152" t="str">
        <f>IFERROR(INDEX('Материал хисобот'!$D$9:$D$259,MATCH(D948,'Материал хисобот'!$B$9:$B$259,0),1),"")</f>
        <v/>
      </c>
      <c r="G948" s="155"/>
      <c r="H948" s="153">
        <f>IFERROR((((SUMIFS('Регистрация приход товаров'!$H$4:$H$2000,'Регистрация приход товаров'!$A$4:$A$2000,"&gt;="&amp;DATE(YEAR($A948),MONTH($A948),1),'Регистрация приход товаров'!$D$4:$D$2000,$D948)-SUMIFS('Регистрация приход товаров'!$H$4:$H$2000,'Регистрация приход товаров'!$A$4:$A$2000,"&gt;="&amp;DATE(YEAR($A948),MONTH($A948)+1,1),'Регистрация приход товаров'!$D$4:$D$2000,$D948))+(IFERROR((SUMIF('Остаток на начало год'!$B$5:$B$302,$D948,'Остаток на начало год'!$F$5:$F$302)+SUMIFS('Регистрация приход товаров'!$H$4:$H$2000,'Регистрация приход товаров'!$D$4:$D$2000,$D948,'Регистрация приход товаров'!$A$4:$A$2000,"&lt;"&amp;DATE(YEAR($A948),MONTH($A948),1)))-SUMIFS('Регистрация расход товаров'!$H$4:$H$2000,'Регистрация расход товаров'!$A$4:$A$2000,"&lt;"&amp;DATE(YEAR($A948),MONTH($A948),1),'Регистрация расход товаров'!$D$4:$D$2000,$D948),0)))/((SUMIFS('Регистрация приход товаров'!$G$4:$G$2000,'Регистрация приход товаров'!$A$4:$A$2000,"&gt;="&amp;DATE(YEAR($A948),MONTH($A948),1),'Регистрация приход товаров'!$D$4:$D$2000,$D948)-SUMIFS('Регистрация приход товаров'!$G$4:$G$2000,'Регистрация приход товаров'!$A$4:$A$2000,"&gt;="&amp;DATE(YEAR($A948),MONTH($A948)+1,1),'Регистрация приход товаров'!$D$4:$D$2000,$D948))+(IFERROR((SUMIF('Остаток на начало год'!$B$5:$B$302,$D948,'Остаток на начало год'!$E$5:$E$302)+SUMIFS('Регистрация приход товаров'!$G$4:$G$2000,'Регистрация приход товаров'!$D$4:$D$2000,$D948,'Регистрация приход товаров'!$A$4:$A$2000,"&lt;"&amp;DATE(YEAR($A948),MONTH($A948),1)))-SUMIFS('Регистрация расход товаров'!$G$4:$G$2000,'Регистрация расход товаров'!$A$4:$A$2000,"&lt;"&amp;DATE(YEAR($A948),MONTH($A948),1),'Регистрация расход товаров'!$D$4:$D$2000,$D948),0))))*G948,0)</f>
        <v>0</v>
      </c>
      <c r="I948" s="154"/>
      <c r="J948" s="153">
        <f t="shared" si="28"/>
        <v>0</v>
      </c>
      <c r="K948" s="153">
        <f t="shared" si="29"/>
        <v>0</v>
      </c>
      <c r="L948" s="43" t="e">
        <f>IF(B948=#REF!,MAX($L$3:L947)+1,0)</f>
        <v>#REF!</v>
      </c>
    </row>
    <row r="949" spans="1:12">
      <c r="A949" s="158"/>
      <c r="B949" s="94"/>
      <c r="C949" s="159"/>
      <c r="D949" s="128"/>
      <c r="E949" s="151" t="str">
        <f>IFERROR(INDEX('Материал хисобот'!$C$9:$C$259,MATCH(D949,'Материал хисобот'!$B$9:$B$259,0),1),"")</f>
        <v/>
      </c>
      <c r="F949" s="152" t="str">
        <f>IFERROR(INDEX('Материал хисобот'!$D$9:$D$259,MATCH(D949,'Материал хисобот'!$B$9:$B$259,0),1),"")</f>
        <v/>
      </c>
      <c r="G949" s="155"/>
      <c r="H949" s="153">
        <f>IFERROR((((SUMIFS('Регистрация приход товаров'!$H$4:$H$2000,'Регистрация приход товаров'!$A$4:$A$2000,"&gt;="&amp;DATE(YEAR($A949),MONTH($A949),1),'Регистрация приход товаров'!$D$4:$D$2000,$D949)-SUMIFS('Регистрация приход товаров'!$H$4:$H$2000,'Регистрация приход товаров'!$A$4:$A$2000,"&gt;="&amp;DATE(YEAR($A949),MONTH($A949)+1,1),'Регистрация приход товаров'!$D$4:$D$2000,$D949))+(IFERROR((SUMIF('Остаток на начало год'!$B$5:$B$302,$D949,'Остаток на начало год'!$F$5:$F$302)+SUMIFS('Регистрация приход товаров'!$H$4:$H$2000,'Регистрация приход товаров'!$D$4:$D$2000,$D949,'Регистрация приход товаров'!$A$4:$A$2000,"&lt;"&amp;DATE(YEAR($A949),MONTH($A949),1)))-SUMIFS('Регистрация расход товаров'!$H$4:$H$2000,'Регистрация расход товаров'!$A$4:$A$2000,"&lt;"&amp;DATE(YEAR($A949),MONTH($A949),1),'Регистрация расход товаров'!$D$4:$D$2000,$D949),0)))/((SUMIFS('Регистрация приход товаров'!$G$4:$G$2000,'Регистрация приход товаров'!$A$4:$A$2000,"&gt;="&amp;DATE(YEAR($A949),MONTH($A949),1),'Регистрация приход товаров'!$D$4:$D$2000,$D949)-SUMIFS('Регистрация приход товаров'!$G$4:$G$2000,'Регистрация приход товаров'!$A$4:$A$2000,"&gt;="&amp;DATE(YEAR($A949),MONTH($A949)+1,1),'Регистрация приход товаров'!$D$4:$D$2000,$D949))+(IFERROR((SUMIF('Остаток на начало год'!$B$5:$B$302,$D949,'Остаток на начало год'!$E$5:$E$302)+SUMIFS('Регистрация приход товаров'!$G$4:$G$2000,'Регистрация приход товаров'!$D$4:$D$2000,$D949,'Регистрация приход товаров'!$A$4:$A$2000,"&lt;"&amp;DATE(YEAR($A949),MONTH($A949),1)))-SUMIFS('Регистрация расход товаров'!$G$4:$G$2000,'Регистрация расход товаров'!$A$4:$A$2000,"&lt;"&amp;DATE(YEAR($A949),MONTH($A949),1),'Регистрация расход товаров'!$D$4:$D$2000,$D949),0))))*G949,0)</f>
        <v>0</v>
      </c>
      <c r="I949" s="154"/>
      <c r="J949" s="153">
        <f t="shared" si="28"/>
        <v>0</v>
      </c>
      <c r="K949" s="153">
        <f t="shared" si="29"/>
        <v>0</v>
      </c>
      <c r="L949" s="43" t="e">
        <f>IF(B949=#REF!,MAX($L$3:L948)+1,0)</f>
        <v>#REF!</v>
      </c>
    </row>
    <row r="950" spans="1:12">
      <c r="A950" s="158"/>
      <c r="B950" s="94"/>
      <c r="C950" s="159"/>
      <c r="D950" s="128"/>
      <c r="E950" s="151" t="str">
        <f>IFERROR(INDEX('Материал хисобот'!$C$9:$C$259,MATCH(D950,'Материал хисобот'!$B$9:$B$259,0),1),"")</f>
        <v/>
      </c>
      <c r="F950" s="152" t="str">
        <f>IFERROR(INDEX('Материал хисобот'!$D$9:$D$259,MATCH(D950,'Материал хисобот'!$B$9:$B$259,0),1),"")</f>
        <v/>
      </c>
      <c r="G950" s="155"/>
      <c r="H950" s="153">
        <f>IFERROR((((SUMIFS('Регистрация приход товаров'!$H$4:$H$2000,'Регистрация приход товаров'!$A$4:$A$2000,"&gt;="&amp;DATE(YEAR($A950),MONTH($A950),1),'Регистрация приход товаров'!$D$4:$D$2000,$D950)-SUMIFS('Регистрация приход товаров'!$H$4:$H$2000,'Регистрация приход товаров'!$A$4:$A$2000,"&gt;="&amp;DATE(YEAR($A950),MONTH($A950)+1,1),'Регистрация приход товаров'!$D$4:$D$2000,$D950))+(IFERROR((SUMIF('Остаток на начало год'!$B$5:$B$302,$D950,'Остаток на начало год'!$F$5:$F$302)+SUMIFS('Регистрация приход товаров'!$H$4:$H$2000,'Регистрация приход товаров'!$D$4:$D$2000,$D950,'Регистрация приход товаров'!$A$4:$A$2000,"&lt;"&amp;DATE(YEAR($A950),MONTH($A950),1)))-SUMIFS('Регистрация расход товаров'!$H$4:$H$2000,'Регистрация расход товаров'!$A$4:$A$2000,"&lt;"&amp;DATE(YEAR($A950),MONTH($A950),1),'Регистрация расход товаров'!$D$4:$D$2000,$D950),0)))/((SUMIFS('Регистрация приход товаров'!$G$4:$G$2000,'Регистрация приход товаров'!$A$4:$A$2000,"&gt;="&amp;DATE(YEAR($A950),MONTH($A950),1),'Регистрация приход товаров'!$D$4:$D$2000,$D950)-SUMIFS('Регистрация приход товаров'!$G$4:$G$2000,'Регистрация приход товаров'!$A$4:$A$2000,"&gt;="&amp;DATE(YEAR($A950),MONTH($A950)+1,1),'Регистрация приход товаров'!$D$4:$D$2000,$D950))+(IFERROR((SUMIF('Остаток на начало год'!$B$5:$B$302,$D950,'Остаток на начало год'!$E$5:$E$302)+SUMIFS('Регистрация приход товаров'!$G$4:$G$2000,'Регистрация приход товаров'!$D$4:$D$2000,$D950,'Регистрация приход товаров'!$A$4:$A$2000,"&lt;"&amp;DATE(YEAR($A950),MONTH($A950),1)))-SUMIFS('Регистрация расход товаров'!$G$4:$G$2000,'Регистрация расход товаров'!$A$4:$A$2000,"&lt;"&amp;DATE(YEAR($A950),MONTH($A950),1),'Регистрация расход товаров'!$D$4:$D$2000,$D950),0))))*G950,0)</f>
        <v>0</v>
      </c>
      <c r="I950" s="154"/>
      <c r="J950" s="153">
        <f t="shared" si="28"/>
        <v>0</v>
      </c>
      <c r="K950" s="153">
        <f t="shared" si="29"/>
        <v>0</v>
      </c>
      <c r="L950" s="43" t="e">
        <f>IF(B950=#REF!,MAX($L$3:L949)+1,0)</f>
        <v>#REF!</v>
      </c>
    </row>
    <row r="951" spans="1:12">
      <c r="A951" s="158"/>
      <c r="B951" s="94"/>
      <c r="C951" s="159"/>
      <c r="D951" s="128"/>
      <c r="E951" s="151" t="str">
        <f>IFERROR(INDEX('Материал хисобот'!$C$9:$C$259,MATCH(D951,'Материал хисобот'!$B$9:$B$259,0),1),"")</f>
        <v/>
      </c>
      <c r="F951" s="152" t="str">
        <f>IFERROR(INDEX('Материал хисобот'!$D$9:$D$259,MATCH(D951,'Материал хисобот'!$B$9:$B$259,0),1),"")</f>
        <v/>
      </c>
      <c r="G951" s="155"/>
      <c r="H951" s="153">
        <f>IFERROR((((SUMIFS('Регистрация приход товаров'!$H$4:$H$2000,'Регистрация приход товаров'!$A$4:$A$2000,"&gt;="&amp;DATE(YEAR($A951),MONTH($A951),1),'Регистрация приход товаров'!$D$4:$D$2000,$D951)-SUMIFS('Регистрация приход товаров'!$H$4:$H$2000,'Регистрация приход товаров'!$A$4:$A$2000,"&gt;="&amp;DATE(YEAR($A951),MONTH($A951)+1,1),'Регистрация приход товаров'!$D$4:$D$2000,$D951))+(IFERROR((SUMIF('Остаток на начало год'!$B$5:$B$302,$D951,'Остаток на начало год'!$F$5:$F$302)+SUMIFS('Регистрация приход товаров'!$H$4:$H$2000,'Регистрация приход товаров'!$D$4:$D$2000,$D951,'Регистрация приход товаров'!$A$4:$A$2000,"&lt;"&amp;DATE(YEAR($A951),MONTH($A951),1)))-SUMIFS('Регистрация расход товаров'!$H$4:$H$2000,'Регистрация расход товаров'!$A$4:$A$2000,"&lt;"&amp;DATE(YEAR($A951),MONTH($A951),1),'Регистрация расход товаров'!$D$4:$D$2000,$D951),0)))/((SUMIFS('Регистрация приход товаров'!$G$4:$G$2000,'Регистрация приход товаров'!$A$4:$A$2000,"&gt;="&amp;DATE(YEAR($A951),MONTH($A951),1),'Регистрация приход товаров'!$D$4:$D$2000,$D951)-SUMIFS('Регистрация приход товаров'!$G$4:$G$2000,'Регистрация приход товаров'!$A$4:$A$2000,"&gt;="&amp;DATE(YEAR($A951),MONTH($A951)+1,1),'Регистрация приход товаров'!$D$4:$D$2000,$D951))+(IFERROR((SUMIF('Остаток на начало год'!$B$5:$B$302,$D951,'Остаток на начало год'!$E$5:$E$302)+SUMIFS('Регистрация приход товаров'!$G$4:$G$2000,'Регистрация приход товаров'!$D$4:$D$2000,$D951,'Регистрация приход товаров'!$A$4:$A$2000,"&lt;"&amp;DATE(YEAR($A951),MONTH($A951),1)))-SUMIFS('Регистрация расход товаров'!$G$4:$G$2000,'Регистрация расход товаров'!$A$4:$A$2000,"&lt;"&amp;DATE(YEAR($A951),MONTH($A951),1),'Регистрация расход товаров'!$D$4:$D$2000,$D951),0))))*G951,0)</f>
        <v>0</v>
      </c>
      <c r="I951" s="154"/>
      <c r="J951" s="153">
        <f t="shared" si="28"/>
        <v>0</v>
      </c>
      <c r="K951" s="153">
        <f t="shared" si="29"/>
        <v>0</v>
      </c>
      <c r="L951" s="43" t="e">
        <f>IF(B951=#REF!,MAX($L$3:L950)+1,0)</f>
        <v>#REF!</v>
      </c>
    </row>
    <row r="952" spans="1:12">
      <c r="A952" s="158"/>
      <c r="B952" s="94"/>
      <c r="C952" s="159"/>
      <c r="D952" s="128"/>
      <c r="E952" s="151" t="str">
        <f>IFERROR(INDEX('Материал хисобот'!$C$9:$C$259,MATCH(D952,'Материал хисобот'!$B$9:$B$259,0),1),"")</f>
        <v/>
      </c>
      <c r="F952" s="152" t="str">
        <f>IFERROR(INDEX('Материал хисобот'!$D$9:$D$259,MATCH(D952,'Материал хисобот'!$B$9:$B$259,0),1),"")</f>
        <v/>
      </c>
      <c r="G952" s="155"/>
      <c r="H952" s="153">
        <f>IFERROR((((SUMIFS('Регистрация приход товаров'!$H$4:$H$2000,'Регистрация приход товаров'!$A$4:$A$2000,"&gt;="&amp;DATE(YEAR($A952),MONTH($A952),1),'Регистрация приход товаров'!$D$4:$D$2000,$D952)-SUMIFS('Регистрация приход товаров'!$H$4:$H$2000,'Регистрация приход товаров'!$A$4:$A$2000,"&gt;="&amp;DATE(YEAR($A952),MONTH($A952)+1,1),'Регистрация приход товаров'!$D$4:$D$2000,$D952))+(IFERROR((SUMIF('Остаток на начало год'!$B$5:$B$302,$D952,'Остаток на начало год'!$F$5:$F$302)+SUMIFS('Регистрация приход товаров'!$H$4:$H$2000,'Регистрация приход товаров'!$D$4:$D$2000,$D952,'Регистрация приход товаров'!$A$4:$A$2000,"&lt;"&amp;DATE(YEAR($A952),MONTH($A952),1)))-SUMIFS('Регистрация расход товаров'!$H$4:$H$2000,'Регистрация расход товаров'!$A$4:$A$2000,"&lt;"&amp;DATE(YEAR($A952),MONTH($A952),1),'Регистрация расход товаров'!$D$4:$D$2000,$D952),0)))/((SUMIFS('Регистрация приход товаров'!$G$4:$G$2000,'Регистрация приход товаров'!$A$4:$A$2000,"&gt;="&amp;DATE(YEAR($A952),MONTH($A952),1),'Регистрация приход товаров'!$D$4:$D$2000,$D952)-SUMIFS('Регистрация приход товаров'!$G$4:$G$2000,'Регистрация приход товаров'!$A$4:$A$2000,"&gt;="&amp;DATE(YEAR($A952),MONTH($A952)+1,1),'Регистрация приход товаров'!$D$4:$D$2000,$D952))+(IFERROR((SUMIF('Остаток на начало год'!$B$5:$B$302,$D952,'Остаток на начало год'!$E$5:$E$302)+SUMIFS('Регистрация приход товаров'!$G$4:$G$2000,'Регистрация приход товаров'!$D$4:$D$2000,$D952,'Регистрация приход товаров'!$A$4:$A$2000,"&lt;"&amp;DATE(YEAR($A952),MONTH($A952),1)))-SUMIFS('Регистрация расход товаров'!$G$4:$G$2000,'Регистрация расход товаров'!$A$4:$A$2000,"&lt;"&amp;DATE(YEAR($A952),MONTH($A952),1),'Регистрация расход товаров'!$D$4:$D$2000,$D952),0))))*G952,0)</f>
        <v>0</v>
      </c>
      <c r="I952" s="154"/>
      <c r="J952" s="153">
        <f t="shared" si="28"/>
        <v>0</v>
      </c>
      <c r="K952" s="153">
        <f t="shared" si="29"/>
        <v>0</v>
      </c>
      <c r="L952" s="43" t="e">
        <f>IF(B952=#REF!,MAX($L$3:L951)+1,0)</f>
        <v>#REF!</v>
      </c>
    </row>
    <row r="953" spans="1:12">
      <c r="A953" s="158"/>
      <c r="B953" s="94"/>
      <c r="C953" s="159"/>
      <c r="D953" s="128"/>
      <c r="E953" s="151" t="str">
        <f>IFERROR(INDEX('Материал хисобот'!$C$9:$C$259,MATCH(D953,'Материал хисобот'!$B$9:$B$259,0),1),"")</f>
        <v/>
      </c>
      <c r="F953" s="152" t="str">
        <f>IFERROR(INDEX('Материал хисобот'!$D$9:$D$259,MATCH(D953,'Материал хисобот'!$B$9:$B$259,0),1),"")</f>
        <v/>
      </c>
      <c r="G953" s="155"/>
      <c r="H953" s="153">
        <f>IFERROR((((SUMIFS('Регистрация приход товаров'!$H$4:$H$2000,'Регистрация приход товаров'!$A$4:$A$2000,"&gt;="&amp;DATE(YEAR($A953),MONTH($A953),1),'Регистрация приход товаров'!$D$4:$D$2000,$D953)-SUMIFS('Регистрация приход товаров'!$H$4:$H$2000,'Регистрация приход товаров'!$A$4:$A$2000,"&gt;="&amp;DATE(YEAR($A953),MONTH($A953)+1,1),'Регистрация приход товаров'!$D$4:$D$2000,$D953))+(IFERROR((SUMIF('Остаток на начало год'!$B$5:$B$302,$D953,'Остаток на начало год'!$F$5:$F$302)+SUMIFS('Регистрация приход товаров'!$H$4:$H$2000,'Регистрация приход товаров'!$D$4:$D$2000,$D953,'Регистрация приход товаров'!$A$4:$A$2000,"&lt;"&amp;DATE(YEAR($A953),MONTH($A953),1)))-SUMIFS('Регистрация расход товаров'!$H$4:$H$2000,'Регистрация расход товаров'!$A$4:$A$2000,"&lt;"&amp;DATE(YEAR($A953),MONTH($A953),1),'Регистрация расход товаров'!$D$4:$D$2000,$D953),0)))/((SUMIFS('Регистрация приход товаров'!$G$4:$G$2000,'Регистрация приход товаров'!$A$4:$A$2000,"&gt;="&amp;DATE(YEAR($A953),MONTH($A953),1),'Регистрация приход товаров'!$D$4:$D$2000,$D953)-SUMIFS('Регистрация приход товаров'!$G$4:$G$2000,'Регистрация приход товаров'!$A$4:$A$2000,"&gt;="&amp;DATE(YEAR($A953),MONTH($A953)+1,1),'Регистрация приход товаров'!$D$4:$D$2000,$D953))+(IFERROR((SUMIF('Остаток на начало год'!$B$5:$B$302,$D953,'Остаток на начало год'!$E$5:$E$302)+SUMIFS('Регистрация приход товаров'!$G$4:$G$2000,'Регистрация приход товаров'!$D$4:$D$2000,$D953,'Регистрация приход товаров'!$A$4:$A$2000,"&lt;"&amp;DATE(YEAR($A953),MONTH($A953),1)))-SUMIFS('Регистрация расход товаров'!$G$4:$G$2000,'Регистрация расход товаров'!$A$4:$A$2000,"&lt;"&amp;DATE(YEAR($A953),MONTH($A953),1),'Регистрация расход товаров'!$D$4:$D$2000,$D953),0))))*G953,0)</f>
        <v>0</v>
      </c>
      <c r="I953" s="154"/>
      <c r="J953" s="153">
        <f t="shared" si="28"/>
        <v>0</v>
      </c>
      <c r="K953" s="153">
        <f t="shared" si="29"/>
        <v>0</v>
      </c>
      <c r="L953" s="43" t="e">
        <f>IF(B953=#REF!,MAX($L$3:L952)+1,0)</f>
        <v>#REF!</v>
      </c>
    </row>
    <row r="954" spans="1:12">
      <c r="A954" s="158"/>
      <c r="B954" s="94"/>
      <c r="C954" s="159"/>
      <c r="D954" s="128"/>
      <c r="E954" s="151" t="str">
        <f>IFERROR(INDEX('Материал хисобот'!$C$9:$C$259,MATCH(D954,'Материал хисобот'!$B$9:$B$259,0),1),"")</f>
        <v/>
      </c>
      <c r="F954" s="152" t="str">
        <f>IFERROR(INDEX('Материал хисобот'!$D$9:$D$259,MATCH(D954,'Материал хисобот'!$B$9:$B$259,0),1),"")</f>
        <v/>
      </c>
      <c r="G954" s="155"/>
      <c r="H954" s="153">
        <f>IFERROR((((SUMIFS('Регистрация приход товаров'!$H$4:$H$2000,'Регистрация приход товаров'!$A$4:$A$2000,"&gt;="&amp;DATE(YEAR($A954),MONTH($A954),1),'Регистрация приход товаров'!$D$4:$D$2000,$D954)-SUMIFS('Регистрация приход товаров'!$H$4:$H$2000,'Регистрация приход товаров'!$A$4:$A$2000,"&gt;="&amp;DATE(YEAR($A954),MONTH($A954)+1,1),'Регистрация приход товаров'!$D$4:$D$2000,$D954))+(IFERROR((SUMIF('Остаток на начало год'!$B$5:$B$302,$D954,'Остаток на начало год'!$F$5:$F$302)+SUMIFS('Регистрация приход товаров'!$H$4:$H$2000,'Регистрация приход товаров'!$D$4:$D$2000,$D954,'Регистрация приход товаров'!$A$4:$A$2000,"&lt;"&amp;DATE(YEAR($A954),MONTH($A954),1)))-SUMIFS('Регистрация расход товаров'!$H$4:$H$2000,'Регистрация расход товаров'!$A$4:$A$2000,"&lt;"&amp;DATE(YEAR($A954),MONTH($A954),1),'Регистрация расход товаров'!$D$4:$D$2000,$D954),0)))/((SUMIFS('Регистрация приход товаров'!$G$4:$G$2000,'Регистрация приход товаров'!$A$4:$A$2000,"&gt;="&amp;DATE(YEAR($A954),MONTH($A954),1),'Регистрация приход товаров'!$D$4:$D$2000,$D954)-SUMIFS('Регистрация приход товаров'!$G$4:$G$2000,'Регистрация приход товаров'!$A$4:$A$2000,"&gt;="&amp;DATE(YEAR($A954),MONTH($A954)+1,1),'Регистрация приход товаров'!$D$4:$D$2000,$D954))+(IFERROR((SUMIF('Остаток на начало год'!$B$5:$B$302,$D954,'Остаток на начало год'!$E$5:$E$302)+SUMIFS('Регистрация приход товаров'!$G$4:$G$2000,'Регистрация приход товаров'!$D$4:$D$2000,$D954,'Регистрация приход товаров'!$A$4:$A$2000,"&lt;"&amp;DATE(YEAR($A954),MONTH($A954),1)))-SUMIFS('Регистрация расход товаров'!$G$4:$G$2000,'Регистрация расход товаров'!$A$4:$A$2000,"&lt;"&amp;DATE(YEAR($A954),MONTH($A954),1),'Регистрация расход товаров'!$D$4:$D$2000,$D954),0))))*G954,0)</f>
        <v>0</v>
      </c>
      <c r="I954" s="154"/>
      <c r="J954" s="153">
        <f t="shared" si="28"/>
        <v>0</v>
      </c>
      <c r="K954" s="153">
        <f t="shared" si="29"/>
        <v>0</v>
      </c>
      <c r="L954" s="43" t="e">
        <f>IF(B954=#REF!,MAX($L$3:L953)+1,0)</f>
        <v>#REF!</v>
      </c>
    </row>
    <row r="955" spans="1:12">
      <c r="A955" s="158"/>
      <c r="B955" s="94"/>
      <c r="C955" s="159"/>
      <c r="D955" s="128"/>
      <c r="E955" s="151" t="str">
        <f>IFERROR(INDEX('Материал хисобот'!$C$9:$C$259,MATCH(D955,'Материал хисобот'!$B$9:$B$259,0),1),"")</f>
        <v/>
      </c>
      <c r="F955" s="152" t="str">
        <f>IFERROR(INDEX('Материал хисобот'!$D$9:$D$259,MATCH(D955,'Материал хисобот'!$B$9:$B$259,0),1),"")</f>
        <v/>
      </c>
      <c r="G955" s="155"/>
      <c r="H955" s="153">
        <f>IFERROR((((SUMIFS('Регистрация приход товаров'!$H$4:$H$2000,'Регистрация приход товаров'!$A$4:$A$2000,"&gt;="&amp;DATE(YEAR($A955),MONTH($A955),1),'Регистрация приход товаров'!$D$4:$D$2000,$D955)-SUMIFS('Регистрация приход товаров'!$H$4:$H$2000,'Регистрация приход товаров'!$A$4:$A$2000,"&gt;="&amp;DATE(YEAR($A955),MONTH($A955)+1,1),'Регистрация приход товаров'!$D$4:$D$2000,$D955))+(IFERROR((SUMIF('Остаток на начало год'!$B$5:$B$302,$D955,'Остаток на начало год'!$F$5:$F$302)+SUMIFS('Регистрация приход товаров'!$H$4:$H$2000,'Регистрация приход товаров'!$D$4:$D$2000,$D955,'Регистрация приход товаров'!$A$4:$A$2000,"&lt;"&amp;DATE(YEAR($A955),MONTH($A955),1)))-SUMIFS('Регистрация расход товаров'!$H$4:$H$2000,'Регистрация расход товаров'!$A$4:$A$2000,"&lt;"&amp;DATE(YEAR($A955),MONTH($A955),1),'Регистрация расход товаров'!$D$4:$D$2000,$D955),0)))/((SUMIFS('Регистрация приход товаров'!$G$4:$G$2000,'Регистрация приход товаров'!$A$4:$A$2000,"&gt;="&amp;DATE(YEAR($A955),MONTH($A955),1),'Регистрация приход товаров'!$D$4:$D$2000,$D955)-SUMIFS('Регистрация приход товаров'!$G$4:$G$2000,'Регистрация приход товаров'!$A$4:$A$2000,"&gt;="&amp;DATE(YEAR($A955),MONTH($A955)+1,1),'Регистрация приход товаров'!$D$4:$D$2000,$D955))+(IFERROR((SUMIF('Остаток на начало год'!$B$5:$B$302,$D955,'Остаток на начало год'!$E$5:$E$302)+SUMIFS('Регистрация приход товаров'!$G$4:$G$2000,'Регистрация приход товаров'!$D$4:$D$2000,$D955,'Регистрация приход товаров'!$A$4:$A$2000,"&lt;"&amp;DATE(YEAR($A955),MONTH($A955),1)))-SUMIFS('Регистрация расход товаров'!$G$4:$G$2000,'Регистрация расход товаров'!$A$4:$A$2000,"&lt;"&amp;DATE(YEAR($A955),MONTH($A955),1),'Регистрация расход товаров'!$D$4:$D$2000,$D955),0))))*G955,0)</f>
        <v>0</v>
      </c>
      <c r="I955" s="154"/>
      <c r="J955" s="153">
        <f t="shared" si="28"/>
        <v>0</v>
      </c>
      <c r="K955" s="153">
        <f t="shared" si="29"/>
        <v>0</v>
      </c>
      <c r="L955" s="43" t="e">
        <f>IF(B955=#REF!,MAX($L$3:L954)+1,0)</f>
        <v>#REF!</v>
      </c>
    </row>
    <row r="956" spans="1:12">
      <c r="A956" s="158"/>
      <c r="B956" s="94"/>
      <c r="C956" s="159"/>
      <c r="D956" s="128"/>
      <c r="E956" s="151" t="str">
        <f>IFERROR(INDEX('Материал хисобот'!$C$9:$C$259,MATCH(D956,'Материал хисобот'!$B$9:$B$259,0),1),"")</f>
        <v/>
      </c>
      <c r="F956" s="152" t="str">
        <f>IFERROR(INDEX('Материал хисобот'!$D$9:$D$259,MATCH(D956,'Материал хисобот'!$B$9:$B$259,0),1),"")</f>
        <v/>
      </c>
      <c r="G956" s="155"/>
      <c r="H956" s="153">
        <f>IFERROR((((SUMIFS('Регистрация приход товаров'!$H$4:$H$2000,'Регистрация приход товаров'!$A$4:$A$2000,"&gt;="&amp;DATE(YEAR($A956),MONTH($A956),1),'Регистрация приход товаров'!$D$4:$D$2000,$D956)-SUMIFS('Регистрация приход товаров'!$H$4:$H$2000,'Регистрация приход товаров'!$A$4:$A$2000,"&gt;="&amp;DATE(YEAR($A956),MONTH($A956)+1,1),'Регистрация приход товаров'!$D$4:$D$2000,$D956))+(IFERROR((SUMIF('Остаток на начало год'!$B$5:$B$302,$D956,'Остаток на начало год'!$F$5:$F$302)+SUMIFS('Регистрация приход товаров'!$H$4:$H$2000,'Регистрация приход товаров'!$D$4:$D$2000,$D956,'Регистрация приход товаров'!$A$4:$A$2000,"&lt;"&amp;DATE(YEAR($A956),MONTH($A956),1)))-SUMIFS('Регистрация расход товаров'!$H$4:$H$2000,'Регистрация расход товаров'!$A$4:$A$2000,"&lt;"&amp;DATE(YEAR($A956),MONTH($A956),1),'Регистрация расход товаров'!$D$4:$D$2000,$D956),0)))/((SUMIFS('Регистрация приход товаров'!$G$4:$G$2000,'Регистрация приход товаров'!$A$4:$A$2000,"&gt;="&amp;DATE(YEAR($A956),MONTH($A956),1),'Регистрация приход товаров'!$D$4:$D$2000,$D956)-SUMIFS('Регистрация приход товаров'!$G$4:$G$2000,'Регистрация приход товаров'!$A$4:$A$2000,"&gt;="&amp;DATE(YEAR($A956),MONTH($A956)+1,1),'Регистрация приход товаров'!$D$4:$D$2000,$D956))+(IFERROR((SUMIF('Остаток на начало год'!$B$5:$B$302,$D956,'Остаток на начало год'!$E$5:$E$302)+SUMIFS('Регистрация приход товаров'!$G$4:$G$2000,'Регистрация приход товаров'!$D$4:$D$2000,$D956,'Регистрация приход товаров'!$A$4:$A$2000,"&lt;"&amp;DATE(YEAR($A956),MONTH($A956),1)))-SUMIFS('Регистрация расход товаров'!$G$4:$G$2000,'Регистрация расход товаров'!$A$4:$A$2000,"&lt;"&amp;DATE(YEAR($A956),MONTH($A956),1),'Регистрация расход товаров'!$D$4:$D$2000,$D956),0))))*G956,0)</f>
        <v>0</v>
      </c>
      <c r="I956" s="154"/>
      <c r="J956" s="153">
        <f t="shared" si="28"/>
        <v>0</v>
      </c>
      <c r="K956" s="153">
        <f t="shared" si="29"/>
        <v>0</v>
      </c>
      <c r="L956" s="43" t="e">
        <f>IF(B956=#REF!,MAX($L$3:L955)+1,0)</f>
        <v>#REF!</v>
      </c>
    </row>
    <row r="957" spans="1:12">
      <c r="A957" s="158"/>
      <c r="B957" s="94"/>
      <c r="C957" s="159"/>
      <c r="D957" s="128"/>
      <c r="E957" s="151" t="str">
        <f>IFERROR(INDEX('Материал хисобот'!$C$9:$C$259,MATCH(D957,'Материал хисобот'!$B$9:$B$259,0),1),"")</f>
        <v/>
      </c>
      <c r="F957" s="152" t="str">
        <f>IFERROR(INDEX('Материал хисобот'!$D$9:$D$259,MATCH(D957,'Материал хисобот'!$B$9:$B$259,0),1),"")</f>
        <v/>
      </c>
      <c r="G957" s="155"/>
      <c r="H957" s="153">
        <f>IFERROR((((SUMIFS('Регистрация приход товаров'!$H$4:$H$2000,'Регистрация приход товаров'!$A$4:$A$2000,"&gt;="&amp;DATE(YEAR($A957),MONTH($A957),1),'Регистрация приход товаров'!$D$4:$D$2000,$D957)-SUMIFS('Регистрация приход товаров'!$H$4:$H$2000,'Регистрация приход товаров'!$A$4:$A$2000,"&gt;="&amp;DATE(YEAR($A957),MONTH($A957)+1,1),'Регистрация приход товаров'!$D$4:$D$2000,$D957))+(IFERROR((SUMIF('Остаток на начало год'!$B$5:$B$302,$D957,'Остаток на начало год'!$F$5:$F$302)+SUMIFS('Регистрация приход товаров'!$H$4:$H$2000,'Регистрация приход товаров'!$D$4:$D$2000,$D957,'Регистрация приход товаров'!$A$4:$A$2000,"&lt;"&amp;DATE(YEAR($A957),MONTH($A957),1)))-SUMIFS('Регистрация расход товаров'!$H$4:$H$2000,'Регистрация расход товаров'!$A$4:$A$2000,"&lt;"&amp;DATE(YEAR($A957),MONTH($A957),1),'Регистрация расход товаров'!$D$4:$D$2000,$D957),0)))/((SUMIFS('Регистрация приход товаров'!$G$4:$G$2000,'Регистрация приход товаров'!$A$4:$A$2000,"&gt;="&amp;DATE(YEAR($A957),MONTH($A957),1),'Регистрация приход товаров'!$D$4:$D$2000,$D957)-SUMIFS('Регистрация приход товаров'!$G$4:$G$2000,'Регистрация приход товаров'!$A$4:$A$2000,"&gt;="&amp;DATE(YEAR($A957),MONTH($A957)+1,1),'Регистрация приход товаров'!$D$4:$D$2000,$D957))+(IFERROR((SUMIF('Остаток на начало год'!$B$5:$B$302,$D957,'Остаток на начало год'!$E$5:$E$302)+SUMIFS('Регистрация приход товаров'!$G$4:$G$2000,'Регистрация приход товаров'!$D$4:$D$2000,$D957,'Регистрация приход товаров'!$A$4:$A$2000,"&lt;"&amp;DATE(YEAR($A957),MONTH($A957),1)))-SUMIFS('Регистрация расход товаров'!$G$4:$G$2000,'Регистрация расход товаров'!$A$4:$A$2000,"&lt;"&amp;DATE(YEAR($A957),MONTH($A957),1),'Регистрация расход товаров'!$D$4:$D$2000,$D957),0))))*G957,0)</f>
        <v>0</v>
      </c>
      <c r="I957" s="154"/>
      <c r="J957" s="153">
        <f t="shared" si="28"/>
        <v>0</v>
      </c>
      <c r="K957" s="153">
        <f t="shared" si="29"/>
        <v>0</v>
      </c>
      <c r="L957" s="43" t="e">
        <f>IF(B957=#REF!,MAX($L$3:L956)+1,0)</f>
        <v>#REF!</v>
      </c>
    </row>
    <row r="958" spans="1:12">
      <c r="A958" s="158"/>
      <c r="B958" s="94"/>
      <c r="C958" s="159"/>
      <c r="D958" s="128"/>
      <c r="E958" s="151" t="str">
        <f>IFERROR(INDEX('Материал хисобот'!$C$9:$C$259,MATCH(D958,'Материал хисобот'!$B$9:$B$259,0),1),"")</f>
        <v/>
      </c>
      <c r="F958" s="152" t="str">
        <f>IFERROR(INDEX('Материал хисобот'!$D$9:$D$259,MATCH(D958,'Материал хисобот'!$B$9:$B$259,0),1),"")</f>
        <v/>
      </c>
      <c r="G958" s="155"/>
      <c r="H958" s="153">
        <f>IFERROR((((SUMIFS('Регистрация приход товаров'!$H$4:$H$2000,'Регистрация приход товаров'!$A$4:$A$2000,"&gt;="&amp;DATE(YEAR($A958),MONTH($A958),1),'Регистрация приход товаров'!$D$4:$D$2000,$D958)-SUMIFS('Регистрация приход товаров'!$H$4:$H$2000,'Регистрация приход товаров'!$A$4:$A$2000,"&gt;="&amp;DATE(YEAR($A958),MONTH($A958)+1,1),'Регистрация приход товаров'!$D$4:$D$2000,$D958))+(IFERROR((SUMIF('Остаток на начало год'!$B$5:$B$302,$D958,'Остаток на начало год'!$F$5:$F$302)+SUMIFS('Регистрация приход товаров'!$H$4:$H$2000,'Регистрация приход товаров'!$D$4:$D$2000,$D958,'Регистрация приход товаров'!$A$4:$A$2000,"&lt;"&amp;DATE(YEAR($A958),MONTH($A958),1)))-SUMIFS('Регистрация расход товаров'!$H$4:$H$2000,'Регистрация расход товаров'!$A$4:$A$2000,"&lt;"&amp;DATE(YEAR($A958),MONTH($A958),1),'Регистрация расход товаров'!$D$4:$D$2000,$D958),0)))/((SUMIFS('Регистрация приход товаров'!$G$4:$G$2000,'Регистрация приход товаров'!$A$4:$A$2000,"&gt;="&amp;DATE(YEAR($A958),MONTH($A958),1),'Регистрация приход товаров'!$D$4:$D$2000,$D958)-SUMIFS('Регистрация приход товаров'!$G$4:$G$2000,'Регистрация приход товаров'!$A$4:$A$2000,"&gt;="&amp;DATE(YEAR($A958),MONTH($A958)+1,1),'Регистрация приход товаров'!$D$4:$D$2000,$D958))+(IFERROR((SUMIF('Остаток на начало год'!$B$5:$B$302,$D958,'Остаток на начало год'!$E$5:$E$302)+SUMIFS('Регистрация приход товаров'!$G$4:$G$2000,'Регистрация приход товаров'!$D$4:$D$2000,$D958,'Регистрация приход товаров'!$A$4:$A$2000,"&lt;"&amp;DATE(YEAR($A958),MONTH($A958),1)))-SUMIFS('Регистрация расход товаров'!$G$4:$G$2000,'Регистрация расход товаров'!$A$4:$A$2000,"&lt;"&amp;DATE(YEAR($A958),MONTH($A958),1),'Регистрация расход товаров'!$D$4:$D$2000,$D958),0))))*G958,0)</f>
        <v>0</v>
      </c>
      <c r="I958" s="154"/>
      <c r="J958" s="153">
        <f t="shared" si="28"/>
        <v>0</v>
      </c>
      <c r="K958" s="153">
        <f t="shared" si="29"/>
        <v>0</v>
      </c>
      <c r="L958" s="43" t="e">
        <f>IF(B958=#REF!,MAX($L$3:L957)+1,0)</f>
        <v>#REF!</v>
      </c>
    </row>
    <row r="959" spans="1:12">
      <c r="A959" s="158"/>
      <c r="B959" s="94"/>
      <c r="C959" s="159"/>
      <c r="D959" s="128"/>
      <c r="E959" s="151" t="str">
        <f>IFERROR(INDEX('Материал хисобот'!$C$9:$C$259,MATCH(D959,'Материал хисобот'!$B$9:$B$259,0),1),"")</f>
        <v/>
      </c>
      <c r="F959" s="152" t="str">
        <f>IFERROR(INDEX('Материал хисобот'!$D$9:$D$259,MATCH(D959,'Материал хисобот'!$B$9:$B$259,0),1),"")</f>
        <v/>
      </c>
      <c r="G959" s="155"/>
      <c r="H959" s="153">
        <f>IFERROR((((SUMIFS('Регистрация приход товаров'!$H$4:$H$2000,'Регистрация приход товаров'!$A$4:$A$2000,"&gt;="&amp;DATE(YEAR($A959),MONTH($A959),1),'Регистрация приход товаров'!$D$4:$D$2000,$D959)-SUMIFS('Регистрация приход товаров'!$H$4:$H$2000,'Регистрация приход товаров'!$A$4:$A$2000,"&gt;="&amp;DATE(YEAR($A959),MONTH($A959)+1,1),'Регистрация приход товаров'!$D$4:$D$2000,$D959))+(IFERROR((SUMIF('Остаток на начало год'!$B$5:$B$302,$D959,'Остаток на начало год'!$F$5:$F$302)+SUMIFS('Регистрация приход товаров'!$H$4:$H$2000,'Регистрация приход товаров'!$D$4:$D$2000,$D959,'Регистрация приход товаров'!$A$4:$A$2000,"&lt;"&amp;DATE(YEAR($A959),MONTH($A959),1)))-SUMIFS('Регистрация расход товаров'!$H$4:$H$2000,'Регистрация расход товаров'!$A$4:$A$2000,"&lt;"&amp;DATE(YEAR($A959),MONTH($A959),1),'Регистрация расход товаров'!$D$4:$D$2000,$D959),0)))/((SUMIFS('Регистрация приход товаров'!$G$4:$G$2000,'Регистрация приход товаров'!$A$4:$A$2000,"&gt;="&amp;DATE(YEAR($A959),MONTH($A959),1),'Регистрация приход товаров'!$D$4:$D$2000,$D959)-SUMIFS('Регистрация приход товаров'!$G$4:$G$2000,'Регистрация приход товаров'!$A$4:$A$2000,"&gt;="&amp;DATE(YEAR($A959),MONTH($A959)+1,1),'Регистрация приход товаров'!$D$4:$D$2000,$D959))+(IFERROR((SUMIF('Остаток на начало год'!$B$5:$B$302,$D959,'Остаток на начало год'!$E$5:$E$302)+SUMIFS('Регистрация приход товаров'!$G$4:$G$2000,'Регистрация приход товаров'!$D$4:$D$2000,$D959,'Регистрация приход товаров'!$A$4:$A$2000,"&lt;"&amp;DATE(YEAR($A959),MONTH($A959),1)))-SUMIFS('Регистрация расход товаров'!$G$4:$G$2000,'Регистрация расход товаров'!$A$4:$A$2000,"&lt;"&amp;DATE(YEAR($A959),MONTH($A959),1),'Регистрация расход товаров'!$D$4:$D$2000,$D959),0))))*G959,0)</f>
        <v>0</v>
      </c>
      <c r="I959" s="154"/>
      <c r="J959" s="153">
        <f t="shared" si="28"/>
        <v>0</v>
      </c>
      <c r="K959" s="153">
        <f t="shared" si="29"/>
        <v>0</v>
      </c>
      <c r="L959" s="43" t="e">
        <f>IF(B959=#REF!,MAX($L$3:L958)+1,0)</f>
        <v>#REF!</v>
      </c>
    </row>
    <row r="960" spans="1:12">
      <c r="A960" s="158"/>
      <c r="B960" s="94"/>
      <c r="C960" s="159"/>
      <c r="D960" s="128"/>
      <c r="E960" s="151" t="str">
        <f>IFERROR(INDEX('Материал хисобот'!$C$9:$C$259,MATCH(D960,'Материал хисобот'!$B$9:$B$259,0),1),"")</f>
        <v/>
      </c>
      <c r="F960" s="152" t="str">
        <f>IFERROR(INDEX('Материал хисобот'!$D$9:$D$259,MATCH(D960,'Материал хисобот'!$B$9:$B$259,0),1),"")</f>
        <v/>
      </c>
      <c r="G960" s="155"/>
      <c r="H960" s="153">
        <f>IFERROR((((SUMIFS('Регистрация приход товаров'!$H$4:$H$2000,'Регистрация приход товаров'!$A$4:$A$2000,"&gt;="&amp;DATE(YEAR($A960),MONTH($A960),1),'Регистрация приход товаров'!$D$4:$D$2000,$D960)-SUMIFS('Регистрация приход товаров'!$H$4:$H$2000,'Регистрация приход товаров'!$A$4:$A$2000,"&gt;="&amp;DATE(YEAR($A960),MONTH($A960)+1,1),'Регистрация приход товаров'!$D$4:$D$2000,$D960))+(IFERROR((SUMIF('Остаток на начало год'!$B$5:$B$302,$D960,'Остаток на начало год'!$F$5:$F$302)+SUMIFS('Регистрация приход товаров'!$H$4:$H$2000,'Регистрация приход товаров'!$D$4:$D$2000,$D960,'Регистрация приход товаров'!$A$4:$A$2000,"&lt;"&amp;DATE(YEAR($A960),MONTH($A960),1)))-SUMIFS('Регистрация расход товаров'!$H$4:$H$2000,'Регистрация расход товаров'!$A$4:$A$2000,"&lt;"&amp;DATE(YEAR($A960),MONTH($A960),1),'Регистрация расход товаров'!$D$4:$D$2000,$D960),0)))/((SUMIFS('Регистрация приход товаров'!$G$4:$G$2000,'Регистрация приход товаров'!$A$4:$A$2000,"&gt;="&amp;DATE(YEAR($A960),MONTH($A960),1),'Регистрация приход товаров'!$D$4:$D$2000,$D960)-SUMIFS('Регистрация приход товаров'!$G$4:$G$2000,'Регистрация приход товаров'!$A$4:$A$2000,"&gt;="&amp;DATE(YEAR($A960),MONTH($A960)+1,1),'Регистрация приход товаров'!$D$4:$D$2000,$D960))+(IFERROR((SUMIF('Остаток на начало год'!$B$5:$B$302,$D960,'Остаток на начало год'!$E$5:$E$302)+SUMIFS('Регистрация приход товаров'!$G$4:$G$2000,'Регистрация приход товаров'!$D$4:$D$2000,$D960,'Регистрация приход товаров'!$A$4:$A$2000,"&lt;"&amp;DATE(YEAR($A960),MONTH($A960),1)))-SUMIFS('Регистрация расход товаров'!$G$4:$G$2000,'Регистрация расход товаров'!$A$4:$A$2000,"&lt;"&amp;DATE(YEAR($A960),MONTH($A960),1),'Регистрация расход товаров'!$D$4:$D$2000,$D960),0))))*G960,0)</f>
        <v>0</v>
      </c>
      <c r="I960" s="154"/>
      <c r="J960" s="153">
        <f t="shared" si="28"/>
        <v>0</v>
      </c>
      <c r="K960" s="153">
        <f t="shared" si="29"/>
        <v>0</v>
      </c>
      <c r="L960" s="43" t="e">
        <f>IF(B960=#REF!,MAX($L$3:L959)+1,0)</f>
        <v>#REF!</v>
      </c>
    </row>
    <row r="961" spans="1:12">
      <c r="A961" s="158"/>
      <c r="B961" s="94"/>
      <c r="C961" s="159"/>
      <c r="D961" s="128"/>
      <c r="E961" s="151" t="str">
        <f>IFERROR(INDEX('Материал хисобот'!$C$9:$C$259,MATCH(D961,'Материал хисобот'!$B$9:$B$259,0),1),"")</f>
        <v/>
      </c>
      <c r="F961" s="152" t="str">
        <f>IFERROR(INDEX('Материал хисобот'!$D$9:$D$259,MATCH(D961,'Материал хисобот'!$B$9:$B$259,0),1),"")</f>
        <v/>
      </c>
      <c r="G961" s="155"/>
      <c r="H961" s="153">
        <f>IFERROR((((SUMIFS('Регистрация приход товаров'!$H$4:$H$2000,'Регистрация приход товаров'!$A$4:$A$2000,"&gt;="&amp;DATE(YEAR($A961),MONTH($A961),1),'Регистрация приход товаров'!$D$4:$D$2000,$D961)-SUMIFS('Регистрация приход товаров'!$H$4:$H$2000,'Регистрация приход товаров'!$A$4:$A$2000,"&gt;="&amp;DATE(YEAR($A961),MONTH($A961)+1,1),'Регистрация приход товаров'!$D$4:$D$2000,$D961))+(IFERROR((SUMIF('Остаток на начало год'!$B$5:$B$302,$D961,'Остаток на начало год'!$F$5:$F$302)+SUMIFS('Регистрация приход товаров'!$H$4:$H$2000,'Регистрация приход товаров'!$D$4:$D$2000,$D961,'Регистрация приход товаров'!$A$4:$A$2000,"&lt;"&amp;DATE(YEAR($A961),MONTH($A961),1)))-SUMIFS('Регистрация расход товаров'!$H$4:$H$2000,'Регистрация расход товаров'!$A$4:$A$2000,"&lt;"&amp;DATE(YEAR($A961),MONTH($A961),1),'Регистрация расход товаров'!$D$4:$D$2000,$D961),0)))/((SUMIFS('Регистрация приход товаров'!$G$4:$G$2000,'Регистрация приход товаров'!$A$4:$A$2000,"&gt;="&amp;DATE(YEAR($A961),MONTH($A961),1),'Регистрация приход товаров'!$D$4:$D$2000,$D961)-SUMIFS('Регистрация приход товаров'!$G$4:$G$2000,'Регистрация приход товаров'!$A$4:$A$2000,"&gt;="&amp;DATE(YEAR($A961),MONTH($A961)+1,1),'Регистрация приход товаров'!$D$4:$D$2000,$D961))+(IFERROR((SUMIF('Остаток на начало год'!$B$5:$B$302,$D961,'Остаток на начало год'!$E$5:$E$302)+SUMIFS('Регистрация приход товаров'!$G$4:$G$2000,'Регистрация приход товаров'!$D$4:$D$2000,$D961,'Регистрация приход товаров'!$A$4:$A$2000,"&lt;"&amp;DATE(YEAR($A961),MONTH($A961),1)))-SUMIFS('Регистрация расход товаров'!$G$4:$G$2000,'Регистрация расход товаров'!$A$4:$A$2000,"&lt;"&amp;DATE(YEAR($A961),MONTH($A961),1),'Регистрация расход товаров'!$D$4:$D$2000,$D961),0))))*G961,0)</f>
        <v>0</v>
      </c>
      <c r="I961" s="154"/>
      <c r="J961" s="153">
        <f t="shared" si="28"/>
        <v>0</v>
      </c>
      <c r="K961" s="153">
        <f t="shared" si="29"/>
        <v>0</v>
      </c>
      <c r="L961" s="43" t="e">
        <f>IF(B961=#REF!,MAX($L$3:L960)+1,0)</f>
        <v>#REF!</v>
      </c>
    </row>
    <row r="962" spans="1:12">
      <c r="A962" s="158"/>
      <c r="B962" s="94"/>
      <c r="C962" s="159"/>
      <c r="D962" s="128"/>
      <c r="E962" s="151" t="str">
        <f>IFERROR(INDEX('Материал хисобот'!$C$9:$C$259,MATCH(D962,'Материал хисобот'!$B$9:$B$259,0),1),"")</f>
        <v/>
      </c>
      <c r="F962" s="152" t="str">
        <f>IFERROR(INDEX('Материал хисобот'!$D$9:$D$259,MATCH(D962,'Материал хисобот'!$B$9:$B$259,0),1),"")</f>
        <v/>
      </c>
      <c r="G962" s="155"/>
      <c r="H962" s="153">
        <f>IFERROR((((SUMIFS('Регистрация приход товаров'!$H$4:$H$2000,'Регистрация приход товаров'!$A$4:$A$2000,"&gt;="&amp;DATE(YEAR($A962),MONTH($A962),1),'Регистрация приход товаров'!$D$4:$D$2000,$D962)-SUMIFS('Регистрация приход товаров'!$H$4:$H$2000,'Регистрация приход товаров'!$A$4:$A$2000,"&gt;="&amp;DATE(YEAR($A962),MONTH($A962)+1,1),'Регистрация приход товаров'!$D$4:$D$2000,$D962))+(IFERROR((SUMIF('Остаток на начало год'!$B$5:$B$302,$D962,'Остаток на начало год'!$F$5:$F$302)+SUMIFS('Регистрация приход товаров'!$H$4:$H$2000,'Регистрация приход товаров'!$D$4:$D$2000,$D962,'Регистрация приход товаров'!$A$4:$A$2000,"&lt;"&amp;DATE(YEAR($A962),MONTH($A962),1)))-SUMIFS('Регистрация расход товаров'!$H$4:$H$2000,'Регистрация расход товаров'!$A$4:$A$2000,"&lt;"&amp;DATE(YEAR($A962),MONTH($A962),1),'Регистрация расход товаров'!$D$4:$D$2000,$D962),0)))/((SUMIFS('Регистрация приход товаров'!$G$4:$G$2000,'Регистрация приход товаров'!$A$4:$A$2000,"&gt;="&amp;DATE(YEAR($A962),MONTH($A962),1),'Регистрация приход товаров'!$D$4:$D$2000,$D962)-SUMIFS('Регистрация приход товаров'!$G$4:$G$2000,'Регистрация приход товаров'!$A$4:$A$2000,"&gt;="&amp;DATE(YEAR($A962),MONTH($A962)+1,1),'Регистрация приход товаров'!$D$4:$D$2000,$D962))+(IFERROR((SUMIF('Остаток на начало год'!$B$5:$B$302,$D962,'Остаток на начало год'!$E$5:$E$302)+SUMIFS('Регистрация приход товаров'!$G$4:$G$2000,'Регистрация приход товаров'!$D$4:$D$2000,$D962,'Регистрация приход товаров'!$A$4:$A$2000,"&lt;"&amp;DATE(YEAR($A962),MONTH($A962),1)))-SUMIFS('Регистрация расход товаров'!$G$4:$G$2000,'Регистрация расход товаров'!$A$4:$A$2000,"&lt;"&amp;DATE(YEAR($A962),MONTH($A962),1),'Регистрация расход товаров'!$D$4:$D$2000,$D962),0))))*G962,0)</f>
        <v>0</v>
      </c>
      <c r="I962" s="154"/>
      <c r="J962" s="153">
        <f t="shared" si="28"/>
        <v>0</v>
      </c>
      <c r="K962" s="153">
        <f t="shared" si="29"/>
        <v>0</v>
      </c>
      <c r="L962" s="43" t="e">
        <f>IF(B962=#REF!,MAX($L$3:L961)+1,0)</f>
        <v>#REF!</v>
      </c>
    </row>
    <row r="963" spans="1:12">
      <c r="A963" s="158"/>
      <c r="B963" s="94"/>
      <c r="C963" s="159"/>
      <c r="D963" s="128"/>
      <c r="E963" s="151" t="str">
        <f>IFERROR(INDEX('Материал хисобот'!$C$9:$C$259,MATCH(D963,'Материал хисобот'!$B$9:$B$259,0),1),"")</f>
        <v/>
      </c>
      <c r="F963" s="152" t="str">
        <f>IFERROR(INDEX('Материал хисобот'!$D$9:$D$259,MATCH(D963,'Материал хисобот'!$B$9:$B$259,0),1),"")</f>
        <v/>
      </c>
      <c r="G963" s="155"/>
      <c r="H963" s="153">
        <f>IFERROR((((SUMIFS('Регистрация приход товаров'!$H$4:$H$2000,'Регистрация приход товаров'!$A$4:$A$2000,"&gt;="&amp;DATE(YEAR($A963),MONTH($A963),1),'Регистрация приход товаров'!$D$4:$D$2000,$D963)-SUMIFS('Регистрация приход товаров'!$H$4:$H$2000,'Регистрация приход товаров'!$A$4:$A$2000,"&gt;="&amp;DATE(YEAR($A963),MONTH($A963)+1,1),'Регистрация приход товаров'!$D$4:$D$2000,$D963))+(IFERROR((SUMIF('Остаток на начало год'!$B$5:$B$302,$D963,'Остаток на начало год'!$F$5:$F$302)+SUMIFS('Регистрация приход товаров'!$H$4:$H$2000,'Регистрация приход товаров'!$D$4:$D$2000,$D963,'Регистрация приход товаров'!$A$4:$A$2000,"&lt;"&amp;DATE(YEAR($A963),MONTH($A963),1)))-SUMIFS('Регистрация расход товаров'!$H$4:$H$2000,'Регистрация расход товаров'!$A$4:$A$2000,"&lt;"&amp;DATE(YEAR($A963),MONTH($A963),1),'Регистрация расход товаров'!$D$4:$D$2000,$D963),0)))/((SUMIFS('Регистрация приход товаров'!$G$4:$G$2000,'Регистрация приход товаров'!$A$4:$A$2000,"&gt;="&amp;DATE(YEAR($A963),MONTH($A963),1),'Регистрация приход товаров'!$D$4:$D$2000,$D963)-SUMIFS('Регистрация приход товаров'!$G$4:$G$2000,'Регистрация приход товаров'!$A$4:$A$2000,"&gt;="&amp;DATE(YEAR($A963),MONTH($A963)+1,1),'Регистрация приход товаров'!$D$4:$D$2000,$D963))+(IFERROR((SUMIF('Остаток на начало год'!$B$5:$B$302,$D963,'Остаток на начало год'!$E$5:$E$302)+SUMIFS('Регистрация приход товаров'!$G$4:$G$2000,'Регистрация приход товаров'!$D$4:$D$2000,$D963,'Регистрация приход товаров'!$A$4:$A$2000,"&lt;"&amp;DATE(YEAR($A963),MONTH($A963),1)))-SUMIFS('Регистрация расход товаров'!$G$4:$G$2000,'Регистрация расход товаров'!$A$4:$A$2000,"&lt;"&amp;DATE(YEAR($A963),MONTH($A963),1),'Регистрация расход товаров'!$D$4:$D$2000,$D963),0))))*G963,0)</f>
        <v>0</v>
      </c>
      <c r="I963" s="154"/>
      <c r="J963" s="153">
        <f t="shared" si="28"/>
        <v>0</v>
      </c>
      <c r="K963" s="153">
        <f t="shared" si="29"/>
        <v>0</v>
      </c>
      <c r="L963" s="43" t="e">
        <f>IF(B963=#REF!,MAX($L$3:L962)+1,0)</f>
        <v>#REF!</v>
      </c>
    </row>
    <row r="964" spans="1:12">
      <c r="A964" s="158"/>
      <c r="B964" s="94"/>
      <c r="C964" s="159"/>
      <c r="D964" s="128"/>
      <c r="E964" s="151" t="str">
        <f>IFERROR(INDEX('Материал хисобот'!$C$9:$C$259,MATCH(D964,'Материал хисобот'!$B$9:$B$259,0),1),"")</f>
        <v/>
      </c>
      <c r="F964" s="152" t="str">
        <f>IFERROR(INDEX('Материал хисобот'!$D$9:$D$259,MATCH(D964,'Материал хисобот'!$B$9:$B$259,0),1),"")</f>
        <v/>
      </c>
      <c r="G964" s="155"/>
      <c r="H964" s="153">
        <f>IFERROR((((SUMIFS('Регистрация приход товаров'!$H$4:$H$2000,'Регистрация приход товаров'!$A$4:$A$2000,"&gt;="&amp;DATE(YEAR($A964),MONTH($A964),1),'Регистрация приход товаров'!$D$4:$D$2000,$D964)-SUMIFS('Регистрация приход товаров'!$H$4:$H$2000,'Регистрация приход товаров'!$A$4:$A$2000,"&gt;="&amp;DATE(YEAR($A964),MONTH($A964)+1,1),'Регистрация приход товаров'!$D$4:$D$2000,$D964))+(IFERROR((SUMIF('Остаток на начало год'!$B$5:$B$302,$D964,'Остаток на начало год'!$F$5:$F$302)+SUMIFS('Регистрация приход товаров'!$H$4:$H$2000,'Регистрация приход товаров'!$D$4:$D$2000,$D964,'Регистрация приход товаров'!$A$4:$A$2000,"&lt;"&amp;DATE(YEAR($A964),MONTH($A964),1)))-SUMIFS('Регистрация расход товаров'!$H$4:$H$2000,'Регистрация расход товаров'!$A$4:$A$2000,"&lt;"&amp;DATE(YEAR($A964),MONTH($A964),1),'Регистрация расход товаров'!$D$4:$D$2000,$D964),0)))/((SUMIFS('Регистрация приход товаров'!$G$4:$G$2000,'Регистрация приход товаров'!$A$4:$A$2000,"&gt;="&amp;DATE(YEAR($A964),MONTH($A964),1),'Регистрация приход товаров'!$D$4:$D$2000,$D964)-SUMIFS('Регистрация приход товаров'!$G$4:$G$2000,'Регистрация приход товаров'!$A$4:$A$2000,"&gt;="&amp;DATE(YEAR($A964),MONTH($A964)+1,1),'Регистрация приход товаров'!$D$4:$D$2000,$D964))+(IFERROR((SUMIF('Остаток на начало год'!$B$5:$B$302,$D964,'Остаток на начало год'!$E$5:$E$302)+SUMIFS('Регистрация приход товаров'!$G$4:$G$2000,'Регистрация приход товаров'!$D$4:$D$2000,$D964,'Регистрация приход товаров'!$A$4:$A$2000,"&lt;"&amp;DATE(YEAR($A964),MONTH($A964),1)))-SUMIFS('Регистрация расход товаров'!$G$4:$G$2000,'Регистрация расход товаров'!$A$4:$A$2000,"&lt;"&amp;DATE(YEAR($A964),MONTH($A964),1),'Регистрация расход товаров'!$D$4:$D$2000,$D964),0))))*G964,0)</f>
        <v>0</v>
      </c>
      <c r="I964" s="154"/>
      <c r="J964" s="153">
        <f t="shared" si="28"/>
        <v>0</v>
      </c>
      <c r="K964" s="153">
        <f t="shared" si="29"/>
        <v>0</v>
      </c>
      <c r="L964" s="43" t="e">
        <f>IF(B964=#REF!,MAX($L$3:L963)+1,0)</f>
        <v>#REF!</v>
      </c>
    </row>
    <row r="965" spans="1:12">
      <c r="A965" s="158"/>
      <c r="B965" s="94"/>
      <c r="C965" s="159"/>
      <c r="D965" s="128"/>
      <c r="E965" s="151" t="str">
        <f>IFERROR(INDEX('Материал хисобот'!$C$9:$C$259,MATCH(D965,'Материал хисобот'!$B$9:$B$259,0),1),"")</f>
        <v/>
      </c>
      <c r="F965" s="152" t="str">
        <f>IFERROR(INDEX('Материал хисобот'!$D$9:$D$259,MATCH(D965,'Материал хисобот'!$B$9:$B$259,0),1),"")</f>
        <v/>
      </c>
      <c r="G965" s="155"/>
      <c r="H965" s="153">
        <f>IFERROR((((SUMIFS('Регистрация приход товаров'!$H$4:$H$2000,'Регистрация приход товаров'!$A$4:$A$2000,"&gt;="&amp;DATE(YEAR($A965),MONTH($A965),1),'Регистрация приход товаров'!$D$4:$D$2000,$D965)-SUMIFS('Регистрация приход товаров'!$H$4:$H$2000,'Регистрация приход товаров'!$A$4:$A$2000,"&gt;="&amp;DATE(YEAR($A965),MONTH($A965)+1,1),'Регистрация приход товаров'!$D$4:$D$2000,$D965))+(IFERROR((SUMIF('Остаток на начало год'!$B$5:$B$302,$D965,'Остаток на начало год'!$F$5:$F$302)+SUMIFS('Регистрация приход товаров'!$H$4:$H$2000,'Регистрация приход товаров'!$D$4:$D$2000,$D965,'Регистрация приход товаров'!$A$4:$A$2000,"&lt;"&amp;DATE(YEAR($A965),MONTH($A965),1)))-SUMIFS('Регистрация расход товаров'!$H$4:$H$2000,'Регистрация расход товаров'!$A$4:$A$2000,"&lt;"&amp;DATE(YEAR($A965),MONTH($A965),1),'Регистрация расход товаров'!$D$4:$D$2000,$D965),0)))/((SUMIFS('Регистрация приход товаров'!$G$4:$G$2000,'Регистрация приход товаров'!$A$4:$A$2000,"&gt;="&amp;DATE(YEAR($A965),MONTH($A965),1),'Регистрация приход товаров'!$D$4:$D$2000,$D965)-SUMIFS('Регистрация приход товаров'!$G$4:$G$2000,'Регистрация приход товаров'!$A$4:$A$2000,"&gt;="&amp;DATE(YEAR($A965),MONTH($A965)+1,1),'Регистрация приход товаров'!$D$4:$D$2000,$D965))+(IFERROR((SUMIF('Остаток на начало год'!$B$5:$B$302,$D965,'Остаток на начало год'!$E$5:$E$302)+SUMIFS('Регистрация приход товаров'!$G$4:$G$2000,'Регистрация приход товаров'!$D$4:$D$2000,$D965,'Регистрация приход товаров'!$A$4:$A$2000,"&lt;"&amp;DATE(YEAR($A965),MONTH($A965),1)))-SUMIFS('Регистрация расход товаров'!$G$4:$G$2000,'Регистрация расход товаров'!$A$4:$A$2000,"&lt;"&amp;DATE(YEAR($A965),MONTH($A965),1),'Регистрация расход товаров'!$D$4:$D$2000,$D965),0))))*G965,0)</f>
        <v>0</v>
      </c>
      <c r="I965" s="154"/>
      <c r="J965" s="153">
        <f t="shared" ref="J965:J1028" si="30">+G965*I965</f>
        <v>0</v>
      </c>
      <c r="K965" s="153">
        <f t="shared" ref="K965:K1028" si="31">+J965-H965</f>
        <v>0</v>
      </c>
      <c r="L965" s="43" t="e">
        <f>IF(B965=#REF!,MAX($L$3:L964)+1,0)</f>
        <v>#REF!</v>
      </c>
    </row>
    <row r="966" spans="1:12">
      <c r="A966" s="158"/>
      <c r="B966" s="94"/>
      <c r="C966" s="159"/>
      <c r="D966" s="128"/>
      <c r="E966" s="151" t="str">
        <f>IFERROR(INDEX('Материал хисобот'!$C$9:$C$259,MATCH(D966,'Материал хисобот'!$B$9:$B$259,0),1),"")</f>
        <v/>
      </c>
      <c r="F966" s="152" t="str">
        <f>IFERROR(INDEX('Материал хисобот'!$D$9:$D$259,MATCH(D966,'Материал хисобот'!$B$9:$B$259,0),1),"")</f>
        <v/>
      </c>
      <c r="G966" s="155"/>
      <c r="H966" s="153">
        <f>IFERROR((((SUMIFS('Регистрация приход товаров'!$H$4:$H$2000,'Регистрация приход товаров'!$A$4:$A$2000,"&gt;="&amp;DATE(YEAR($A966),MONTH($A966),1),'Регистрация приход товаров'!$D$4:$D$2000,$D966)-SUMIFS('Регистрация приход товаров'!$H$4:$H$2000,'Регистрация приход товаров'!$A$4:$A$2000,"&gt;="&amp;DATE(YEAR($A966),MONTH($A966)+1,1),'Регистрация приход товаров'!$D$4:$D$2000,$D966))+(IFERROR((SUMIF('Остаток на начало год'!$B$5:$B$302,$D966,'Остаток на начало год'!$F$5:$F$302)+SUMIFS('Регистрация приход товаров'!$H$4:$H$2000,'Регистрация приход товаров'!$D$4:$D$2000,$D966,'Регистрация приход товаров'!$A$4:$A$2000,"&lt;"&amp;DATE(YEAR($A966),MONTH($A966),1)))-SUMIFS('Регистрация расход товаров'!$H$4:$H$2000,'Регистрация расход товаров'!$A$4:$A$2000,"&lt;"&amp;DATE(YEAR($A966),MONTH($A966),1),'Регистрация расход товаров'!$D$4:$D$2000,$D966),0)))/((SUMIFS('Регистрация приход товаров'!$G$4:$G$2000,'Регистрация приход товаров'!$A$4:$A$2000,"&gt;="&amp;DATE(YEAR($A966),MONTH($A966),1),'Регистрация приход товаров'!$D$4:$D$2000,$D966)-SUMIFS('Регистрация приход товаров'!$G$4:$G$2000,'Регистрация приход товаров'!$A$4:$A$2000,"&gt;="&amp;DATE(YEAR($A966),MONTH($A966)+1,1),'Регистрация приход товаров'!$D$4:$D$2000,$D966))+(IFERROR((SUMIF('Остаток на начало год'!$B$5:$B$302,$D966,'Остаток на начало год'!$E$5:$E$302)+SUMIFS('Регистрация приход товаров'!$G$4:$G$2000,'Регистрация приход товаров'!$D$4:$D$2000,$D966,'Регистрация приход товаров'!$A$4:$A$2000,"&lt;"&amp;DATE(YEAR($A966),MONTH($A966),1)))-SUMIFS('Регистрация расход товаров'!$G$4:$G$2000,'Регистрация расход товаров'!$A$4:$A$2000,"&lt;"&amp;DATE(YEAR($A966),MONTH($A966),1),'Регистрация расход товаров'!$D$4:$D$2000,$D966),0))))*G966,0)</f>
        <v>0</v>
      </c>
      <c r="I966" s="154"/>
      <c r="J966" s="153">
        <f t="shared" si="30"/>
        <v>0</v>
      </c>
      <c r="K966" s="153">
        <f t="shared" si="31"/>
        <v>0</v>
      </c>
      <c r="L966" s="43" t="e">
        <f>IF(B966=#REF!,MAX($L$3:L965)+1,0)</f>
        <v>#REF!</v>
      </c>
    </row>
    <row r="967" spans="1:12">
      <c r="A967" s="158"/>
      <c r="B967" s="94"/>
      <c r="C967" s="159"/>
      <c r="D967" s="128"/>
      <c r="E967" s="151" t="str">
        <f>IFERROR(INDEX('Материал хисобот'!$C$9:$C$259,MATCH(D967,'Материал хисобот'!$B$9:$B$259,0),1),"")</f>
        <v/>
      </c>
      <c r="F967" s="152" t="str">
        <f>IFERROR(INDEX('Материал хисобот'!$D$9:$D$259,MATCH(D967,'Материал хисобот'!$B$9:$B$259,0),1),"")</f>
        <v/>
      </c>
      <c r="G967" s="155"/>
      <c r="H967" s="153">
        <f>IFERROR((((SUMIFS('Регистрация приход товаров'!$H$4:$H$2000,'Регистрация приход товаров'!$A$4:$A$2000,"&gt;="&amp;DATE(YEAR($A967),MONTH($A967),1),'Регистрация приход товаров'!$D$4:$D$2000,$D967)-SUMIFS('Регистрация приход товаров'!$H$4:$H$2000,'Регистрация приход товаров'!$A$4:$A$2000,"&gt;="&amp;DATE(YEAR($A967),MONTH($A967)+1,1),'Регистрация приход товаров'!$D$4:$D$2000,$D967))+(IFERROR((SUMIF('Остаток на начало год'!$B$5:$B$302,$D967,'Остаток на начало год'!$F$5:$F$302)+SUMIFS('Регистрация приход товаров'!$H$4:$H$2000,'Регистрация приход товаров'!$D$4:$D$2000,$D967,'Регистрация приход товаров'!$A$4:$A$2000,"&lt;"&amp;DATE(YEAR($A967),MONTH($A967),1)))-SUMIFS('Регистрация расход товаров'!$H$4:$H$2000,'Регистрация расход товаров'!$A$4:$A$2000,"&lt;"&amp;DATE(YEAR($A967),MONTH($A967),1),'Регистрация расход товаров'!$D$4:$D$2000,$D967),0)))/((SUMIFS('Регистрация приход товаров'!$G$4:$G$2000,'Регистрация приход товаров'!$A$4:$A$2000,"&gt;="&amp;DATE(YEAR($A967),MONTH($A967),1),'Регистрация приход товаров'!$D$4:$D$2000,$D967)-SUMIFS('Регистрация приход товаров'!$G$4:$G$2000,'Регистрация приход товаров'!$A$4:$A$2000,"&gt;="&amp;DATE(YEAR($A967),MONTH($A967)+1,1),'Регистрация приход товаров'!$D$4:$D$2000,$D967))+(IFERROR((SUMIF('Остаток на начало год'!$B$5:$B$302,$D967,'Остаток на начало год'!$E$5:$E$302)+SUMIFS('Регистрация приход товаров'!$G$4:$G$2000,'Регистрация приход товаров'!$D$4:$D$2000,$D967,'Регистрация приход товаров'!$A$4:$A$2000,"&lt;"&amp;DATE(YEAR($A967),MONTH($A967),1)))-SUMIFS('Регистрация расход товаров'!$G$4:$G$2000,'Регистрация расход товаров'!$A$4:$A$2000,"&lt;"&amp;DATE(YEAR($A967),MONTH($A967),1),'Регистрация расход товаров'!$D$4:$D$2000,$D967),0))))*G967,0)</f>
        <v>0</v>
      </c>
      <c r="I967" s="154"/>
      <c r="J967" s="153">
        <f t="shared" si="30"/>
        <v>0</v>
      </c>
      <c r="K967" s="153">
        <f t="shared" si="31"/>
        <v>0</v>
      </c>
      <c r="L967" s="43" t="e">
        <f>IF(B967=#REF!,MAX($L$3:L966)+1,0)</f>
        <v>#REF!</v>
      </c>
    </row>
    <row r="968" spans="1:12">
      <c r="A968" s="158"/>
      <c r="B968" s="94"/>
      <c r="C968" s="159"/>
      <c r="D968" s="128"/>
      <c r="E968" s="151" t="str">
        <f>IFERROR(INDEX('Материал хисобот'!$C$9:$C$259,MATCH(D968,'Материал хисобот'!$B$9:$B$259,0),1),"")</f>
        <v/>
      </c>
      <c r="F968" s="152" t="str">
        <f>IFERROR(INDEX('Материал хисобот'!$D$9:$D$259,MATCH(D968,'Материал хисобот'!$B$9:$B$259,0),1),"")</f>
        <v/>
      </c>
      <c r="G968" s="155"/>
      <c r="H968" s="153">
        <f>IFERROR((((SUMIFS('Регистрация приход товаров'!$H$4:$H$2000,'Регистрация приход товаров'!$A$4:$A$2000,"&gt;="&amp;DATE(YEAR($A968),MONTH($A968),1),'Регистрация приход товаров'!$D$4:$D$2000,$D968)-SUMIFS('Регистрация приход товаров'!$H$4:$H$2000,'Регистрация приход товаров'!$A$4:$A$2000,"&gt;="&amp;DATE(YEAR($A968),MONTH($A968)+1,1),'Регистрация приход товаров'!$D$4:$D$2000,$D968))+(IFERROR((SUMIF('Остаток на начало год'!$B$5:$B$302,$D968,'Остаток на начало год'!$F$5:$F$302)+SUMIFS('Регистрация приход товаров'!$H$4:$H$2000,'Регистрация приход товаров'!$D$4:$D$2000,$D968,'Регистрация приход товаров'!$A$4:$A$2000,"&lt;"&amp;DATE(YEAR($A968),MONTH($A968),1)))-SUMIFS('Регистрация расход товаров'!$H$4:$H$2000,'Регистрация расход товаров'!$A$4:$A$2000,"&lt;"&amp;DATE(YEAR($A968),MONTH($A968),1),'Регистрация расход товаров'!$D$4:$D$2000,$D968),0)))/((SUMIFS('Регистрация приход товаров'!$G$4:$G$2000,'Регистрация приход товаров'!$A$4:$A$2000,"&gt;="&amp;DATE(YEAR($A968),MONTH($A968),1),'Регистрация приход товаров'!$D$4:$D$2000,$D968)-SUMIFS('Регистрация приход товаров'!$G$4:$G$2000,'Регистрация приход товаров'!$A$4:$A$2000,"&gt;="&amp;DATE(YEAR($A968),MONTH($A968)+1,1),'Регистрация приход товаров'!$D$4:$D$2000,$D968))+(IFERROR((SUMIF('Остаток на начало год'!$B$5:$B$302,$D968,'Остаток на начало год'!$E$5:$E$302)+SUMIFS('Регистрация приход товаров'!$G$4:$G$2000,'Регистрация приход товаров'!$D$4:$D$2000,$D968,'Регистрация приход товаров'!$A$4:$A$2000,"&lt;"&amp;DATE(YEAR($A968),MONTH($A968),1)))-SUMIFS('Регистрация расход товаров'!$G$4:$G$2000,'Регистрация расход товаров'!$A$4:$A$2000,"&lt;"&amp;DATE(YEAR($A968),MONTH($A968),1),'Регистрация расход товаров'!$D$4:$D$2000,$D968),0))))*G968,0)</f>
        <v>0</v>
      </c>
      <c r="I968" s="154"/>
      <c r="J968" s="153">
        <f t="shared" si="30"/>
        <v>0</v>
      </c>
      <c r="K968" s="153">
        <f t="shared" si="31"/>
        <v>0</v>
      </c>
      <c r="L968" s="43" t="e">
        <f>IF(B968=#REF!,MAX($L$3:L967)+1,0)</f>
        <v>#REF!</v>
      </c>
    </row>
    <row r="969" spans="1:12">
      <c r="A969" s="158"/>
      <c r="B969" s="94"/>
      <c r="C969" s="159"/>
      <c r="D969" s="128"/>
      <c r="E969" s="151" t="str">
        <f>IFERROR(INDEX('Материал хисобот'!$C$9:$C$259,MATCH(D969,'Материал хисобот'!$B$9:$B$259,0),1),"")</f>
        <v/>
      </c>
      <c r="F969" s="152" t="str">
        <f>IFERROR(INDEX('Материал хисобот'!$D$9:$D$259,MATCH(D969,'Материал хисобот'!$B$9:$B$259,0),1),"")</f>
        <v/>
      </c>
      <c r="G969" s="155"/>
      <c r="H969" s="153">
        <f>IFERROR((((SUMIFS('Регистрация приход товаров'!$H$4:$H$2000,'Регистрация приход товаров'!$A$4:$A$2000,"&gt;="&amp;DATE(YEAR($A969),MONTH($A969),1),'Регистрация приход товаров'!$D$4:$D$2000,$D969)-SUMIFS('Регистрация приход товаров'!$H$4:$H$2000,'Регистрация приход товаров'!$A$4:$A$2000,"&gt;="&amp;DATE(YEAR($A969),MONTH($A969)+1,1),'Регистрация приход товаров'!$D$4:$D$2000,$D969))+(IFERROR((SUMIF('Остаток на начало год'!$B$5:$B$302,$D969,'Остаток на начало год'!$F$5:$F$302)+SUMIFS('Регистрация приход товаров'!$H$4:$H$2000,'Регистрация приход товаров'!$D$4:$D$2000,$D969,'Регистрация приход товаров'!$A$4:$A$2000,"&lt;"&amp;DATE(YEAR($A969),MONTH($A969),1)))-SUMIFS('Регистрация расход товаров'!$H$4:$H$2000,'Регистрация расход товаров'!$A$4:$A$2000,"&lt;"&amp;DATE(YEAR($A969),MONTH($A969),1),'Регистрация расход товаров'!$D$4:$D$2000,$D969),0)))/((SUMIFS('Регистрация приход товаров'!$G$4:$G$2000,'Регистрация приход товаров'!$A$4:$A$2000,"&gt;="&amp;DATE(YEAR($A969),MONTH($A969),1),'Регистрация приход товаров'!$D$4:$D$2000,$D969)-SUMIFS('Регистрация приход товаров'!$G$4:$G$2000,'Регистрация приход товаров'!$A$4:$A$2000,"&gt;="&amp;DATE(YEAR($A969),MONTH($A969)+1,1),'Регистрация приход товаров'!$D$4:$D$2000,$D969))+(IFERROR((SUMIF('Остаток на начало год'!$B$5:$B$302,$D969,'Остаток на начало год'!$E$5:$E$302)+SUMIFS('Регистрация приход товаров'!$G$4:$G$2000,'Регистрация приход товаров'!$D$4:$D$2000,$D969,'Регистрация приход товаров'!$A$4:$A$2000,"&lt;"&amp;DATE(YEAR($A969),MONTH($A969),1)))-SUMIFS('Регистрация расход товаров'!$G$4:$G$2000,'Регистрация расход товаров'!$A$4:$A$2000,"&lt;"&amp;DATE(YEAR($A969),MONTH($A969),1),'Регистрация расход товаров'!$D$4:$D$2000,$D969),0))))*G969,0)</f>
        <v>0</v>
      </c>
      <c r="I969" s="154"/>
      <c r="J969" s="153">
        <f t="shared" si="30"/>
        <v>0</v>
      </c>
      <c r="K969" s="153">
        <f t="shared" si="31"/>
        <v>0</v>
      </c>
      <c r="L969" s="43" t="e">
        <f>IF(B969=#REF!,MAX($L$3:L968)+1,0)</f>
        <v>#REF!</v>
      </c>
    </row>
    <row r="970" spans="1:12">
      <c r="A970" s="158"/>
      <c r="B970" s="94"/>
      <c r="C970" s="159"/>
      <c r="D970" s="128"/>
      <c r="E970" s="151" t="str">
        <f>IFERROR(INDEX('Материал хисобот'!$C$9:$C$259,MATCH(D970,'Материал хисобот'!$B$9:$B$259,0),1),"")</f>
        <v/>
      </c>
      <c r="F970" s="152" t="str">
        <f>IFERROR(INDEX('Материал хисобот'!$D$9:$D$259,MATCH(D970,'Материал хисобот'!$B$9:$B$259,0),1),"")</f>
        <v/>
      </c>
      <c r="G970" s="155"/>
      <c r="H970" s="153">
        <f>IFERROR((((SUMIFS('Регистрация приход товаров'!$H$4:$H$2000,'Регистрация приход товаров'!$A$4:$A$2000,"&gt;="&amp;DATE(YEAR($A970),MONTH($A970),1),'Регистрация приход товаров'!$D$4:$D$2000,$D970)-SUMIFS('Регистрация приход товаров'!$H$4:$H$2000,'Регистрация приход товаров'!$A$4:$A$2000,"&gt;="&amp;DATE(YEAR($A970),MONTH($A970)+1,1),'Регистрация приход товаров'!$D$4:$D$2000,$D970))+(IFERROR((SUMIF('Остаток на начало год'!$B$5:$B$302,$D970,'Остаток на начало год'!$F$5:$F$302)+SUMIFS('Регистрация приход товаров'!$H$4:$H$2000,'Регистрация приход товаров'!$D$4:$D$2000,$D970,'Регистрация приход товаров'!$A$4:$A$2000,"&lt;"&amp;DATE(YEAR($A970),MONTH($A970),1)))-SUMIFS('Регистрация расход товаров'!$H$4:$H$2000,'Регистрация расход товаров'!$A$4:$A$2000,"&lt;"&amp;DATE(YEAR($A970),MONTH($A970),1),'Регистрация расход товаров'!$D$4:$D$2000,$D970),0)))/((SUMIFS('Регистрация приход товаров'!$G$4:$G$2000,'Регистрация приход товаров'!$A$4:$A$2000,"&gt;="&amp;DATE(YEAR($A970),MONTH($A970),1),'Регистрация приход товаров'!$D$4:$D$2000,$D970)-SUMIFS('Регистрация приход товаров'!$G$4:$G$2000,'Регистрация приход товаров'!$A$4:$A$2000,"&gt;="&amp;DATE(YEAR($A970),MONTH($A970)+1,1),'Регистрация приход товаров'!$D$4:$D$2000,$D970))+(IFERROR((SUMIF('Остаток на начало год'!$B$5:$B$302,$D970,'Остаток на начало год'!$E$5:$E$302)+SUMIFS('Регистрация приход товаров'!$G$4:$G$2000,'Регистрация приход товаров'!$D$4:$D$2000,$D970,'Регистрация приход товаров'!$A$4:$A$2000,"&lt;"&amp;DATE(YEAR($A970),MONTH($A970),1)))-SUMIFS('Регистрация расход товаров'!$G$4:$G$2000,'Регистрация расход товаров'!$A$4:$A$2000,"&lt;"&amp;DATE(YEAR($A970),MONTH($A970),1),'Регистрация расход товаров'!$D$4:$D$2000,$D970),0))))*G970,0)</f>
        <v>0</v>
      </c>
      <c r="I970" s="154"/>
      <c r="J970" s="153">
        <f t="shared" si="30"/>
        <v>0</v>
      </c>
      <c r="K970" s="153">
        <f t="shared" si="31"/>
        <v>0</v>
      </c>
      <c r="L970" s="43" t="e">
        <f>IF(B970=#REF!,MAX($L$3:L969)+1,0)</f>
        <v>#REF!</v>
      </c>
    </row>
    <row r="971" spans="1:12">
      <c r="A971" s="158"/>
      <c r="B971" s="94"/>
      <c r="C971" s="159"/>
      <c r="D971" s="128"/>
      <c r="E971" s="151" t="str">
        <f>IFERROR(INDEX('Материал хисобот'!$C$9:$C$259,MATCH(D971,'Материал хисобот'!$B$9:$B$259,0),1),"")</f>
        <v/>
      </c>
      <c r="F971" s="152" t="str">
        <f>IFERROR(INDEX('Материал хисобот'!$D$9:$D$259,MATCH(D971,'Материал хисобот'!$B$9:$B$259,0),1),"")</f>
        <v/>
      </c>
      <c r="G971" s="155"/>
      <c r="H971" s="153">
        <f>IFERROR((((SUMIFS('Регистрация приход товаров'!$H$4:$H$2000,'Регистрация приход товаров'!$A$4:$A$2000,"&gt;="&amp;DATE(YEAR($A971),MONTH($A971),1),'Регистрация приход товаров'!$D$4:$D$2000,$D971)-SUMIFS('Регистрация приход товаров'!$H$4:$H$2000,'Регистрация приход товаров'!$A$4:$A$2000,"&gt;="&amp;DATE(YEAR($A971),MONTH($A971)+1,1),'Регистрация приход товаров'!$D$4:$D$2000,$D971))+(IFERROR((SUMIF('Остаток на начало год'!$B$5:$B$302,$D971,'Остаток на начало год'!$F$5:$F$302)+SUMIFS('Регистрация приход товаров'!$H$4:$H$2000,'Регистрация приход товаров'!$D$4:$D$2000,$D971,'Регистрация приход товаров'!$A$4:$A$2000,"&lt;"&amp;DATE(YEAR($A971),MONTH($A971),1)))-SUMIFS('Регистрация расход товаров'!$H$4:$H$2000,'Регистрация расход товаров'!$A$4:$A$2000,"&lt;"&amp;DATE(YEAR($A971),MONTH($A971),1),'Регистрация расход товаров'!$D$4:$D$2000,$D971),0)))/((SUMIFS('Регистрация приход товаров'!$G$4:$G$2000,'Регистрация приход товаров'!$A$4:$A$2000,"&gt;="&amp;DATE(YEAR($A971),MONTH($A971),1),'Регистрация приход товаров'!$D$4:$D$2000,$D971)-SUMIFS('Регистрация приход товаров'!$G$4:$G$2000,'Регистрация приход товаров'!$A$4:$A$2000,"&gt;="&amp;DATE(YEAR($A971),MONTH($A971)+1,1),'Регистрация приход товаров'!$D$4:$D$2000,$D971))+(IFERROR((SUMIF('Остаток на начало год'!$B$5:$B$302,$D971,'Остаток на начало год'!$E$5:$E$302)+SUMIFS('Регистрация приход товаров'!$G$4:$G$2000,'Регистрация приход товаров'!$D$4:$D$2000,$D971,'Регистрация приход товаров'!$A$4:$A$2000,"&lt;"&amp;DATE(YEAR($A971),MONTH($A971),1)))-SUMIFS('Регистрация расход товаров'!$G$4:$G$2000,'Регистрация расход товаров'!$A$4:$A$2000,"&lt;"&amp;DATE(YEAR($A971),MONTH($A971),1),'Регистрация расход товаров'!$D$4:$D$2000,$D971),0))))*G971,0)</f>
        <v>0</v>
      </c>
      <c r="I971" s="154"/>
      <c r="J971" s="153">
        <f t="shared" si="30"/>
        <v>0</v>
      </c>
      <c r="K971" s="153">
        <f t="shared" si="31"/>
        <v>0</v>
      </c>
      <c r="L971" s="43" t="e">
        <f>IF(B971=#REF!,MAX($L$3:L970)+1,0)</f>
        <v>#REF!</v>
      </c>
    </row>
    <row r="972" spans="1:12">
      <c r="A972" s="158"/>
      <c r="B972" s="94"/>
      <c r="C972" s="159"/>
      <c r="D972" s="128"/>
      <c r="E972" s="151" t="str">
        <f>IFERROR(INDEX('Материал хисобот'!$C$9:$C$259,MATCH(D972,'Материал хисобот'!$B$9:$B$259,0),1),"")</f>
        <v/>
      </c>
      <c r="F972" s="152" t="str">
        <f>IFERROR(INDEX('Материал хисобот'!$D$9:$D$259,MATCH(D972,'Материал хисобот'!$B$9:$B$259,0),1),"")</f>
        <v/>
      </c>
      <c r="G972" s="155"/>
      <c r="H972" s="153">
        <f>IFERROR((((SUMIFS('Регистрация приход товаров'!$H$4:$H$2000,'Регистрация приход товаров'!$A$4:$A$2000,"&gt;="&amp;DATE(YEAR($A972),MONTH($A972),1),'Регистрация приход товаров'!$D$4:$D$2000,$D972)-SUMIFS('Регистрация приход товаров'!$H$4:$H$2000,'Регистрация приход товаров'!$A$4:$A$2000,"&gt;="&amp;DATE(YEAR($A972),MONTH($A972)+1,1),'Регистрация приход товаров'!$D$4:$D$2000,$D972))+(IFERROR((SUMIF('Остаток на начало год'!$B$5:$B$302,$D972,'Остаток на начало год'!$F$5:$F$302)+SUMIFS('Регистрация приход товаров'!$H$4:$H$2000,'Регистрация приход товаров'!$D$4:$D$2000,$D972,'Регистрация приход товаров'!$A$4:$A$2000,"&lt;"&amp;DATE(YEAR($A972),MONTH($A972),1)))-SUMIFS('Регистрация расход товаров'!$H$4:$H$2000,'Регистрация расход товаров'!$A$4:$A$2000,"&lt;"&amp;DATE(YEAR($A972),MONTH($A972),1),'Регистрация расход товаров'!$D$4:$D$2000,$D972),0)))/((SUMIFS('Регистрация приход товаров'!$G$4:$G$2000,'Регистрация приход товаров'!$A$4:$A$2000,"&gt;="&amp;DATE(YEAR($A972),MONTH($A972),1),'Регистрация приход товаров'!$D$4:$D$2000,$D972)-SUMIFS('Регистрация приход товаров'!$G$4:$G$2000,'Регистрация приход товаров'!$A$4:$A$2000,"&gt;="&amp;DATE(YEAR($A972),MONTH($A972)+1,1),'Регистрация приход товаров'!$D$4:$D$2000,$D972))+(IFERROR((SUMIF('Остаток на начало год'!$B$5:$B$302,$D972,'Остаток на начало год'!$E$5:$E$302)+SUMIFS('Регистрация приход товаров'!$G$4:$G$2000,'Регистрация приход товаров'!$D$4:$D$2000,$D972,'Регистрация приход товаров'!$A$4:$A$2000,"&lt;"&amp;DATE(YEAR($A972),MONTH($A972),1)))-SUMIFS('Регистрация расход товаров'!$G$4:$G$2000,'Регистрация расход товаров'!$A$4:$A$2000,"&lt;"&amp;DATE(YEAR($A972),MONTH($A972),1),'Регистрация расход товаров'!$D$4:$D$2000,$D972),0))))*G972,0)</f>
        <v>0</v>
      </c>
      <c r="I972" s="154"/>
      <c r="J972" s="153">
        <f t="shared" si="30"/>
        <v>0</v>
      </c>
      <c r="K972" s="153">
        <f t="shared" si="31"/>
        <v>0</v>
      </c>
      <c r="L972" s="43" t="e">
        <f>IF(B972=#REF!,MAX($L$3:L971)+1,0)</f>
        <v>#REF!</v>
      </c>
    </row>
    <row r="973" spans="1:12">
      <c r="A973" s="158"/>
      <c r="B973" s="94"/>
      <c r="C973" s="159"/>
      <c r="D973" s="128"/>
      <c r="E973" s="151" t="str">
        <f>IFERROR(INDEX('Материал хисобот'!$C$9:$C$259,MATCH(D973,'Материал хисобот'!$B$9:$B$259,0),1),"")</f>
        <v/>
      </c>
      <c r="F973" s="152" t="str">
        <f>IFERROR(INDEX('Материал хисобот'!$D$9:$D$259,MATCH(D973,'Материал хисобот'!$B$9:$B$259,0),1),"")</f>
        <v/>
      </c>
      <c r="G973" s="155"/>
      <c r="H973" s="153">
        <f>IFERROR((((SUMIFS('Регистрация приход товаров'!$H$4:$H$2000,'Регистрация приход товаров'!$A$4:$A$2000,"&gt;="&amp;DATE(YEAR($A973),MONTH($A973),1),'Регистрация приход товаров'!$D$4:$D$2000,$D973)-SUMIFS('Регистрация приход товаров'!$H$4:$H$2000,'Регистрация приход товаров'!$A$4:$A$2000,"&gt;="&amp;DATE(YEAR($A973),MONTH($A973)+1,1),'Регистрация приход товаров'!$D$4:$D$2000,$D973))+(IFERROR((SUMIF('Остаток на начало год'!$B$5:$B$302,$D973,'Остаток на начало год'!$F$5:$F$302)+SUMIFS('Регистрация приход товаров'!$H$4:$H$2000,'Регистрация приход товаров'!$D$4:$D$2000,$D973,'Регистрация приход товаров'!$A$4:$A$2000,"&lt;"&amp;DATE(YEAR($A973),MONTH($A973),1)))-SUMIFS('Регистрация расход товаров'!$H$4:$H$2000,'Регистрация расход товаров'!$A$4:$A$2000,"&lt;"&amp;DATE(YEAR($A973),MONTH($A973),1),'Регистрация расход товаров'!$D$4:$D$2000,$D973),0)))/((SUMIFS('Регистрация приход товаров'!$G$4:$G$2000,'Регистрация приход товаров'!$A$4:$A$2000,"&gt;="&amp;DATE(YEAR($A973),MONTH($A973),1),'Регистрация приход товаров'!$D$4:$D$2000,$D973)-SUMIFS('Регистрация приход товаров'!$G$4:$G$2000,'Регистрация приход товаров'!$A$4:$A$2000,"&gt;="&amp;DATE(YEAR($A973),MONTH($A973)+1,1),'Регистрация приход товаров'!$D$4:$D$2000,$D973))+(IFERROR((SUMIF('Остаток на начало год'!$B$5:$B$302,$D973,'Остаток на начало год'!$E$5:$E$302)+SUMIFS('Регистрация приход товаров'!$G$4:$G$2000,'Регистрация приход товаров'!$D$4:$D$2000,$D973,'Регистрация приход товаров'!$A$4:$A$2000,"&lt;"&amp;DATE(YEAR($A973),MONTH($A973),1)))-SUMIFS('Регистрация расход товаров'!$G$4:$G$2000,'Регистрация расход товаров'!$A$4:$A$2000,"&lt;"&amp;DATE(YEAR($A973),MONTH($A973),1),'Регистрация расход товаров'!$D$4:$D$2000,$D973),0))))*G973,0)</f>
        <v>0</v>
      </c>
      <c r="I973" s="154"/>
      <c r="J973" s="153">
        <f t="shared" si="30"/>
        <v>0</v>
      </c>
      <c r="K973" s="153">
        <f t="shared" si="31"/>
        <v>0</v>
      </c>
      <c r="L973" s="43" t="e">
        <f>IF(B973=#REF!,MAX($L$3:L972)+1,0)</f>
        <v>#REF!</v>
      </c>
    </row>
    <row r="974" spans="1:12">
      <c r="A974" s="158"/>
      <c r="B974" s="94"/>
      <c r="C974" s="159"/>
      <c r="D974" s="128"/>
      <c r="E974" s="151" t="str">
        <f>IFERROR(INDEX('Материал хисобот'!$C$9:$C$259,MATCH(D974,'Материал хисобот'!$B$9:$B$259,0),1),"")</f>
        <v/>
      </c>
      <c r="F974" s="152" t="str">
        <f>IFERROR(INDEX('Материал хисобот'!$D$9:$D$259,MATCH(D974,'Материал хисобот'!$B$9:$B$259,0),1),"")</f>
        <v/>
      </c>
      <c r="G974" s="155"/>
      <c r="H974" s="153">
        <f>IFERROR((((SUMIFS('Регистрация приход товаров'!$H$4:$H$2000,'Регистрация приход товаров'!$A$4:$A$2000,"&gt;="&amp;DATE(YEAR($A974),MONTH($A974),1),'Регистрация приход товаров'!$D$4:$D$2000,$D974)-SUMIFS('Регистрация приход товаров'!$H$4:$H$2000,'Регистрация приход товаров'!$A$4:$A$2000,"&gt;="&amp;DATE(YEAR($A974),MONTH($A974)+1,1),'Регистрация приход товаров'!$D$4:$D$2000,$D974))+(IFERROR((SUMIF('Остаток на начало год'!$B$5:$B$302,$D974,'Остаток на начало год'!$F$5:$F$302)+SUMIFS('Регистрация приход товаров'!$H$4:$H$2000,'Регистрация приход товаров'!$D$4:$D$2000,$D974,'Регистрация приход товаров'!$A$4:$A$2000,"&lt;"&amp;DATE(YEAR($A974),MONTH($A974),1)))-SUMIFS('Регистрация расход товаров'!$H$4:$H$2000,'Регистрация расход товаров'!$A$4:$A$2000,"&lt;"&amp;DATE(YEAR($A974),MONTH($A974),1),'Регистрация расход товаров'!$D$4:$D$2000,$D974),0)))/((SUMIFS('Регистрация приход товаров'!$G$4:$G$2000,'Регистрация приход товаров'!$A$4:$A$2000,"&gt;="&amp;DATE(YEAR($A974),MONTH($A974),1),'Регистрация приход товаров'!$D$4:$D$2000,$D974)-SUMIFS('Регистрация приход товаров'!$G$4:$G$2000,'Регистрация приход товаров'!$A$4:$A$2000,"&gt;="&amp;DATE(YEAR($A974),MONTH($A974)+1,1),'Регистрация приход товаров'!$D$4:$D$2000,$D974))+(IFERROR((SUMIF('Остаток на начало год'!$B$5:$B$302,$D974,'Остаток на начало год'!$E$5:$E$302)+SUMIFS('Регистрация приход товаров'!$G$4:$G$2000,'Регистрация приход товаров'!$D$4:$D$2000,$D974,'Регистрация приход товаров'!$A$4:$A$2000,"&lt;"&amp;DATE(YEAR($A974),MONTH($A974),1)))-SUMIFS('Регистрация расход товаров'!$G$4:$G$2000,'Регистрация расход товаров'!$A$4:$A$2000,"&lt;"&amp;DATE(YEAR($A974),MONTH($A974),1),'Регистрация расход товаров'!$D$4:$D$2000,$D974),0))))*G974,0)</f>
        <v>0</v>
      </c>
      <c r="I974" s="154"/>
      <c r="J974" s="153">
        <f t="shared" si="30"/>
        <v>0</v>
      </c>
      <c r="K974" s="153">
        <f t="shared" si="31"/>
        <v>0</v>
      </c>
      <c r="L974" s="43" t="e">
        <f>IF(B974=#REF!,MAX($L$3:L973)+1,0)</f>
        <v>#REF!</v>
      </c>
    </row>
    <row r="975" spans="1:12">
      <c r="A975" s="158"/>
      <c r="B975" s="94"/>
      <c r="C975" s="159"/>
      <c r="D975" s="128"/>
      <c r="E975" s="151" t="str">
        <f>IFERROR(INDEX('Материал хисобот'!$C$9:$C$259,MATCH(D975,'Материал хисобот'!$B$9:$B$259,0),1),"")</f>
        <v/>
      </c>
      <c r="F975" s="152" t="str">
        <f>IFERROR(INDEX('Материал хисобот'!$D$9:$D$259,MATCH(D975,'Материал хисобот'!$B$9:$B$259,0),1),"")</f>
        <v/>
      </c>
      <c r="G975" s="155"/>
      <c r="H975" s="153">
        <f>IFERROR((((SUMIFS('Регистрация приход товаров'!$H$4:$H$2000,'Регистрация приход товаров'!$A$4:$A$2000,"&gt;="&amp;DATE(YEAR($A975),MONTH($A975),1),'Регистрация приход товаров'!$D$4:$D$2000,$D975)-SUMIFS('Регистрация приход товаров'!$H$4:$H$2000,'Регистрация приход товаров'!$A$4:$A$2000,"&gt;="&amp;DATE(YEAR($A975),MONTH($A975)+1,1),'Регистрация приход товаров'!$D$4:$D$2000,$D975))+(IFERROR((SUMIF('Остаток на начало год'!$B$5:$B$302,$D975,'Остаток на начало год'!$F$5:$F$302)+SUMIFS('Регистрация приход товаров'!$H$4:$H$2000,'Регистрация приход товаров'!$D$4:$D$2000,$D975,'Регистрация приход товаров'!$A$4:$A$2000,"&lt;"&amp;DATE(YEAR($A975),MONTH($A975),1)))-SUMIFS('Регистрация расход товаров'!$H$4:$H$2000,'Регистрация расход товаров'!$A$4:$A$2000,"&lt;"&amp;DATE(YEAR($A975),MONTH($A975),1),'Регистрация расход товаров'!$D$4:$D$2000,$D975),0)))/((SUMIFS('Регистрация приход товаров'!$G$4:$G$2000,'Регистрация приход товаров'!$A$4:$A$2000,"&gt;="&amp;DATE(YEAR($A975),MONTH($A975),1),'Регистрация приход товаров'!$D$4:$D$2000,$D975)-SUMIFS('Регистрация приход товаров'!$G$4:$G$2000,'Регистрация приход товаров'!$A$4:$A$2000,"&gt;="&amp;DATE(YEAR($A975),MONTH($A975)+1,1),'Регистрация приход товаров'!$D$4:$D$2000,$D975))+(IFERROR((SUMIF('Остаток на начало год'!$B$5:$B$302,$D975,'Остаток на начало год'!$E$5:$E$302)+SUMIFS('Регистрация приход товаров'!$G$4:$G$2000,'Регистрация приход товаров'!$D$4:$D$2000,$D975,'Регистрация приход товаров'!$A$4:$A$2000,"&lt;"&amp;DATE(YEAR($A975),MONTH($A975),1)))-SUMIFS('Регистрация расход товаров'!$G$4:$G$2000,'Регистрация расход товаров'!$A$4:$A$2000,"&lt;"&amp;DATE(YEAR($A975),MONTH($A975),1),'Регистрация расход товаров'!$D$4:$D$2000,$D975),0))))*G975,0)</f>
        <v>0</v>
      </c>
      <c r="I975" s="154"/>
      <c r="J975" s="153">
        <f t="shared" si="30"/>
        <v>0</v>
      </c>
      <c r="K975" s="153">
        <f t="shared" si="31"/>
        <v>0</v>
      </c>
      <c r="L975" s="43" t="e">
        <f>IF(B975=#REF!,MAX($L$3:L974)+1,0)</f>
        <v>#REF!</v>
      </c>
    </row>
    <row r="976" spans="1:12">
      <c r="A976" s="158"/>
      <c r="B976" s="94"/>
      <c r="C976" s="159"/>
      <c r="D976" s="128"/>
      <c r="E976" s="151" t="str">
        <f>IFERROR(INDEX('Материал хисобот'!$C$9:$C$259,MATCH(D976,'Материал хисобот'!$B$9:$B$259,0),1),"")</f>
        <v/>
      </c>
      <c r="F976" s="152" t="str">
        <f>IFERROR(INDEX('Материал хисобот'!$D$9:$D$259,MATCH(D976,'Материал хисобот'!$B$9:$B$259,0),1),"")</f>
        <v/>
      </c>
      <c r="G976" s="155"/>
      <c r="H976" s="153">
        <f>IFERROR((((SUMIFS('Регистрация приход товаров'!$H$4:$H$2000,'Регистрация приход товаров'!$A$4:$A$2000,"&gt;="&amp;DATE(YEAR($A976),MONTH($A976),1),'Регистрация приход товаров'!$D$4:$D$2000,$D976)-SUMIFS('Регистрация приход товаров'!$H$4:$H$2000,'Регистрация приход товаров'!$A$4:$A$2000,"&gt;="&amp;DATE(YEAR($A976),MONTH($A976)+1,1),'Регистрация приход товаров'!$D$4:$D$2000,$D976))+(IFERROR((SUMIF('Остаток на начало год'!$B$5:$B$302,$D976,'Остаток на начало год'!$F$5:$F$302)+SUMIFS('Регистрация приход товаров'!$H$4:$H$2000,'Регистрация приход товаров'!$D$4:$D$2000,$D976,'Регистрация приход товаров'!$A$4:$A$2000,"&lt;"&amp;DATE(YEAR($A976),MONTH($A976),1)))-SUMIFS('Регистрация расход товаров'!$H$4:$H$2000,'Регистрация расход товаров'!$A$4:$A$2000,"&lt;"&amp;DATE(YEAR($A976),MONTH($A976),1),'Регистрация расход товаров'!$D$4:$D$2000,$D976),0)))/((SUMIFS('Регистрация приход товаров'!$G$4:$G$2000,'Регистрация приход товаров'!$A$4:$A$2000,"&gt;="&amp;DATE(YEAR($A976),MONTH($A976),1),'Регистрация приход товаров'!$D$4:$D$2000,$D976)-SUMIFS('Регистрация приход товаров'!$G$4:$G$2000,'Регистрация приход товаров'!$A$4:$A$2000,"&gt;="&amp;DATE(YEAR($A976),MONTH($A976)+1,1),'Регистрация приход товаров'!$D$4:$D$2000,$D976))+(IFERROR((SUMIF('Остаток на начало год'!$B$5:$B$302,$D976,'Остаток на начало год'!$E$5:$E$302)+SUMIFS('Регистрация приход товаров'!$G$4:$G$2000,'Регистрация приход товаров'!$D$4:$D$2000,$D976,'Регистрация приход товаров'!$A$4:$A$2000,"&lt;"&amp;DATE(YEAR($A976),MONTH($A976),1)))-SUMIFS('Регистрация расход товаров'!$G$4:$G$2000,'Регистрация расход товаров'!$A$4:$A$2000,"&lt;"&amp;DATE(YEAR($A976),MONTH($A976),1),'Регистрация расход товаров'!$D$4:$D$2000,$D976),0))))*G976,0)</f>
        <v>0</v>
      </c>
      <c r="I976" s="154"/>
      <c r="J976" s="153">
        <f t="shared" si="30"/>
        <v>0</v>
      </c>
      <c r="K976" s="153">
        <f t="shared" si="31"/>
        <v>0</v>
      </c>
      <c r="L976" s="43" t="e">
        <f>IF(B976=#REF!,MAX($L$3:L975)+1,0)</f>
        <v>#REF!</v>
      </c>
    </row>
    <row r="977" spans="1:12">
      <c r="A977" s="158"/>
      <c r="B977" s="94"/>
      <c r="C977" s="159"/>
      <c r="D977" s="128"/>
      <c r="E977" s="151" t="str">
        <f>IFERROR(INDEX('Материал хисобот'!$C$9:$C$259,MATCH(D977,'Материал хисобот'!$B$9:$B$259,0),1),"")</f>
        <v/>
      </c>
      <c r="F977" s="152" t="str">
        <f>IFERROR(INDEX('Материал хисобот'!$D$9:$D$259,MATCH(D977,'Материал хисобот'!$B$9:$B$259,0),1),"")</f>
        <v/>
      </c>
      <c r="G977" s="155"/>
      <c r="H977" s="153">
        <f>IFERROR((((SUMIFS('Регистрация приход товаров'!$H$4:$H$2000,'Регистрация приход товаров'!$A$4:$A$2000,"&gt;="&amp;DATE(YEAR($A977),MONTH($A977),1),'Регистрация приход товаров'!$D$4:$D$2000,$D977)-SUMIFS('Регистрация приход товаров'!$H$4:$H$2000,'Регистрация приход товаров'!$A$4:$A$2000,"&gt;="&amp;DATE(YEAR($A977),MONTH($A977)+1,1),'Регистрация приход товаров'!$D$4:$D$2000,$D977))+(IFERROR((SUMIF('Остаток на начало год'!$B$5:$B$302,$D977,'Остаток на начало год'!$F$5:$F$302)+SUMIFS('Регистрация приход товаров'!$H$4:$H$2000,'Регистрация приход товаров'!$D$4:$D$2000,$D977,'Регистрация приход товаров'!$A$4:$A$2000,"&lt;"&amp;DATE(YEAR($A977),MONTH($A977),1)))-SUMIFS('Регистрация расход товаров'!$H$4:$H$2000,'Регистрация расход товаров'!$A$4:$A$2000,"&lt;"&amp;DATE(YEAR($A977),MONTH($A977),1),'Регистрация расход товаров'!$D$4:$D$2000,$D977),0)))/((SUMIFS('Регистрация приход товаров'!$G$4:$G$2000,'Регистрация приход товаров'!$A$4:$A$2000,"&gt;="&amp;DATE(YEAR($A977),MONTH($A977),1),'Регистрация приход товаров'!$D$4:$D$2000,$D977)-SUMIFS('Регистрация приход товаров'!$G$4:$G$2000,'Регистрация приход товаров'!$A$4:$A$2000,"&gt;="&amp;DATE(YEAR($A977),MONTH($A977)+1,1),'Регистрация приход товаров'!$D$4:$D$2000,$D977))+(IFERROR((SUMIF('Остаток на начало год'!$B$5:$B$302,$D977,'Остаток на начало год'!$E$5:$E$302)+SUMIFS('Регистрация приход товаров'!$G$4:$G$2000,'Регистрация приход товаров'!$D$4:$D$2000,$D977,'Регистрация приход товаров'!$A$4:$A$2000,"&lt;"&amp;DATE(YEAR($A977),MONTH($A977),1)))-SUMIFS('Регистрация расход товаров'!$G$4:$G$2000,'Регистрация расход товаров'!$A$4:$A$2000,"&lt;"&amp;DATE(YEAR($A977),MONTH($A977),1),'Регистрация расход товаров'!$D$4:$D$2000,$D977),0))))*G977,0)</f>
        <v>0</v>
      </c>
      <c r="I977" s="154"/>
      <c r="J977" s="153">
        <f t="shared" si="30"/>
        <v>0</v>
      </c>
      <c r="K977" s="153">
        <f t="shared" si="31"/>
        <v>0</v>
      </c>
      <c r="L977" s="43" t="e">
        <f>IF(B977=#REF!,MAX($L$3:L976)+1,0)</f>
        <v>#REF!</v>
      </c>
    </row>
    <row r="978" spans="1:12">
      <c r="A978" s="158"/>
      <c r="B978" s="94"/>
      <c r="C978" s="159"/>
      <c r="D978" s="128"/>
      <c r="E978" s="151" t="str">
        <f>IFERROR(INDEX('Материал хисобот'!$C$9:$C$259,MATCH(D978,'Материал хисобот'!$B$9:$B$259,0),1),"")</f>
        <v/>
      </c>
      <c r="F978" s="152" t="str">
        <f>IFERROR(INDEX('Материал хисобот'!$D$9:$D$259,MATCH(D978,'Материал хисобот'!$B$9:$B$259,0),1),"")</f>
        <v/>
      </c>
      <c r="G978" s="155"/>
      <c r="H978" s="153">
        <f>IFERROR((((SUMIFS('Регистрация приход товаров'!$H$4:$H$2000,'Регистрация приход товаров'!$A$4:$A$2000,"&gt;="&amp;DATE(YEAR($A978),MONTH($A978),1),'Регистрация приход товаров'!$D$4:$D$2000,$D978)-SUMIFS('Регистрация приход товаров'!$H$4:$H$2000,'Регистрация приход товаров'!$A$4:$A$2000,"&gt;="&amp;DATE(YEAR($A978),MONTH($A978)+1,1),'Регистрация приход товаров'!$D$4:$D$2000,$D978))+(IFERROR((SUMIF('Остаток на начало год'!$B$5:$B$302,$D978,'Остаток на начало год'!$F$5:$F$302)+SUMIFS('Регистрация приход товаров'!$H$4:$H$2000,'Регистрация приход товаров'!$D$4:$D$2000,$D978,'Регистрация приход товаров'!$A$4:$A$2000,"&lt;"&amp;DATE(YEAR($A978),MONTH($A978),1)))-SUMIFS('Регистрация расход товаров'!$H$4:$H$2000,'Регистрация расход товаров'!$A$4:$A$2000,"&lt;"&amp;DATE(YEAR($A978),MONTH($A978),1),'Регистрация расход товаров'!$D$4:$D$2000,$D978),0)))/((SUMIFS('Регистрация приход товаров'!$G$4:$G$2000,'Регистрация приход товаров'!$A$4:$A$2000,"&gt;="&amp;DATE(YEAR($A978),MONTH($A978),1),'Регистрация приход товаров'!$D$4:$D$2000,$D978)-SUMIFS('Регистрация приход товаров'!$G$4:$G$2000,'Регистрация приход товаров'!$A$4:$A$2000,"&gt;="&amp;DATE(YEAR($A978),MONTH($A978)+1,1),'Регистрация приход товаров'!$D$4:$D$2000,$D978))+(IFERROR((SUMIF('Остаток на начало год'!$B$5:$B$302,$D978,'Остаток на начало год'!$E$5:$E$302)+SUMIFS('Регистрация приход товаров'!$G$4:$G$2000,'Регистрация приход товаров'!$D$4:$D$2000,$D978,'Регистрация приход товаров'!$A$4:$A$2000,"&lt;"&amp;DATE(YEAR($A978),MONTH($A978),1)))-SUMIFS('Регистрация расход товаров'!$G$4:$G$2000,'Регистрация расход товаров'!$A$4:$A$2000,"&lt;"&amp;DATE(YEAR($A978),MONTH($A978),1),'Регистрация расход товаров'!$D$4:$D$2000,$D978),0))))*G978,0)</f>
        <v>0</v>
      </c>
      <c r="I978" s="154"/>
      <c r="J978" s="153">
        <f t="shared" si="30"/>
        <v>0</v>
      </c>
      <c r="K978" s="153">
        <f t="shared" si="31"/>
        <v>0</v>
      </c>
      <c r="L978" s="43" t="e">
        <f>IF(B978=#REF!,MAX($L$3:L977)+1,0)</f>
        <v>#REF!</v>
      </c>
    </row>
    <row r="979" spans="1:12">
      <c r="A979" s="158"/>
      <c r="B979" s="94"/>
      <c r="C979" s="159"/>
      <c r="D979" s="128"/>
      <c r="E979" s="151" t="str">
        <f>IFERROR(INDEX('Материал хисобот'!$C$9:$C$259,MATCH(D979,'Материал хисобот'!$B$9:$B$259,0),1),"")</f>
        <v/>
      </c>
      <c r="F979" s="152" t="str">
        <f>IFERROR(INDEX('Материал хисобот'!$D$9:$D$259,MATCH(D979,'Материал хисобот'!$B$9:$B$259,0),1),"")</f>
        <v/>
      </c>
      <c r="G979" s="155"/>
      <c r="H979" s="153">
        <f>IFERROR((((SUMIFS('Регистрация приход товаров'!$H$4:$H$2000,'Регистрация приход товаров'!$A$4:$A$2000,"&gt;="&amp;DATE(YEAR($A979),MONTH($A979),1),'Регистрация приход товаров'!$D$4:$D$2000,$D979)-SUMIFS('Регистрация приход товаров'!$H$4:$H$2000,'Регистрация приход товаров'!$A$4:$A$2000,"&gt;="&amp;DATE(YEAR($A979),MONTH($A979)+1,1),'Регистрация приход товаров'!$D$4:$D$2000,$D979))+(IFERROR((SUMIF('Остаток на начало год'!$B$5:$B$302,$D979,'Остаток на начало год'!$F$5:$F$302)+SUMIFS('Регистрация приход товаров'!$H$4:$H$2000,'Регистрация приход товаров'!$D$4:$D$2000,$D979,'Регистрация приход товаров'!$A$4:$A$2000,"&lt;"&amp;DATE(YEAR($A979),MONTH($A979),1)))-SUMIFS('Регистрация расход товаров'!$H$4:$H$2000,'Регистрация расход товаров'!$A$4:$A$2000,"&lt;"&amp;DATE(YEAR($A979),MONTH($A979),1),'Регистрация расход товаров'!$D$4:$D$2000,$D979),0)))/((SUMIFS('Регистрация приход товаров'!$G$4:$G$2000,'Регистрация приход товаров'!$A$4:$A$2000,"&gt;="&amp;DATE(YEAR($A979),MONTH($A979),1),'Регистрация приход товаров'!$D$4:$D$2000,$D979)-SUMIFS('Регистрация приход товаров'!$G$4:$G$2000,'Регистрация приход товаров'!$A$4:$A$2000,"&gt;="&amp;DATE(YEAR($A979),MONTH($A979)+1,1),'Регистрация приход товаров'!$D$4:$D$2000,$D979))+(IFERROR((SUMIF('Остаток на начало год'!$B$5:$B$302,$D979,'Остаток на начало год'!$E$5:$E$302)+SUMIFS('Регистрация приход товаров'!$G$4:$G$2000,'Регистрация приход товаров'!$D$4:$D$2000,$D979,'Регистрация приход товаров'!$A$4:$A$2000,"&lt;"&amp;DATE(YEAR($A979),MONTH($A979),1)))-SUMIFS('Регистрация расход товаров'!$G$4:$G$2000,'Регистрация расход товаров'!$A$4:$A$2000,"&lt;"&amp;DATE(YEAR($A979),MONTH($A979),1),'Регистрация расход товаров'!$D$4:$D$2000,$D979),0))))*G979,0)</f>
        <v>0</v>
      </c>
      <c r="I979" s="154"/>
      <c r="J979" s="153">
        <f t="shared" si="30"/>
        <v>0</v>
      </c>
      <c r="K979" s="153">
        <f t="shared" si="31"/>
        <v>0</v>
      </c>
      <c r="L979" s="43" t="e">
        <f>IF(B979=#REF!,MAX($L$3:L978)+1,0)</f>
        <v>#REF!</v>
      </c>
    </row>
    <row r="980" spans="1:12">
      <c r="A980" s="158"/>
      <c r="B980" s="94"/>
      <c r="C980" s="159"/>
      <c r="D980" s="128"/>
      <c r="E980" s="151" t="str">
        <f>IFERROR(INDEX('Материал хисобот'!$C$9:$C$259,MATCH(D980,'Материал хисобот'!$B$9:$B$259,0),1),"")</f>
        <v/>
      </c>
      <c r="F980" s="152" t="str">
        <f>IFERROR(INDEX('Материал хисобот'!$D$9:$D$259,MATCH(D980,'Материал хисобот'!$B$9:$B$259,0),1),"")</f>
        <v/>
      </c>
      <c r="G980" s="155"/>
      <c r="H980" s="153">
        <f>IFERROR((((SUMIFS('Регистрация приход товаров'!$H$4:$H$2000,'Регистрация приход товаров'!$A$4:$A$2000,"&gt;="&amp;DATE(YEAR($A980),MONTH($A980),1),'Регистрация приход товаров'!$D$4:$D$2000,$D980)-SUMIFS('Регистрация приход товаров'!$H$4:$H$2000,'Регистрация приход товаров'!$A$4:$A$2000,"&gt;="&amp;DATE(YEAR($A980),MONTH($A980)+1,1),'Регистрация приход товаров'!$D$4:$D$2000,$D980))+(IFERROR((SUMIF('Остаток на начало год'!$B$5:$B$302,$D980,'Остаток на начало год'!$F$5:$F$302)+SUMIFS('Регистрация приход товаров'!$H$4:$H$2000,'Регистрация приход товаров'!$D$4:$D$2000,$D980,'Регистрация приход товаров'!$A$4:$A$2000,"&lt;"&amp;DATE(YEAR($A980),MONTH($A980),1)))-SUMIFS('Регистрация расход товаров'!$H$4:$H$2000,'Регистрация расход товаров'!$A$4:$A$2000,"&lt;"&amp;DATE(YEAR($A980),MONTH($A980),1),'Регистрация расход товаров'!$D$4:$D$2000,$D980),0)))/((SUMIFS('Регистрация приход товаров'!$G$4:$G$2000,'Регистрация приход товаров'!$A$4:$A$2000,"&gt;="&amp;DATE(YEAR($A980),MONTH($A980),1),'Регистрация приход товаров'!$D$4:$D$2000,$D980)-SUMIFS('Регистрация приход товаров'!$G$4:$G$2000,'Регистрация приход товаров'!$A$4:$A$2000,"&gt;="&amp;DATE(YEAR($A980),MONTH($A980)+1,1),'Регистрация приход товаров'!$D$4:$D$2000,$D980))+(IFERROR((SUMIF('Остаток на начало год'!$B$5:$B$302,$D980,'Остаток на начало год'!$E$5:$E$302)+SUMIFS('Регистрация приход товаров'!$G$4:$G$2000,'Регистрация приход товаров'!$D$4:$D$2000,$D980,'Регистрация приход товаров'!$A$4:$A$2000,"&lt;"&amp;DATE(YEAR($A980),MONTH($A980),1)))-SUMIFS('Регистрация расход товаров'!$G$4:$G$2000,'Регистрация расход товаров'!$A$4:$A$2000,"&lt;"&amp;DATE(YEAR($A980),MONTH($A980),1),'Регистрация расход товаров'!$D$4:$D$2000,$D980),0))))*G980,0)</f>
        <v>0</v>
      </c>
      <c r="I980" s="154"/>
      <c r="J980" s="153">
        <f t="shared" si="30"/>
        <v>0</v>
      </c>
      <c r="K980" s="153">
        <f t="shared" si="31"/>
        <v>0</v>
      </c>
      <c r="L980" s="43" t="e">
        <f>IF(B980=#REF!,MAX($L$3:L979)+1,0)</f>
        <v>#REF!</v>
      </c>
    </row>
    <row r="981" spans="1:12">
      <c r="A981" s="158"/>
      <c r="B981" s="94"/>
      <c r="C981" s="159"/>
      <c r="D981" s="128"/>
      <c r="E981" s="151" t="str">
        <f>IFERROR(INDEX('Материал хисобот'!$C$9:$C$259,MATCH(D981,'Материал хисобот'!$B$9:$B$259,0),1),"")</f>
        <v/>
      </c>
      <c r="F981" s="152" t="str">
        <f>IFERROR(INDEX('Материал хисобот'!$D$9:$D$259,MATCH(D981,'Материал хисобот'!$B$9:$B$259,0),1),"")</f>
        <v/>
      </c>
      <c r="G981" s="155"/>
      <c r="H981" s="153">
        <f>IFERROR((((SUMIFS('Регистрация приход товаров'!$H$4:$H$2000,'Регистрация приход товаров'!$A$4:$A$2000,"&gt;="&amp;DATE(YEAR($A981),MONTH($A981),1),'Регистрация приход товаров'!$D$4:$D$2000,$D981)-SUMIFS('Регистрация приход товаров'!$H$4:$H$2000,'Регистрация приход товаров'!$A$4:$A$2000,"&gt;="&amp;DATE(YEAR($A981),MONTH($A981)+1,1),'Регистрация приход товаров'!$D$4:$D$2000,$D981))+(IFERROR((SUMIF('Остаток на начало год'!$B$5:$B$302,$D981,'Остаток на начало год'!$F$5:$F$302)+SUMIFS('Регистрация приход товаров'!$H$4:$H$2000,'Регистрация приход товаров'!$D$4:$D$2000,$D981,'Регистрация приход товаров'!$A$4:$A$2000,"&lt;"&amp;DATE(YEAR($A981),MONTH($A981),1)))-SUMIFS('Регистрация расход товаров'!$H$4:$H$2000,'Регистрация расход товаров'!$A$4:$A$2000,"&lt;"&amp;DATE(YEAR($A981),MONTH($A981),1),'Регистрация расход товаров'!$D$4:$D$2000,$D981),0)))/((SUMIFS('Регистрация приход товаров'!$G$4:$G$2000,'Регистрация приход товаров'!$A$4:$A$2000,"&gt;="&amp;DATE(YEAR($A981),MONTH($A981),1),'Регистрация приход товаров'!$D$4:$D$2000,$D981)-SUMIFS('Регистрация приход товаров'!$G$4:$G$2000,'Регистрация приход товаров'!$A$4:$A$2000,"&gt;="&amp;DATE(YEAR($A981),MONTH($A981)+1,1),'Регистрация приход товаров'!$D$4:$D$2000,$D981))+(IFERROR((SUMIF('Остаток на начало год'!$B$5:$B$302,$D981,'Остаток на начало год'!$E$5:$E$302)+SUMIFS('Регистрация приход товаров'!$G$4:$G$2000,'Регистрация приход товаров'!$D$4:$D$2000,$D981,'Регистрация приход товаров'!$A$4:$A$2000,"&lt;"&amp;DATE(YEAR($A981),MONTH($A981),1)))-SUMIFS('Регистрация расход товаров'!$G$4:$G$2000,'Регистрация расход товаров'!$A$4:$A$2000,"&lt;"&amp;DATE(YEAR($A981),MONTH($A981),1),'Регистрация расход товаров'!$D$4:$D$2000,$D981),0))))*G981,0)</f>
        <v>0</v>
      </c>
      <c r="I981" s="154"/>
      <c r="J981" s="153">
        <f t="shared" si="30"/>
        <v>0</v>
      </c>
      <c r="K981" s="153">
        <f t="shared" si="31"/>
        <v>0</v>
      </c>
      <c r="L981" s="43" t="e">
        <f>IF(B981=#REF!,MAX($L$3:L980)+1,0)</f>
        <v>#REF!</v>
      </c>
    </row>
    <row r="982" spans="1:12">
      <c r="A982" s="158"/>
      <c r="B982" s="94"/>
      <c r="C982" s="159"/>
      <c r="D982" s="128"/>
      <c r="E982" s="151" t="str">
        <f>IFERROR(INDEX('Материал хисобот'!$C$9:$C$259,MATCH(D982,'Материал хисобот'!$B$9:$B$259,0),1),"")</f>
        <v/>
      </c>
      <c r="F982" s="152" t="str">
        <f>IFERROR(INDEX('Материал хисобот'!$D$9:$D$259,MATCH(D982,'Материал хисобот'!$B$9:$B$259,0),1),"")</f>
        <v/>
      </c>
      <c r="G982" s="155"/>
      <c r="H982" s="153">
        <f>IFERROR((((SUMIFS('Регистрация приход товаров'!$H$4:$H$2000,'Регистрация приход товаров'!$A$4:$A$2000,"&gt;="&amp;DATE(YEAR($A982),MONTH($A982),1),'Регистрация приход товаров'!$D$4:$D$2000,$D982)-SUMIFS('Регистрация приход товаров'!$H$4:$H$2000,'Регистрация приход товаров'!$A$4:$A$2000,"&gt;="&amp;DATE(YEAR($A982),MONTH($A982)+1,1),'Регистрация приход товаров'!$D$4:$D$2000,$D982))+(IFERROR((SUMIF('Остаток на начало год'!$B$5:$B$302,$D982,'Остаток на начало год'!$F$5:$F$302)+SUMIFS('Регистрация приход товаров'!$H$4:$H$2000,'Регистрация приход товаров'!$D$4:$D$2000,$D982,'Регистрация приход товаров'!$A$4:$A$2000,"&lt;"&amp;DATE(YEAR($A982),MONTH($A982),1)))-SUMIFS('Регистрация расход товаров'!$H$4:$H$2000,'Регистрация расход товаров'!$A$4:$A$2000,"&lt;"&amp;DATE(YEAR($A982),MONTH($A982),1),'Регистрация расход товаров'!$D$4:$D$2000,$D982),0)))/((SUMIFS('Регистрация приход товаров'!$G$4:$G$2000,'Регистрация приход товаров'!$A$4:$A$2000,"&gt;="&amp;DATE(YEAR($A982),MONTH($A982),1),'Регистрация приход товаров'!$D$4:$D$2000,$D982)-SUMIFS('Регистрация приход товаров'!$G$4:$G$2000,'Регистрация приход товаров'!$A$4:$A$2000,"&gt;="&amp;DATE(YEAR($A982),MONTH($A982)+1,1),'Регистрация приход товаров'!$D$4:$D$2000,$D982))+(IFERROR((SUMIF('Остаток на начало год'!$B$5:$B$302,$D982,'Остаток на начало год'!$E$5:$E$302)+SUMIFS('Регистрация приход товаров'!$G$4:$G$2000,'Регистрация приход товаров'!$D$4:$D$2000,$D982,'Регистрация приход товаров'!$A$4:$A$2000,"&lt;"&amp;DATE(YEAR($A982),MONTH($A982),1)))-SUMIFS('Регистрация расход товаров'!$G$4:$G$2000,'Регистрация расход товаров'!$A$4:$A$2000,"&lt;"&amp;DATE(YEAR($A982),MONTH($A982),1),'Регистрация расход товаров'!$D$4:$D$2000,$D982),0))))*G982,0)</f>
        <v>0</v>
      </c>
      <c r="I982" s="154"/>
      <c r="J982" s="153">
        <f t="shared" si="30"/>
        <v>0</v>
      </c>
      <c r="K982" s="153">
        <f t="shared" si="31"/>
        <v>0</v>
      </c>
      <c r="L982" s="43" t="e">
        <f>IF(B982=#REF!,MAX($L$3:L981)+1,0)</f>
        <v>#REF!</v>
      </c>
    </row>
    <row r="983" spans="1:12">
      <c r="A983" s="158"/>
      <c r="B983" s="94"/>
      <c r="C983" s="159"/>
      <c r="D983" s="128"/>
      <c r="E983" s="151" t="str">
        <f>IFERROR(INDEX('Материал хисобот'!$C$9:$C$259,MATCH(D983,'Материал хисобот'!$B$9:$B$259,0),1),"")</f>
        <v/>
      </c>
      <c r="F983" s="152" t="str">
        <f>IFERROR(INDEX('Материал хисобот'!$D$9:$D$259,MATCH(D983,'Материал хисобот'!$B$9:$B$259,0),1),"")</f>
        <v/>
      </c>
      <c r="G983" s="155"/>
      <c r="H983" s="153">
        <f>IFERROR((((SUMIFS('Регистрация приход товаров'!$H$4:$H$2000,'Регистрация приход товаров'!$A$4:$A$2000,"&gt;="&amp;DATE(YEAR($A983),MONTH($A983),1),'Регистрация приход товаров'!$D$4:$D$2000,$D983)-SUMIFS('Регистрация приход товаров'!$H$4:$H$2000,'Регистрация приход товаров'!$A$4:$A$2000,"&gt;="&amp;DATE(YEAR($A983),MONTH($A983)+1,1),'Регистрация приход товаров'!$D$4:$D$2000,$D983))+(IFERROR((SUMIF('Остаток на начало год'!$B$5:$B$302,$D983,'Остаток на начало год'!$F$5:$F$302)+SUMIFS('Регистрация приход товаров'!$H$4:$H$2000,'Регистрация приход товаров'!$D$4:$D$2000,$D983,'Регистрация приход товаров'!$A$4:$A$2000,"&lt;"&amp;DATE(YEAR($A983),MONTH($A983),1)))-SUMIFS('Регистрация расход товаров'!$H$4:$H$2000,'Регистрация расход товаров'!$A$4:$A$2000,"&lt;"&amp;DATE(YEAR($A983),MONTH($A983),1),'Регистрация расход товаров'!$D$4:$D$2000,$D983),0)))/((SUMIFS('Регистрация приход товаров'!$G$4:$G$2000,'Регистрация приход товаров'!$A$4:$A$2000,"&gt;="&amp;DATE(YEAR($A983),MONTH($A983),1),'Регистрация приход товаров'!$D$4:$D$2000,$D983)-SUMIFS('Регистрация приход товаров'!$G$4:$G$2000,'Регистрация приход товаров'!$A$4:$A$2000,"&gt;="&amp;DATE(YEAR($A983),MONTH($A983)+1,1),'Регистрация приход товаров'!$D$4:$D$2000,$D983))+(IFERROR((SUMIF('Остаток на начало год'!$B$5:$B$302,$D983,'Остаток на начало год'!$E$5:$E$302)+SUMIFS('Регистрация приход товаров'!$G$4:$G$2000,'Регистрация приход товаров'!$D$4:$D$2000,$D983,'Регистрация приход товаров'!$A$4:$A$2000,"&lt;"&amp;DATE(YEAR($A983),MONTH($A983),1)))-SUMIFS('Регистрация расход товаров'!$G$4:$G$2000,'Регистрация расход товаров'!$A$4:$A$2000,"&lt;"&amp;DATE(YEAR($A983),MONTH($A983),1),'Регистрация расход товаров'!$D$4:$D$2000,$D983),0))))*G983,0)</f>
        <v>0</v>
      </c>
      <c r="I983" s="154"/>
      <c r="J983" s="153">
        <f t="shared" si="30"/>
        <v>0</v>
      </c>
      <c r="K983" s="153">
        <f t="shared" si="31"/>
        <v>0</v>
      </c>
      <c r="L983" s="43" t="e">
        <f>IF(B983=#REF!,MAX($L$3:L982)+1,0)</f>
        <v>#REF!</v>
      </c>
    </row>
    <row r="984" spans="1:12">
      <c r="A984" s="158"/>
      <c r="B984" s="94"/>
      <c r="C984" s="159"/>
      <c r="D984" s="128"/>
      <c r="E984" s="151" t="str">
        <f>IFERROR(INDEX('Материал хисобот'!$C$9:$C$259,MATCH(D984,'Материал хисобот'!$B$9:$B$259,0),1),"")</f>
        <v/>
      </c>
      <c r="F984" s="152" t="str">
        <f>IFERROR(INDEX('Материал хисобот'!$D$9:$D$259,MATCH(D984,'Материал хисобот'!$B$9:$B$259,0),1),"")</f>
        <v/>
      </c>
      <c r="G984" s="155"/>
      <c r="H984" s="153">
        <f>IFERROR((((SUMIFS('Регистрация приход товаров'!$H$4:$H$2000,'Регистрация приход товаров'!$A$4:$A$2000,"&gt;="&amp;DATE(YEAR($A984),MONTH($A984),1),'Регистрация приход товаров'!$D$4:$D$2000,$D984)-SUMIFS('Регистрация приход товаров'!$H$4:$H$2000,'Регистрация приход товаров'!$A$4:$A$2000,"&gt;="&amp;DATE(YEAR($A984),MONTH($A984)+1,1),'Регистрация приход товаров'!$D$4:$D$2000,$D984))+(IFERROR((SUMIF('Остаток на начало год'!$B$5:$B$302,$D984,'Остаток на начало год'!$F$5:$F$302)+SUMIFS('Регистрация приход товаров'!$H$4:$H$2000,'Регистрация приход товаров'!$D$4:$D$2000,$D984,'Регистрация приход товаров'!$A$4:$A$2000,"&lt;"&amp;DATE(YEAR($A984),MONTH($A984),1)))-SUMIFS('Регистрация расход товаров'!$H$4:$H$2000,'Регистрация расход товаров'!$A$4:$A$2000,"&lt;"&amp;DATE(YEAR($A984),MONTH($A984),1),'Регистрация расход товаров'!$D$4:$D$2000,$D984),0)))/((SUMIFS('Регистрация приход товаров'!$G$4:$G$2000,'Регистрация приход товаров'!$A$4:$A$2000,"&gt;="&amp;DATE(YEAR($A984),MONTH($A984),1),'Регистрация приход товаров'!$D$4:$D$2000,$D984)-SUMIFS('Регистрация приход товаров'!$G$4:$G$2000,'Регистрация приход товаров'!$A$4:$A$2000,"&gt;="&amp;DATE(YEAR($A984),MONTH($A984)+1,1),'Регистрация приход товаров'!$D$4:$D$2000,$D984))+(IFERROR((SUMIF('Остаток на начало год'!$B$5:$B$302,$D984,'Остаток на начало год'!$E$5:$E$302)+SUMIFS('Регистрация приход товаров'!$G$4:$G$2000,'Регистрация приход товаров'!$D$4:$D$2000,$D984,'Регистрация приход товаров'!$A$4:$A$2000,"&lt;"&amp;DATE(YEAR($A984),MONTH($A984),1)))-SUMIFS('Регистрация расход товаров'!$G$4:$G$2000,'Регистрация расход товаров'!$A$4:$A$2000,"&lt;"&amp;DATE(YEAR($A984),MONTH($A984),1),'Регистрация расход товаров'!$D$4:$D$2000,$D984),0))))*G984,0)</f>
        <v>0</v>
      </c>
      <c r="I984" s="154"/>
      <c r="J984" s="153">
        <f t="shared" si="30"/>
        <v>0</v>
      </c>
      <c r="K984" s="153">
        <f t="shared" si="31"/>
        <v>0</v>
      </c>
      <c r="L984" s="43" t="e">
        <f>IF(B984=#REF!,MAX($L$3:L983)+1,0)</f>
        <v>#REF!</v>
      </c>
    </row>
    <row r="985" spans="1:12">
      <c r="A985" s="158"/>
      <c r="B985" s="94"/>
      <c r="C985" s="159"/>
      <c r="D985" s="128"/>
      <c r="E985" s="151" t="str">
        <f>IFERROR(INDEX('Материал хисобот'!$C$9:$C$259,MATCH(D985,'Материал хисобот'!$B$9:$B$259,0),1),"")</f>
        <v/>
      </c>
      <c r="F985" s="152" t="str">
        <f>IFERROR(INDEX('Материал хисобот'!$D$9:$D$259,MATCH(D985,'Материал хисобот'!$B$9:$B$259,0),1),"")</f>
        <v/>
      </c>
      <c r="G985" s="155"/>
      <c r="H985" s="153">
        <f>IFERROR((((SUMIFS('Регистрация приход товаров'!$H$4:$H$2000,'Регистрация приход товаров'!$A$4:$A$2000,"&gt;="&amp;DATE(YEAR($A985),MONTH($A985),1),'Регистрация приход товаров'!$D$4:$D$2000,$D985)-SUMIFS('Регистрация приход товаров'!$H$4:$H$2000,'Регистрация приход товаров'!$A$4:$A$2000,"&gt;="&amp;DATE(YEAR($A985),MONTH($A985)+1,1),'Регистрация приход товаров'!$D$4:$D$2000,$D985))+(IFERROR((SUMIF('Остаток на начало год'!$B$5:$B$302,$D985,'Остаток на начало год'!$F$5:$F$302)+SUMIFS('Регистрация приход товаров'!$H$4:$H$2000,'Регистрация приход товаров'!$D$4:$D$2000,$D985,'Регистрация приход товаров'!$A$4:$A$2000,"&lt;"&amp;DATE(YEAR($A985),MONTH($A985),1)))-SUMIFS('Регистрация расход товаров'!$H$4:$H$2000,'Регистрация расход товаров'!$A$4:$A$2000,"&lt;"&amp;DATE(YEAR($A985),MONTH($A985),1),'Регистрация расход товаров'!$D$4:$D$2000,$D985),0)))/((SUMIFS('Регистрация приход товаров'!$G$4:$G$2000,'Регистрация приход товаров'!$A$4:$A$2000,"&gt;="&amp;DATE(YEAR($A985),MONTH($A985),1),'Регистрация приход товаров'!$D$4:$D$2000,$D985)-SUMIFS('Регистрация приход товаров'!$G$4:$G$2000,'Регистрация приход товаров'!$A$4:$A$2000,"&gt;="&amp;DATE(YEAR($A985),MONTH($A985)+1,1),'Регистрация приход товаров'!$D$4:$D$2000,$D985))+(IFERROR((SUMIF('Остаток на начало год'!$B$5:$B$302,$D985,'Остаток на начало год'!$E$5:$E$302)+SUMIFS('Регистрация приход товаров'!$G$4:$G$2000,'Регистрация приход товаров'!$D$4:$D$2000,$D985,'Регистрация приход товаров'!$A$4:$A$2000,"&lt;"&amp;DATE(YEAR($A985),MONTH($A985),1)))-SUMIFS('Регистрация расход товаров'!$G$4:$G$2000,'Регистрация расход товаров'!$A$4:$A$2000,"&lt;"&amp;DATE(YEAR($A985),MONTH($A985),1),'Регистрация расход товаров'!$D$4:$D$2000,$D985),0))))*G985,0)</f>
        <v>0</v>
      </c>
      <c r="I985" s="154"/>
      <c r="J985" s="153">
        <f t="shared" si="30"/>
        <v>0</v>
      </c>
      <c r="K985" s="153">
        <f t="shared" si="31"/>
        <v>0</v>
      </c>
      <c r="L985" s="43" t="e">
        <f>IF(B985=#REF!,MAX($L$3:L984)+1,0)</f>
        <v>#REF!</v>
      </c>
    </row>
    <row r="986" spans="1:12">
      <c r="A986" s="158"/>
      <c r="B986" s="94"/>
      <c r="C986" s="159"/>
      <c r="D986" s="128"/>
      <c r="E986" s="151" t="str">
        <f>IFERROR(INDEX('Материал хисобот'!$C$9:$C$259,MATCH(D986,'Материал хисобот'!$B$9:$B$259,0),1),"")</f>
        <v/>
      </c>
      <c r="F986" s="152" t="str">
        <f>IFERROR(INDEX('Материал хисобот'!$D$9:$D$259,MATCH(D986,'Материал хисобот'!$B$9:$B$259,0),1),"")</f>
        <v/>
      </c>
      <c r="G986" s="155"/>
      <c r="H986" s="153">
        <f>IFERROR((((SUMIFS('Регистрация приход товаров'!$H$4:$H$2000,'Регистрация приход товаров'!$A$4:$A$2000,"&gt;="&amp;DATE(YEAR($A986),MONTH($A986),1),'Регистрация приход товаров'!$D$4:$D$2000,$D986)-SUMIFS('Регистрация приход товаров'!$H$4:$H$2000,'Регистрация приход товаров'!$A$4:$A$2000,"&gt;="&amp;DATE(YEAR($A986),MONTH($A986)+1,1),'Регистрация приход товаров'!$D$4:$D$2000,$D986))+(IFERROR((SUMIF('Остаток на начало год'!$B$5:$B$302,$D986,'Остаток на начало год'!$F$5:$F$302)+SUMIFS('Регистрация приход товаров'!$H$4:$H$2000,'Регистрация приход товаров'!$D$4:$D$2000,$D986,'Регистрация приход товаров'!$A$4:$A$2000,"&lt;"&amp;DATE(YEAR($A986),MONTH($A986),1)))-SUMIFS('Регистрация расход товаров'!$H$4:$H$2000,'Регистрация расход товаров'!$A$4:$A$2000,"&lt;"&amp;DATE(YEAR($A986),MONTH($A986),1),'Регистрация расход товаров'!$D$4:$D$2000,$D986),0)))/((SUMIFS('Регистрация приход товаров'!$G$4:$G$2000,'Регистрация приход товаров'!$A$4:$A$2000,"&gt;="&amp;DATE(YEAR($A986),MONTH($A986),1),'Регистрация приход товаров'!$D$4:$D$2000,$D986)-SUMIFS('Регистрация приход товаров'!$G$4:$G$2000,'Регистрация приход товаров'!$A$4:$A$2000,"&gt;="&amp;DATE(YEAR($A986),MONTH($A986)+1,1),'Регистрация приход товаров'!$D$4:$D$2000,$D986))+(IFERROR((SUMIF('Остаток на начало год'!$B$5:$B$302,$D986,'Остаток на начало год'!$E$5:$E$302)+SUMIFS('Регистрация приход товаров'!$G$4:$G$2000,'Регистрация приход товаров'!$D$4:$D$2000,$D986,'Регистрация приход товаров'!$A$4:$A$2000,"&lt;"&amp;DATE(YEAR($A986),MONTH($A986),1)))-SUMIFS('Регистрация расход товаров'!$G$4:$G$2000,'Регистрация расход товаров'!$A$4:$A$2000,"&lt;"&amp;DATE(YEAR($A986),MONTH($A986),1),'Регистрация расход товаров'!$D$4:$D$2000,$D986),0))))*G986,0)</f>
        <v>0</v>
      </c>
      <c r="I986" s="154"/>
      <c r="J986" s="153">
        <f t="shared" si="30"/>
        <v>0</v>
      </c>
      <c r="K986" s="153">
        <f t="shared" si="31"/>
        <v>0</v>
      </c>
      <c r="L986" s="43" t="e">
        <f>IF(B986=#REF!,MAX($L$3:L985)+1,0)</f>
        <v>#REF!</v>
      </c>
    </row>
    <row r="987" spans="1:12">
      <c r="A987" s="158"/>
      <c r="B987" s="94"/>
      <c r="C987" s="159"/>
      <c r="D987" s="128"/>
      <c r="E987" s="151" t="str">
        <f>IFERROR(INDEX('Материал хисобот'!$C$9:$C$259,MATCH(D987,'Материал хисобот'!$B$9:$B$259,0),1),"")</f>
        <v/>
      </c>
      <c r="F987" s="152" t="str">
        <f>IFERROR(INDEX('Материал хисобот'!$D$9:$D$259,MATCH(D987,'Материал хисобот'!$B$9:$B$259,0),1),"")</f>
        <v/>
      </c>
      <c r="G987" s="155"/>
      <c r="H987" s="153">
        <f>IFERROR((((SUMIFS('Регистрация приход товаров'!$H$4:$H$2000,'Регистрация приход товаров'!$A$4:$A$2000,"&gt;="&amp;DATE(YEAR($A987),MONTH($A987),1),'Регистрация приход товаров'!$D$4:$D$2000,$D987)-SUMIFS('Регистрация приход товаров'!$H$4:$H$2000,'Регистрация приход товаров'!$A$4:$A$2000,"&gt;="&amp;DATE(YEAR($A987),MONTH($A987)+1,1),'Регистрация приход товаров'!$D$4:$D$2000,$D987))+(IFERROR((SUMIF('Остаток на начало год'!$B$5:$B$302,$D987,'Остаток на начало год'!$F$5:$F$302)+SUMIFS('Регистрация приход товаров'!$H$4:$H$2000,'Регистрация приход товаров'!$D$4:$D$2000,$D987,'Регистрация приход товаров'!$A$4:$A$2000,"&lt;"&amp;DATE(YEAR($A987),MONTH($A987),1)))-SUMIFS('Регистрация расход товаров'!$H$4:$H$2000,'Регистрация расход товаров'!$A$4:$A$2000,"&lt;"&amp;DATE(YEAR($A987),MONTH($A987),1),'Регистрация расход товаров'!$D$4:$D$2000,$D987),0)))/((SUMIFS('Регистрация приход товаров'!$G$4:$G$2000,'Регистрация приход товаров'!$A$4:$A$2000,"&gt;="&amp;DATE(YEAR($A987),MONTH($A987),1),'Регистрация приход товаров'!$D$4:$D$2000,$D987)-SUMIFS('Регистрация приход товаров'!$G$4:$G$2000,'Регистрация приход товаров'!$A$4:$A$2000,"&gt;="&amp;DATE(YEAR($A987),MONTH($A987)+1,1),'Регистрация приход товаров'!$D$4:$D$2000,$D987))+(IFERROR((SUMIF('Остаток на начало год'!$B$5:$B$302,$D987,'Остаток на начало год'!$E$5:$E$302)+SUMIFS('Регистрация приход товаров'!$G$4:$G$2000,'Регистрация приход товаров'!$D$4:$D$2000,$D987,'Регистрация приход товаров'!$A$4:$A$2000,"&lt;"&amp;DATE(YEAR($A987),MONTH($A987),1)))-SUMIFS('Регистрация расход товаров'!$G$4:$G$2000,'Регистрация расход товаров'!$A$4:$A$2000,"&lt;"&amp;DATE(YEAR($A987),MONTH($A987),1),'Регистрация расход товаров'!$D$4:$D$2000,$D987),0))))*G987,0)</f>
        <v>0</v>
      </c>
      <c r="I987" s="154"/>
      <c r="J987" s="153">
        <f t="shared" si="30"/>
        <v>0</v>
      </c>
      <c r="K987" s="153">
        <f t="shared" si="31"/>
        <v>0</v>
      </c>
      <c r="L987" s="43" t="e">
        <f>IF(B987=#REF!,MAX($L$3:L986)+1,0)</f>
        <v>#REF!</v>
      </c>
    </row>
    <row r="988" spans="1:12">
      <c r="A988" s="158"/>
      <c r="B988" s="94"/>
      <c r="C988" s="159"/>
      <c r="D988" s="128"/>
      <c r="E988" s="151" t="str">
        <f>IFERROR(INDEX('Материал хисобот'!$C$9:$C$259,MATCH(D988,'Материал хисобот'!$B$9:$B$259,0),1),"")</f>
        <v/>
      </c>
      <c r="F988" s="152" t="str">
        <f>IFERROR(INDEX('Материал хисобот'!$D$9:$D$259,MATCH(D988,'Материал хисобот'!$B$9:$B$259,0),1),"")</f>
        <v/>
      </c>
      <c r="G988" s="155"/>
      <c r="H988" s="153">
        <f>IFERROR((((SUMIFS('Регистрация приход товаров'!$H$4:$H$2000,'Регистрация приход товаров'!$A$4:$A$2000,"&gt;="&amp;DATE(YEAR($A988),MONTH($A988),1),'Регистрация приход товаров'!$D$4:$D$2000,$D988)-SUMIFS('Регистрация приход товаров'!$H$4:$H$2000,'Регистрация приход товаров'!$A$4:$A$2000,"&gt;="&amp;DATE(YEAR($A988),MONTH($A988)+1,1),'Регистрация приход товаров'!$D$4:$D$2000,$D988))+(IFERROR((SUMIF('Остаток на начало год'!$B$5:$B$302,$D988,'Остаток на начало год'!$F$5:$F$302)+SUMIFS('Регистрация приход товаров'!$H$4:$H$2000,'Регистрация приход товаров'!$D$4:$D$2000,$D988,'Регистрация приход товаров'!$A$4:$A$2000,"&lt;"&amp;DATE(YEAR($A988),MONTH($A988),1)))-SUMIFS('Регистрация расход товаров'!$H$4:$H$2000,'Регистрация расход товаров'!$A$4:$A$2000,"&lt;"&amp;DATE(YEAR($A988),MONTH($A988),1),'Регистрация расход товаров'!$D$4:$D$2000,$D988),0)))/((SUMIFS('Регистрация приход товаров'!$G$4:$G$2000,'Регистрация приход товаров'!$A$4:$A$2000,"&gt;="&amp;DATE(YEAR($A988),MONTH($A988),1),'Регистрация приход товаров'!$D$4:$D$2000,$D988)-SUMIFS('Регистрация приход товаров'!$G$4:$G$2000,'Регистрация приход товаров'!$A$4:$A$2000,"&gt;="&amp;DATE(YEAR($A988),MONTH($A988)+1,1),'Регистрация приход товаров'!$D$4:$D$2000,$D988))+(IFERROR((SUMIF('Остаток на начало год'!$B$5:$B$302,$D988,'Остаток на начало год'!$E$5:$E$302)+SUMIFS('Регистрация приход товаров'!$G$4:$G$2000,'Регистрация приход товаров'!$D$4:$D$2000,$D988,'Регистрация приход товаров'!$A$4:$A$2000,"&lt;"&amp;DATE(YEAR($A988),MONTH($A988),1)))-SUMIFS('Регистрация расход товаров'!$G$4:$G$2000,'Регистрация расход товаров'!$A$4:$A$2000,"&lt;"&amp;DATE(YEAR($A988),MONTH($A988),1),'Регистрация расход товаров'!$D$4:$D$2000,$D988),0))))*G988,0)</f>
        <v>0</v>
      </c>
      <c r="I988" s="154"/>
      <c r="J988" s="153">
        <f t="shared" si="30"/>
        <v>0</v>
      </c>
      <c r="K988" s="153">
        <f t="shared" si="31"/>
        <v>0</v>
      </c>
      <c r="L988" s="43" t="e">
        <f>IF(B988=#REF!,MAX($L$3:L987)+1,0)</f>
        <v>#REF!</v>
      </c>
    </row>
    <row r="989" spans="1:12">
      <c r="A989" s="158"/>
      <c r="B989" s="94"/>
      <c r="C989" s="159"/>
      <c r="D989" s="128"/>
      <c r="E989" s="151" t="str">
        <f>IFERROR(INDEX('Материал хисобот'!$C$9:$C$259,MATCH(D989,'Материал хисобот'!$B$9:$B$259,0),1),"")</f>
        <v/>
      </c>
      <c r="F989" s="152" t="str">
        <f>IFERROR(INDEX('Материал хисобот'!$D$9:$D$259,MATCH(D989,'Материал хисобот'!$B$9:$B$259,0),1),"")</f>
        <v/>
      </c>
      <c r="G989" s="155"/>
      <c r="H989" s="153">
        <f>IFERROR((((SUMIFS('Регистрация приход товаров'!$H$4:$H$2000,'Регистрация приход товаров'!$A$4:$A$2000,"&gt;="&amp;DATE(YEAR($A989),MONTH($A989),1),'Регистрация приход товаров'!$D$4:$D$2000,$D989)-SUMIFS('Регистрация приход товаров'!$H$4:$H$2000,'Регистрация приход товаров'!$A$4:$A$2000,"&gt;="&amp;DATE(YEAR($A989),MONTH($A989)+1,1),'Регистрация приход товаров'!$D$4:$D$2000,$D989))+(IFERROR((SUMIF('Остаток на начало год'!$B$5:$B$302,$D989,'Остаток на начало год'!$F$5:$F$302)+SUMIFS('Регистрация приход товаров'!$H$4:$H$2000,'Регистрация приход товаров'!$D$4:$D$2000,$D989,'Регистрация приход товаров'!$A$4:$A$2000,"&lt;"&amp;DATE(YEAR($A989),MONTH($A989),1)))-SUMIFS('Регистрация расход товаров'!$H$4:$H$2000,'Регистрация расход товаров'!$A$4:$A$2000,"&lt;"&amp;DATE(YEAR($A989),MONTH($A989),1),'Регистрация расход товаров'!$D$4:$D$2000,$D989),0)))/((SUMIFS('Регистрация приход товаров'!$G$4:$G$2000,'Регистрация приход товаров'!$A$4:$A$2000,"&gt;="&amp;DATE(YEAR($A989),MONTH($A989),1),'Регистрация приход товаров'!$D$4:$D$2000,$D989)-SUMIFS('Регистрация приход товаров'!$G$4:$G$2000,'Регистрация приход товаров'!$A$4:$A$2000,"&gt;="&amp;DATE(YEAR($A989),MONTH($A989)+1,1),'Регистрация приход товаров'!$D$4:$D$2000,$D989))+(IFERROR((SUMIF('Остаток на начало год'!$B$5:$B$302,$D989,'Остаток на начало год'!$E$5:$E$302)+SUMIFS('Регистрация приход товаров'!$G$4:$G$2000,'Регистрация приход товаров'!$D$4:$D$2000,$D989,'Регистрация приход товаров'!$A$4:$A$2000,"&lt;"&amp;DATE(YEAR($A989),MONTH($A989),1)))-SUMIFS('Регистрация расход товаров'!$G$4:$G$2000,'Регистрация расход товаров'!$A$4:$A$2000,"&lt;"&amp;DATE(YEAR($A989),MONTH($A989),1),'Регистрация расход товаров'!$D$4:$D$2000,$D989),0))))*G989,0)</f>
        <v>0</v>
      </c>
      <c r="I989" s="154"/>
      <c r="J989" s="153">
        <f t="shared" si="30"/>
        <v>0</v>
      </c>
      <c r="K989" s="153">
        <f t="shared" si="31"/>
        <v>0</v>
      </c>
      <c r="L989" s="43" t="e">
        <f>IF(B989=#REF!,MAX($L$3:L988)+1,0)</f>
        <v>#REF!</v>
      </c>
    </row>
    <row r="990" spans="1:12">
      <c r="A990" s="158"/>
      <c r="B990" s="94"/>
      <c r="C990" s="159"/>
      <c r="D990" s="128"/>
      <c r="E990" s="151" t="str">
        <f>IFERROR(INDEX('Материал хисобот'!$C$9:$C$259,MATCH(D990,'Материал хисобот'!$B$9:$B$259,0),1),"")</f>
        <v/>
      </c>
      <c r="F990" s="152" t="str">
        <f>IFERROR(INDEX('Материал хисобот'!$D$9:$D$259,MATCH(D990,'Материал хисобот'!$B$9:$B$259,0),1),"")</f>
        <v/>
      </c>
      <c r="G990" s="155"/>
      <c r="H990" s="153">
        <f>IFERROR((((SUMIFS('Регистрация приход товаров'!$H$4:$H$2000,'Регистрация приход товаров'!$A$4:$A$2000,"&gt;="&amp;DATE(YEAR($A990),MONTH($A990),1),'Регистрация приход товаров'!$D$4:$D$2000,$D990)-SUMIFS('Регистрация приход товаров'!$H$4:$H$2000,'Регистрация приход товаров'!$A$4:$A$2000,"&gt;="&amp;DATE(YEAR($A990),MONTH($A990)+1,1),'Регистрация приход товаров'!$D$4:$D$2000,$D990))+(IFERROR((SUMIF('Остаток на начало год'!$B$5:$B$302,$D990,'Остаток на начало год'!$F$5:$F$302)+SUMIFS('Регистрация приход товаров'!$H$4:$H$2000,'Регистрация приход товаров'!$D$4:$D$2000,$D990,'Регистрация приход товаров'!$A$4:$A$2000,"&lt;"&amp;DATE(YEAR($A990),MONTH($A990),1)))-SUMIFS('Регистрация расход товаров'!$H$4:$H$2000,'Регистрация расход товаров'!$A$4:$A$2000,"&lt;"&amp;DATE(YEAR($A990),MONTH($A990),1),'Регистрация расход товаров'!$D$4:$D$2000,$D990),0)))/((SUMIFS('Регистрация приход товаров'!$G$4:$G$2000,'Регистрация приход товаров'!$A$4:$A$2000,"&gt;="&amp;DATE(YEAR($A990),MONTH($A990),1),'Регистрация приход товаров'!$D$4:$D$2000,$D990)-SUMIFS('Регистрация приход товаров'!$G$4:$G$2000,'Регистрация приход товаров'!$A$4:$A$2000,"&gt;="&amp;DATE(YEAR($A990),MONTH($A990)+1,1),'Регистрация приход товаров'!$D$4:$D$2000,$D990))+(IFERROR((SUMIF('Остаток на начало год'!$B$5:$B$302,$D990,'Остаток на начало год'!$E$5:$E$302)+SUMIFS('Регистрация приход товаров'!$G$4:$G$2000,'Регистрация приход товаров'!$D$4:$D$2000,$D990,'Регистрация приход товаров'!$A$4:$A$2000,"&lt;"&amp;DATE(YEAR($A990),MONTH($A990),1)))-SUMIFS('Регистрация расход товаров'!$G$4:$G$2000,'Регистрация расход товаров'!$A$4:$A$2000,"&lt;"&amp;DATE(YEAR($A990),MONTH($A990),1),'Регистрация расход товаров'!$D$4:$D$2000,$D990),0))))*G990,0)</f>
        <v>0</v>
      </c>
      <c r="I990" s="154"/>
      <c r="J990" s="153">
        <f t="shared" si="30"/>
        <v>0</v>
      </c>
      <c r="K990" s="153">
        <f t="shared" si="31"/>
        <v>0</v>
      </c>
      <c r="L990" s="43" t="e">
        <f>IF(B990=#REF!,MAX($L$3:L989)+1,0)</f>
        <v>#REF!</v>
      </c>
    </row>
    <row r="991" spans="1:12">
      <c r="A991" s="158"/>
      <c r="B991" s="94"/>
      <c r="C991" s="159"/>
      <c r="D991" s="128"/>
      <c r="E991" s="151" t="str">
        <f>IFERROR(INDEX('Материал хисобот'!$C$9:$C$259,MATCH(D991,'Материал хисобот'!$B$9:$B$259,0),1),"")</f>
        <v/>
      </c>
      <c r="F991" s="152" t="str">
        <f>IFERROR(INDEX('Материал хисобот'!$D$9:$D$259,MATCH(D991,'Материал хисобот'!$B$9:$B$259,0),1),"")</f>
        <v/>
      </c>
      <c r="G991" s="155"/>
      <c r="H991" s="153">
        <f>IFERROR((((SUMIFS('Регистрация приход товаров'!$H$4:$H$2000,'Регистрация приход товаров'!$A$4:$A$2000,"&gt;="&amp;DATE(YEAR($A991),MONTH($A991),1),'Регистрация приход товаров'!$D$4:$D$2000,$D991)-SUMIFS('Регистрация приход товаров'!$H$4:$H$2000,'Регистрация приход товаров'!$A$4:$A$2000,"&gt;="&amp;DATE(YEAR($A991),MONTH($A991)+1,1),'Регистрация приход товаров'!$D$4:$D$2000,$D991))+(IFERROR((SUMIF('Остаток на начало год'!$B$5:$B$302,$D991,'Остаток на начало год'!$F$5:$F$302)+SUMIFS('Регистрация приход товаров'!$H$4:$H$2000,'Регистрация приход товаров'!$D$4:$D$2000,$D991,'Регистрация приход товаров'!$A$4:$A$2000,"&lt;"&amp;DATE(YEAR($A991),MONTH($A991),1)))-SUMIFS('Регистрация расход товаров'!$H$4:$H$2000,'Регистрация расход товаров'!$A$4:$A$2000,"&lt;"&amp;DATE(YEAR($A991),MONTH($A991),1),'Регистрация расход товаров'!$D$4:$D$2000,$D991),0)))/((SUMIFS('Регистрация приход товаров'!$G$4:$G$2000,'Регистрация приход товаров'!$A$4:$A$2000,"&gt;="&amp;DATE(YEAR($A991),MONTH($A991),1),'Регистрация приход товаров'!$D$4:$D$2000,$D991)-SUMIFS('Регистрация приход товаров'!$G$4:$G$2000,'Регистрация приход товаров'!$A$4:$A$2000,"&gt;="&amp;DATE(YEAR($A991),MONTH($A991)+1,1),'Регистрация приход товаров'!$D$4:$D$2000,$D991))+(IFERROR((SUMIF('Остаток на начало год'!$B$5:$B$302,$D991,'Остаток на начало год'!$E$5:$E$302)+SUMIFS('Регистрация приход товаров'!$G$4:$G$2000,'Регистрация приход товаров'!$D$4:$D$2000,$D991,'Регистрация приход товаров'!$A$4:$A$2000,"&lt;"&amp;DATE(YEAR($A991),MONTH($A991),1)))-SUMIFS('Регистрация расход товаров'!$G$4:$G$2000,'Регистрация расход товаров'!$A$4:$A$2000,"&lt;"&amp;DATE(YEAR($A991),MONTH($A991),1),'Регистрация расход товаров'!$D$4:$D$2000,$D991),0))))*G991,0)</f>
        <v>0</v>
      </c>
      <c r="I991" s="154"/>
      <c r="J991" s="153">
        <f t="shared" si="30"/>
        <v>0</v>
      </c>
      <c r="K991" s="153">
        <f t="shared" si="31"/>
        <v>0</v>
      </c>
      <c r="L991" s="43" t="e">
        <f>IF(B991=#REF!,MAX($L$3:L990)+1,0)</f>
        <v>#REF!</v>
      </c>
    </row>
    <row r="992" spans="1:12">
      <c r="A992" s="158"/>
      <c r="B992" s="94"/>
      <c r="C992" s="159"/>
      <c r="D992" s="128"/>
      <c r="E992" s="151" t="str">
        <f>IFERROR(INDEX('Материал хисобот'!$C$9:$C$259,MATCH(D992,'Материал хисобот'!$B$9:$B$259,0),1),"")</f>
        <v/>
      </c>
      <c r="F992" s="152" t="str">
        <f>IFERROR(INDEX('Материал хисобот'!$D$9:$D$259,MATCH(D992,'Материал хисобот'!$B$9:$B$259,0),1),"")</f>
        <v/>
      </c>
      <c r="G992" s="155"/>
      <c r="H992" s="153">
        <f>IFERROR((((SUMIFS('Регистрация приход товаров'!$H$4:$H$2000,'Регистрация приход товаров'!$A$4:$A$2000,"&gt;="&amp;DATE(YEAR($A992),MONTH($A992),1),'Регистрация приход товаров'!$D$4:$D$2000,$D992)-SUMIFS('Регистрация приход товаров'!$H$4:$H$2000,'Регистрация приход товаров'!$A$4:$A$2000,"&gt;="&amp;DATE(YEAR($A992),MONTH($A992)+1,1),'Регистрация приход товаров'!$D$4:$D$2000,$D992))+(IFERROR((SUMIF('Остаток на начало год'!$B$5:$B$302,$D992,'Остаток на начало год'!$F$5:$F$302)+SUMIFS('Регистрация приход товаров'!$H$4:$H$2000,'Регистрация приход товаров'!$D$4:$D$2000,$D992,'Регистрация приход товаров'!$A$4:$A$2000,"&lt;"&amp;DATE(YEAR($A992),MONTH($A992),1)))-SUMIFS('Регистрация расход товаров'!$H$4:$H$2000,'Регистрация расход товаров'!$A$4:$A$2000,"&lt;"&amp;DATE(YEAR($A992),MONTH($A992),1),'Регистрация расход товаров'!$D$4:$D$2000,$D992),0)))/((SUMIFS('Регистрация приход товаров'!$G$4:$G$2000,'Регистрация приход товаров'!$A$4:$A$2000,"&gt;="&amp;DATE(YEAR($A992),MONTH($A992),1),'Регистрация приход товаров'!$D$4:$D$2000,$D992)-SUMIFS('Регистрация приход товаров'!$G$4:$G$2000,'Регистрация приход товаров'!$A$4:$A$2000,"&gt;="&amp;DATE(YEAR($A992),MONTH($A992)+1,1),'Регистрация приход товаров'!$D$4:$D$2000,$D992))+(IFERROR((SUMIF('Остаток на начало год'!$B$5:$B$302,$D992,'Остаток на начало год'!$E$5:$E$302)+SUMIFS('Регистрация приход товаров'!$G$4:$G$2000,'Регистрация приход товаров'!$D$4:$D$2000,$D992,'Регистрация приход товаров'!$A$4:$A$2000,"&lt;"&amp;DATE(YEAR($A992),MONTH($A992),1)))-SUMIFS('Регистрация расход товаров'!$G$4:$G$2000,'Регистрация расход товаров'!$A$4:$A$2000,"&lt;"&amp;DATE(YEAR($A992),MONTH($A992),1),'Регистрация расход товаров'!$D$4:$D$2000,$D992),0))))*G992,0)</f>
        <v>0</v>
      </c>
      <c r="I992" s="154"/>
      <c r="J992" s="153">
        <f t="shared" si="30"/>
        <v>0</v>
      </c>
      <c r="K992" s="153">
        <f t="shared" si="31"/>
        <v>0</v>
      </c>
      <c r="L992" s="43" t="e">
        <f>IF(B992=#REF!,MAX($L$3:L991)+1,0)</f>
        <v>#REF!</v>
      </c>
    </row>
    <row r="993" spans="1:12">
      <c r="A993" s="158"/>
      <c r="B993" s="94"/>
      <c r="C993" s="159"/>
      <c r="D993" s="128"/>
      <c r="E993" s="151" t="str">
        <f>IFERROR(INDEX('Материал хисобот'!$C$9:$C$259,MATCH(D993,'Материал хисобот'!$B$9:$B$259,0),1),"")</f>
        <v/>
      </c>
      <c r="F993" s="152" t="str">
        <f>IFERROR(INDEX('Материал хисобот'!$D$9:$D$259,MATCH(D993,'Материал хисобот'!$B$9:$B$259,0),1),"")</f>
        <v/>
      </c>
      <c r="G993" s="155"/>
      <c r="H993" s="153">
        <f>IFERROR((((SUMIFS('Регистрация приход товаров'!$H$4:$H$2000,'Регистрация приход товаров'!$A$4:$A$2000,"&gt;="&amp;DATE(YEAR($A993),MONTH($A993),1),'Регистрация приход товаров'!$D$4:$D$2000,$D993)-SUMIFS('Регистрация приход товаров'!$H$4:$H$2000,'Регистрация приход товаров'!$A$4:$A$2000,"&gt;="&amp;DATE(YEAR($A993),MONTH($A993)+1,1),'Регистрация приход товаров'!$D$4:$D$2000,$D993))+(IFERROR((SUMIF('Остаток на начало год'!$B$5:$B$302,$D993,'Остаток на начало год'!$F$5:$F$302)+SUMIFS('Регистрация приход товаров'!$H$4:$H$2000,'Регистрация приход товаров'!$D$4:$D$2000,$D993,'Регистрация приход товаров'!$A$4:$A$2000,"&lt;"&amp;DATE(YEAR($A993),MONTH($A993),1)))-SUMIFS('Регистрация расход товаров'!$H$4:$H$2000,'Регистрация расход товаров'!$A$4:$A$2000,"&lt;"&amp;DATE(YEAR($A993),MONTH($A993),1),'Регистрация расход товаров'!$D$4:$D$2000,$D993),0)))/((SUMIFS('Регистрация приход товаров'!$G$4:$G$2000,'Регистрация приход товаров'!$A$4:$A$2000,"&gt;="&amp;DATE(YEAR($A993),MONTH($A993),1),'Регистрация приход товаров'!$D$4:$D$2000,$D993)-SUMIFS('Регистрация приход товаров'!$G$4:$G$2000,'Регистрация приход товаров'!$A$4:$A$2000,"&gt;="&amp;DATE(YEAR($A993),MONTH($A993)+1,1),'Регистрация приход товаров'!$D$4:$D$2000,$D993))+(IFERROR((SUMIF('Остаток на начало год'!$B$5:$B$302,$D993,'Остаток на начало год'!$E$5:$E$302)+SUMIFS('Регистрация приход товаров'!$G$4:$G$2000,'Регистрация приход товаров'!$D$4:$D$2000,$D993,'Регистрация приход товаров'!$A$4:$A$2000,"&lt;"&amp;DATE(YEAR($A993),MONTH($A993),1)))-SUMIFS('Регистрация расход товаров'!$G$4:$G$2000,'Регистрация расход товаров'!$A$4:$A$2000,"&lt;"&amp;DATE(YEAR($A993),MONTH($A993),1),'Регистрация расход товаров'!$D$4:$D$2000,$D993),0))))*G993,0)</f>
        <v>0</v>
      </c>
      <c r="I993" s="154"/>
      <c r="J993" s="153">
        <f t="shared" si="30"/>
        <v>0</v>
      </c>
      <c r="K993" s="153">
        <f t="shared" si="31"/>
        <v>0</v>
      </c>
      <c r="L993" s="43" t="e">
        <f>IF(B993=#REF!,MAX($L$3:L992)+1,0)</f>
        <v>#REF!</v>
      </c>
    </row>
    <row r="994" spans="1:12">
      <c r="A994" s="158"/>
      <c r="B994" s="94"/>
      <c r="C994" s="159"/>
      <c r="D994" s="128"/>
      <c r="E994" s="151" t="str">
        <f>IFERROR(INDEX('Материал хисобот'!$C$9:$C$259,MATCH(D994,'Материал хисобот'!$B$9:$B$259,0),1),"")</f>
        <v/>
      </c>
      <c r="F994" s="152" t="str">
        <f>IFERROR(INDEX('Материал хисобот'!$D$9:$D$259,MATCH(D994,'Материал хисобот'!$B$9:$B$259,0),1),"")</f>
        <v/>
      </c>
      <c r="G994" s="155"/>
      <c r="H994" s="153">
        <f>IFERROR((((SUMIFS('Регистрация приход товаров'!$H$4:$H$2000,'Регистрация приход товаров'!$A$4:$A$2000,"&gt;="&amp;DATE(YEAR($A994),MONTH($A994),1),'Регистрация приход товаров'!$D$4:$D$2000,$D994)-SUMIFS('Регистрация приход товаров'!$H$4:$H$2000,'Регистрация приход товаров'!$A$4:$A$2000,"&gt;="&amp;DATE(YEAR($A994),MONTH($A994)+1,1),'Регистрация приход товаров'!$D$4:$D$2000,$D994))+(IFERROR((SUMIF('Остаток на начало год'!$B$5:$B$302,$D994,'Остаток на начало год'!$F$5:$F$302)+SUMIFS('Регистрация приход товаров'!$H$4:$H$2000,'Регистрация приход товаров'!$D$4:$D$2000,$D994,'Регистрация приход товаров'!$A$4:$A$2000,"&lt;"&amp;DATE(YEAR($A994),MONTH($A994),1)))-SUMIFS('Регистрация расход товаров'!$H$4:$H$2000,'Регистрация расход товаров'!$A$4:$A$2000,"&lt;"&amp;DATE(YEAR($A994),MONTH($A994),1),'Регистрация расход товаров'!$D$4:$D$2000,$D994),0)))/((SUMIFS('Регистрация приход товаров'!$G$4:$G$2000,'Регистрация приход товаров'!$A$4:$A$2000,"&gt;="&amp;DATE(YEAR($A994),MONTH($A994),1),'Регистрация приход товаров'!$D$4:$D$2000,$D994)-SUMIFS('Регистрация приход товаров'!$G$4:$G$2000,'Регистрация приход товаров'!$A$4:$A$2000,"&gt;="&amp;DATE(YEAR($A994),MONTH($A994)+1,1),'Регистрация приход товаров'!$D$4:$D$2000,$D994))+(IFERROR((SUMIF('Остаток на начало год'!$B$5:$B$302,$D994,'Остаток на начало год'!$E$5:$E$302)+SUMIFS('Регистрация приход товаров'!$G$4:$G$2000,'Регистрация приход товаров'!$D$4:$D$2000,$D994,'Регистрация приход товаров'!$A$4:$A$2000,"&lt;"&amp;DATE(YEAR($A994),MONTH($A994),1)))-SUMIFS('Регистрация расход товаров'!$G$4:$G$2000,'Регистрация расход товаров'!$A$4:$A$2000,"&lt;"&amp;DATE(YEAR($A994),MONTH($A994),1),'Регистрация расход товаров'!$D$4:$D$2000,$D994),0))))*G994,0)</f>
        <v>0</v>
      </c>
      <c r="I994" s="154"/>
      <c r="J994" s="153">
        <f t="shared" si="30"/>
        <v>0</v>
      </c>
      <c r="K994" s="153">
        <f t="shared" si="31"/>
        <v>0</v>
      </c>
      <c r="L994" s="43" t="e">
        <f>IF(B994=#REF!,MAX($L$3:L993)+1,0)</f>
        <v>#REF!</v>
      </c>
    </row>
    <row r="995" spans="1:12">
      <c r="A995" s="158"/>
      <c r="B995" s="94"/>
      <c r="C995" s="159"/>
      <c r="D995" s="128"/>
      <c r="E995" s="151" t="str">
        <f>IFERROR(INDEX('Материал хисобот'!$C$9:$C$259,MATCH(D995,'Материал хисобот'!$B$9:$B$259,0),1),"")</f>
        <v/>
      </c>
      <c r="F995" s="152" t="str">
        <f>IFERROR(INDEX('Материал хисобот'!$D$9:$D$259,MATCH(D995,'Материал хисобот'!$B$9:$B$259,0),1),"")</f>
        <v/>
      </c>
      <c r="G995" s="155"/>
      <c r="H995" s="153">
        <f>IFERROR((((SUMIFS('Регистрация приход товаров'!$H$4:$H$2000,'Регистрация приход товаров'!$A$4:$A$2000,"&gt;="&amp;DATE(YEAR($A995),MONTH($A995),1),'Регистрация приход товаров'!$D$4:$D$2000,$D995)-SUMIFS('Регистрация приход товаров'!$H$4:$H$2000,'Регистрация приход товаров'!$A$4:$A$2000,"&gt;="&amp;DATE(YEAR($A995),MONTH($A995)+1,1),'Регистрация приход товаров'!$D$4:$D$2000,$D995))+(IFERROR((SUMIF('Остаток на начало год'!$B$5:$B$302,$D995,'Остаток на начало год'!$F$5:$F$302)+SUMIFS('Регистрация приход товаров'!$H$4:$H$2000,'Регистрация приход товаров'!$D$4:$D$2000,$D995,'Регистрация приход товаров'!$A$4:$A$2000,"&lt;"&amp;DATE(YEAR($A995),MONTH($A995),1)))-SUMIFS('Регистрация расход товаров'!$H$4:$H$2000,'Регистрация расход товаров'!$A$4:$A$2000,"&lt;"&amp;DATE(YEAR($A995),MONTH($A995),1),'Регистрация расход товаров'!$D$4:$D$2000,$D995),0)))/((SUMIFS('Регистрация приход товаров'!$G$4:$G$2000,'Регистрация приход товаров'!$A$4:$A$2000,"&gt;="&amp;DATE(YEAR($A995),MONTH($A995),1),'Регистрация приход товаров'!$D$4:$D$2000,$D995)-SUMIFS('Регистрация приход товаров'!$G$4:$G$2000,'Регистрация приход товаров'!$A$4:$A$2000,"&gt;="&amp;DATE(YEAR($A995),MONTH($A995)+1,1),'Регистрация приход товаров'!$D$4:$D$2000,$D995))+(IFERROR((SUMIF('Остаток на начало год'!$B$5:$B$302,$D995,'Остаток на начало год'!$E$5:$E$302)+SUMIFS('Регистрация приход товаров'!$G$4:$G$2000,'Регистрация приход товаров'!$D$4:$D$2000,$D995,'Регистрация приход товаров'!$A$4:$A$2000,"&lt;"&amp;DATE(YEAR($A995),MONTH($A995),1)))-SUMIFS('Регистрация расход товаров'!$G$4:$G$2000,'Регистрация расход товаров'!$A$4:$A$2000,"&lt;"&amp;DATE(YEAR($A995),MONTH($A995),1),'Регистрация расход товаров'!$D$4:$D$2000,$D995),0))))*G995,0)</f>
        <v>0</v>
      </c>
      <c r="I995" s="154"/>
      <c r="J995" s="153">
        <f t="shared" si="30"/>
        <v>0</v>
      </c>
      <c r="K995" s="153">
        <f t="shared" si="31"/>
        <v>0</v>
      </c>
      <c r="L995" s="43" t="e">
        <f>IF(B995=#REF!,MAX($L$3:L994)+1,0)</f>
        <v>#REF!</v>
      </c>
    </row>
    <row r="996" spans="1:12">
      <c r="A996" s="158"/>
      <c r="B996" s="94"/>
      <c r="C996" s="159"/>
      <c r="D996" s="128"/>
      <c r="E996" s="151" t="str">
        <f>IFERROR(INDEX('Материал хисобот'!$C$9:$C$259,MATCH(D996,'Материал хисобот'!$B$9:$B$259,0),1),"")</f>
        <v/>
      </c>
      <c r="F996" s="152" t="str">
        <f>IFERROR(INDEX('Материал хисобот'!$D$9:$D$259,MATCH(D996,'Материал хисобот'!$B$9:$B$259,0),1),"")</f>
        <v/>
      </c>
      <c r="G996" s="155"/>
      <c r="H996" s="153">
        <f>IFERROR((((SUMIFS('Регистрация приход товаров'!$H$4:$H$2000,'Регистрация приход товаров'!$A$4:$A$2000,"&gt;="&amp;DATE(YEAR($A996),MONTH($A996),1),'Регистрация приход товаров'!$D$4:$D$2000,$D996)-SUMIFS('Регистрация приход товаров'!$H$4:$H$2000,'Регистрация приход товаров'!$A$4:$A$2000,"&gt;="&amp;DATE(YEAR($A996),MONTH($A996)+1,1),'Регистрация приход товаров'!$D$4:$D$2000,$D996))+(IFERROR((SUMIF('Остаток на начало год'!$B$5:$B$302,$D996,'Остаток на начало год'!$F$5:$F$302)+SUMIFS('Регистрация приход товаров'!$H$4:$H$2000,'Регистрация приход товаров'!$D$4:$D$2000,$D996,'Регистрация приход товаров'!$A$4:$A$2000,"&lt;"&amp;DATE(YEAR($A996),MONTH($A996),1)))-SUMIFS('Регистрация расход товаров'!$H$4:$H$2000,'Регистрация расход товаров'!$A$4:$A$2000,"&lt;"&amp;DATE(YEAR($A996),MONTH($A996),1),'Регистрация расход товаров'!$D$4:$D$2000,$D996),0)))/((SUMIFS('Регистрация приход товаров'!$G$4:$G$2000,'Регистрация приход товаров'!$A$4:$A$2000,"&gt;="&amp;DATE(YEAR($A996),MONTH($A996),1),'Регистрация приход товаров'!$D$4:$D$2000,$D996)-SUMIFS('Регистрация приход товаров'!$G$4:$G$2000,'Регистрация приход товаров'!$A$4:$A$2000,"&gt;="&amp;DATE(YEAR($A996),MONTH($A996)+1,1),'Регистрация приход товаров'!$D$4:$D$2000,$D996))+(IFERROR((SUMIF('Остаток на начало год'!$B$5:$B$302,$D996,'Остаток на начало год'!$E$5:$E$302)+SUMIFS('Регистрация приход товаров'!$G$4:$G$2000,'Регистрация приход товаров'!$D$4:$D$2000,$D996,'Регистрация приход товаров'!$A$4:$A$2000,"&lt;"&amp;DATE(YEAR($A996),MONTH($A996),1)))-SUMIFS('Регистрация расход товаров'!$G$4:$G$2000,'Регистрация расход товаров'!$A$4:$A$2000,"&lt;"&amp;DATE(YEAR($A996),MONTH($A996),1),'Регистрация расход товаров'!$D$4:$D$2000,$D996),0))))*G996,0)</f>
        <v>0</v>
      </c>
      <c r="I996" s="154"/>
      <c r="J996" s="153">
        <f t="shared" si="30"/>
        <v>0</v>
      </c>
      <c r="K996" s="153">
        <f t="shared" si="31"/>
        <v>0</v>
      </c>
      <c r="L996" s="43" t="e">
        <f>IF(B996=#REF!,MAX($L$3:L995)+1,0)</f>
        <v>#REF!</v>
      </c>
    </row>
    <row r="997" spans="1:12">
      <c r="A997" s="158"/>
      <c r="B997" s="94"/>
      <c r="C997" s="159"/>
      <c r="D997" s="128"/>
      <c r="E997" s="151" t="str">
        <f>IFERROR(INDEX('Материал хисобот'!$C$9:$C$259,MATCH(D997,'Материал хисобот'!$B$9:$B$259,0),1),"")</f>
        <v/>
      </c>
      <c r="F997" s="152" t="str">
        <f>IFERROR(INDEX('Материал хисобот'!$D$9:$D$259,MATCH(D997,'Материал хисобот'!$B$9:$B$259,0),1),"")</f>
        <v/>
      </c>
      <c r="G997" s="155"/>
      <c r="H997" s="153">
        <f>IFERROR((((SUMIFS('Регистрация приход товаров'!$H$4:$H$2000,'Регистрация приход товаров'!$A$4:$A$2000,"&gt;="&amp;DATE(YEAR($A997),MONTH($A997),1),'Регистрация приход товаров'!$D$4:$D$2000,$D997)-SUMIFS('Регистрация приход товаров'!$H$4:$H$2000,'Регистрация приход товаров'!$A$4:$A$2000,"&gt;="&amp;DATE(YEAR($A997),MONTH($A997)+1,1),'Регистрация приход товаров'!$D$4:$D$2000,$D997))+(IFERROR((SUMIF('Остаток на начало год'!$B$5:$B$302,$D997,'Остаток на начало год'!$F$5:$F$302)+SUMIFS('Регистрация приход товаров'!$H$4:$H$2000,'Регистрация приход товаров'!$D$4:$D$2000,$D997,'Регистрация приход товаров'!$A$4:$A$2000,"&lt;"&amp;DATE(YEAR($A997),MONTH($A997),1)))-SUMIFS('Регистрация расход товаров'!$H$4:$H$2000,'Регистрация расход товаров'!$A$4:$A$2000,"&lt;"&amp;DATE(YEAR($A997),MONTH($A997),1),'Регистрация расход товаров'!$D$4:$D$2000,$D997),0)))/((SUMIFS('Регистрация приход товаров'!$G$4:$G$2000,'Регистрация приход товаров'!$A$4:$A$2000,"&gt;="&amp;DATE(YEAR($A997),MONTH($A997),1),'Регистрация приход товаров'!$D$4:$D$2000,$D997)-SUMIFS('Регистрация приход товаров'!$G$4:$G$2000,'Регистрация приход товаров'!$A$4:$A$2000,"&gt;="&amp;DATE(YEAR($A997),MONTH($A997)+1,1),'Регистрация приход товаров'!$D$4:$D$2000,$D997))+(IFERROR((SUMIF('Остаток на начало год'!$B$5:$B$302,$D997,'Остаток на начало год'!$E$5:$E$302)+SUMIFS('Регистрация приход товаров'!$G$4:$G$2000,'Регистрация приход товаров'!$D$4:$D$2000,$D997,'Регистрация приход товаров'!$A$4:$A$2000,"&lt;"&amp;DATE(YEAR($A997),MONTH($A997),1)))-SUMIFS('Регистрация расход товаров'!$G$4:$G$2000,'Регистрация расход товаров'!$A$4:$A$2000,"&lt;"&amp;DATE(YEAR($A997),MONTH($A997),1),'Регистрация расход товаров'!$D$4:$D$2000,$D997),0))))*G997,0)</f>
        <v>0</v>
      </c>
      <c r="I997" s="154"/>
      <c r="J997" s="153">
        <f t="shared" si="30"/>
        <v>0</v>
      </c>
      <c r="K997" s="153">
        <f t="shared" si="31"/>
        <v>0</v>
      </c>
      <c r="L997" s="43" t="e">
        <f>IF(B997=#REF!,MAX($L$3:L996)+1,0)</f>
        <v>#REF!</v>
      </c>
    </row>
    <row r="998" spans="1:12">
      <c r="A998" s="158"/>
      <c r="B998" s="94"/>
      <c r="C998" s="159"/>
      <c r="D998" s="128"/>
      <c r="E998" s="151" t="str">
        <f>IFERROR(INDEX('Материал хисобот'!$C$9:$C$259,MATCH(D998,'Материал хисобот'!$B$9:$B$259,0),1),"")</f>
        <v/>
      </c>
      <c r="F998" s="152" t="str">
        <f>IFERROR(INDEX('Материал хисобот'!$D$9:$D$259,MATCH(D998,'Материал хисобот'!$B$9:$B$259,0),1),"")</f>
        <v/>
      </c>
      <c r="G998" s="155"/>
      <c r="H998" s="153">
        <f>IFERROR((((SUMIFS('Регистрация приход товаров'!$H$4:$H$2000,'Регистрация приход товаров'!$A$4:$A$2000,"&gt;="&amp;DATE(YEAR($A998),MONTH($A998),1),'Регистрация приход товаров'!$D$4:$D$2000,$D998)-SUMIFS('Регистрация приход товаров'!$H$4:$H$2000,'Регистрация приход товаров'!$A$4:$A$2000,"&gt;="&amp;DATE(YEAR($A998),MONTH($A998)+1,1),'Регистрация приход товаров'!$D$4:$D$2000,$D998))+(IFERROR((SUMIF('Остаток на начало год'!$B$5:$B$302,$D998,'Остаток на начало год'!$F$5:$F$302)+SUMIFS('Регистрация приход товаров'!$H$4:$H$2000,'Регистрация приход товаров'!$D$4:$D$2000,$D998,'Регистрация приход товаров'!$A$4:$A$2000,"&lt;"&amp;DATE(YEAR($A998),MONTH($A998),1)))-SUMIFS('Регистрация расход товаров'!$H$4:$H$2000,'Регистрация расход товаров'!$A$4:$A$2000,"&lt;"&amp;DATE(YEAR($A998),MONTH($A998),1),'Регистрация расход товаров'!$D$4:$D$2000,$D998),0)))/((SUMIFS('Регистрация приход товаров'!$G$4:$G$2000,'Регистрация приход товаров'!$A$4:$A$2000,"&gt;="&amp;DATE(YEAR($A998),MONTH($A998),1),'Регистрация приход товаров'!$D$4:$D$2000,$D998)-SUMIFS('Регистрация приход товаров'!$G$4:$G$2000,'Регистрация приход товаров'!$A$4:$A$2000,"&gt;="&amp;DATE(YEAR($A998),MONTH($A998)+1,1),'Регистрация приход товаров'!$D$4:$D$2000,$D998))+(IFERROR((SUMIF('Остаток на начало год'!$B$5:$B$302,$D998,'Остаток на начало год'!$E$5:$E$302)+SUMIFS('Регистрация приход товаров'!$G$4:$G$2000,'Регистрация приход товаров'!$D$4:$D$2000,$D998,'Регистрация приход товаров'!$A$4:$A$2000,"&lt;"&amp;DATE(YEAR($A998),MONTH($A998),1)))-SUMIFS('Регистрация расход товаров'!$G$4:$G$2000,'Регистрация расход товаров'!$A$4:$A$2000,"&lt;"&amp;DATE(YEAR($A998),MONTH($A998),1),'Регистрация расход товаров'!$D$4:$D$2000,$D998),0))))*G998,0)</f>
        <v>0</v>
      </c>
      <c r="I998" s="154"/>
      <c r="J998" s="153">
        <f t="shared" si="30"/>
        <v>0</v>
      </c>
      <c r="K998" s="153">
        <f t="shared" si="31"/>
        <v>0</v>
      </c>
      <c r="L998" s="43" t="e">
        <f>IF(B998=#REF!,MAX($L$3:L997)+1,0)</f>
        <v>#REF!</v>
      </c>
    </row>
    <row r="999" spans="1:12">
      <c r="A999" s="158"/>
      <c r="B999" s="94"/>
      <c r="C999" s="159"/>
      <c r="D999" s="128"/>
      <c r="E999" s="151" t="str">
        <f>IFERROR(INDEX('Материал хисобот'!$C$9:$C$259,MATCH(D999,'Материал хисобот'!$B$9:$B$259,0),1),"")</f>
        <v/>
      </c>
      <c r="F999" s="152" t="str">
        <f>IFERROR(INDEX('Материал хисобот'!$D$9:$D$259,MATCH(D999,'Материал хисобот'!$B$9:$B$259,0),1),"")</f>
        <v/>
      </c>
      <c r="G999" s="155"/>
      <c r="H999" s="153">
        <f>IFERROR((((SUMIFS('Регистрация приход товаров'!$H$4:$H$2000,'Регистрация приход товаров'!$A$4:$A$2000,"&gt;="&amp;DATE(YEAR($A999),MONTH($A999),1),'Регистрация приход товаров'!$D$4:$D$2000,$D999)-SUMIFS('Регистрация приход товаров'!$H$4:$H$2000,'Регистрация приход товаров'!$A$4:$A$2000,"&gt;="&amp;DATE(YEAR($A999),MONTH($A999)+1,1),'Регистрация приход товаров'!$D$4:$D$2000,$D999))+(IFERROR((SUMIF('Остаток на начало год'!$B$5:$B$302,$D999,'Остаток на начало год'!$F$5:$F$302)+SUMIFS('Регистрация приход товаров'!$H$4:$H$2000,'Регистрация приход товаров'!$D$4:$D$2000,$D999,'Регистрация приход товаров'!$A$4:$A$2000,"&lt;"&amp;DATE(YEAR($A999),MONTH($A999),1)))-SUMIFS('Регистрация расход товаров'!$H$4:$H$2000,'Регистрация расход товаров'!$A$4:$A$2000,"&lt;"&amp;DATE(YEAR($A999),MONTH($A999),1),'Регистрация расход товаров'!$D$4:$D$2000,$D999),0)))/((SUMIFS('Регистрация приход товаров'!$G$4:$G$2000,'Регистрация приход товаров'!$A$4:$A$2000,"&gt;="&amp;DATE(YEAR($A999),MONTH($A999),1),'Регистрация приход товаров'!$D$4:$D$2000,$D999)-SUMIFS('Регистрация приход товаров'!$G$4:$G$2000,'Регистрация приход товаров'!$A$4:$A$2000,"&gt;="&amp;DATE(YEAR($A999),MONTH($A999)+1,1),'Регистрация приход товаров'!$D$4:$D$2000,$D999))+(IFERROR((SUMIF('Остаток на начало год'!$B$5:$B$302,$D999,'Остаток на начало год'!$E$5:$E$302)+SUMIFS('Регистрация приход товаров'!$G$4:$G$2000,'Регистрация приход товаров'!$D$4:$D$2000,$D999,'Регистрация приход товаров'!$A$4:$A$2000,"&lt;"&amp;DATE(YEAR($A999),MONTH($A999),1)))-SUMIFS('Регистрация расход товаров'!$G$4:$G$2000,'Регистрация расход товаров'!$A$4:$A$2000,"&lt;"&amp;DATE(YEAR($A999),MONTH($A999),1),'Регистрация расход товаров'!$D$4:$D$2000,$D999),0))))*G999,0)</f>
        <v>0</v>
      </c>
      <c r="I999" s="154"/>
      <c r="J999" s="153">
        <f t="shared" si="30"/>
        <v>0</v>
      </c>
      <c r="K999" s="153">
        <f t="shared" si="31"/>
        <v>0</v>
      </c>
      <c r="L999" s="43" t="e">
        <f>IF(B999=#REF!,MAX($L$3:L998)+1,0)</f>
        <v>#REF!</v>
      </c>
    </row>
    <row r="1000" spans="1:12">
      <c r="A1000" s="158"/>
      <c r="B1000" s="94"/>
      <c r="C1000" s="159"/>
      <c r="D1000" s="128"/>
      <c r="E1000" s="151" t="str">
        <f>IFERROR(INDEX('Материал хисобот'!$C$9:$C$259,MATCH(D1000,'Материал хисобот'!$B$9:$B$259,0),1),"")</f>
        <v/>
      </c>
      <c r="F1000" s="152" t="str">
        <f>IFERROR(INDEX('Материал хисобот'!$D$9:$D$259,MATCH(D1000,'Материал хисобот'!$B$9:$B$259,0),1),"")</f>
        <v/>
      </c>
      <c r="G1000" s="155"/>
      <c r="H1000" s="153">
        <f>IFERROR((((SUMIFS('Регистрация приход товаров'!$H$4:$H$2000,'Регистрация приход товаров'!$A$4:$A$2000,"&gt;="&amp;DATE(YEAR($A1000),MONTH($A1000),1),'Регистрация приход товаров'!$D$4:$D$2000,$D1000)-SUMIFS('Регистрация приход товаров'!$H$4:$H$2000,'Регистрация приход товаров'!$A$4:$A$2000,"&gt;="&amp;DATE(YEAR($A1000),MONTH($A1000)+1,1),'Регистрация приход товаров'!$D$4:$D$2000,$D1000))+(IFERROR((SUMIF('Остаток на начало год'!$B$5:$B$302,$D1000,'Остаток на начало год'!$F$5:$F$302)+SUMIFS('Регистрация приход товаров'!$H$4:$H$2000,'Регистрация приход товаров'!$D$4:$D$2000,$D1000,'Регистрация приход товаров'!$A$4:$A$2000,"&lt;"&amp;DATE(YEAR($A1000),MONTH($A1000),1)))-SUMIFS('Регистрация расход товаров'!$H$4:$H$2000,'Регистрация расход товаров'!$A$4:$A$2000,"&lt;"&amp;DATE(YEAR($A1000),MONTH($A1000),1),'Регистрация расход товаров'!$D$4:$D$2000,$D1000),0)))/((SUMIFS('Регистрация приход товаров'!$G$4:$G$2000,'Регистрация приход товаров'!$A$4:$A$2000,"&gt;="&amp;DATE(YEAR($A1000),MONTH($A1000),1),'Регистрация приход товаров'!$D$4:$D$2000,$D1000)-SUMIFS('Регистрация приход товаров'!$G$4:$G$2000,'Регистрация приход товаров'!$A$4:$A$2000,"&gt;="&amp;DATE(YEAR($A1000),MONTH($A1000)+1,1),'Регистрация приход товаров'!$D$4:$D$2000,$D1000))+(IFERROR((SUMIF('Остаток на начало год'!$B$5:$B$302,$D1000,'Остаток на начало год'!$E$5:$E$302)+SUMIFS('Регистрация приход товаров'!$G$4:$G$2000,'Регистрация приход товаров'!$D$4:$D$2000,$D1000,'Регистрация приход товаров'!$A$4:$A$2000,"&lt;"&amp;DATE(YEAR($A1000),MONTH($A1000),1)))-SUMIFS('Регистрация расход товаров'!$G$4:$G$2000,'Регистрация расход товаров'!$A$4:$A$2000,"&lt;"&amp;DATE(YEAR($A1000),MONTH($A1000),1),'Регистрация расход товаров'!$D$4:$D$2000,$D1000),0))))*G1000,0)</f>
        <v>0</v>
      </c>
      <c r="I1000" s="154"/>
      <c r="J1000" s="153">
        <f t="shared" si="30"/>
        <v>0</v>
      </c>
      <c r="K1000" s="153">
        <f t="shared" si="31"/>
        <v>0</v>
      </c>
      <c r="L1000" s="43" t="e">
        <f>IF(B1000=#REF!,MAX($L$3:L999)+1,0)</f>
        <v>#REF!</v>
      </c>
    </row>
    <row r="1001" spans="1:12">
      <c r="A1001" s="158"/>
      <c r="B1001" s="94"/>
      <c r="C1001" s="159"/>
      <c r="D1001" s="128"/>
      <c r="E1001" s="151" t="str">
        <f>IFERROR(INDEX('Материал хисобот'!$C$9:$C$259,MATCH(D1001,'Материал хисобот'!$B$9:$B$259,0),1),"")</f>
        <v/>
      </c>
      <c r="F1001" s="152" t="str">
        <f>IFERROR(INDEX('Материал хисобот'!$D$9:$D$259,MATCH(D1001,'Материал хисобот'!$B$9:$B$259,0),1),"")</f>
        <v/>
      </c>
      <c r="G1001" s="155"/>
      <c r="H1001" s="153">
        <f>IFERROR((((SUMIFS('Регистрация приход товаров'!$H$4:$H$2000,'Регистрация приход товаров'!$A$4:$A$2000,"&gt;="&amp;DATE(YEAR($A1001),MONTH($A1001),1),'Регистрация приход товаров'!$D$4:$D$2000,$D1001)-SUMIFS('Регистрация приход товаров'!$H$4:$H$2000,'Регистрация приход товаров'!$A$4:$A$2000,"&gt;="&amp;DATE(YEAR($A1001),MONTH($A1001)+1,1),'Регистрация приход товаров'!$D$4:$D$2000,$D1001))+(IFERROR((SUMIF('Остаток на начало год'!$B$5:$B$302,$D1001,'Остаток на начало год'!$F$5:$F$302)+SUMIFS('Регистрация приход товаров'!$H$4:$H$2000,'Регистрация приход товаров'!$D$4:$D$2000,$D1001,'Регистрация приход товаров'!$A$4:$A$2000,"&lt;"&amp;DATE(YEAR($A1001),MONTH($A1001),1)))-SUMIFS('Регистрация расход товаров'!$H$4:$H$2000,'Регистрация расход товаров'!$A$4:$A$2000,"&lt;"&amp;DATE(YEAR($A1001),MONTH($A1001),1),'Регистрация расход товаров'!$D$4:$D$2000,$D1001),0)))/((SUMIFS('Регистрация приход товаров'!$G$4:$G$2000,'Регистрация приход товаров'!$A$4:$A$2000,"&gt;="&amp;DATE(YEAR($A1001),MONTH($A1001),1),'Регистрация приход товаров'!$D$4:$D$2000,$D1001)-SUMIFS('Регистрация приход товаров'!$G$4:$G$2000,'Регистрация приход товаров'!$A$4:$A$2000,"&gt;="&amp;DATE(YEAR($A1001),MONTH($A1001)+1,1),'Регистрация приход товаров'!$D$4:$D$2000,$D1001))+(IFERROR((SUMIF('Остаток на начало год'!$B$5:$B$302,$D1001,'Остаток на начало год'!$E$5:$E$302)+SUMIFS('Регистрация приход товаров'!$G$4:$G$2000,'Регистрация приход товаров'!$D$4:$D$2000,$D1001,'Регистрация приход товаров'!$A$4:$A$2000,"&lt;"&amp;DATE(YEAR($A1001),MONTH($A1001),1)))-SUMIFS('Регистрация расход товаров'!$G$4:$G$2000,'Регистрация расход товаров'!$A$4:$A$2000,"&lt;"&amp;DATE(YEAR($A1001),MONTH($A1001),1),'Регистрация расход товаров'!$D$4:$D$2000,$D1001),0))))*G1001,0)</f>
        <v>0</v>
      </c>
      <c r="I1001" s="154"/>
      <c r="J1001" s="153">
        <f t="shared" si="30"/>
        <v>0</v>
      </c>
      <c r="K1001" s="153">
        <f t="shared" si="31"/>
        <v>0</v>
      </c>
      <c r="L1001" s="43" t="e">
        <f>IF(B1001=#REF!,MAX($L$3:L1000)+1,0)</f>
        <v>#REF!</v>
      </c>
    </row>
    <row r="1002" spans="1:12">
      <c r="A1002" s="158"/>
      <c r="B1002" s="94"/>
      <c r="C1002" s="159"/>
      <c r="D1002" s="128"/>
      <c r="E1002" s="151" t="str">
        <f>IFERROR(INDEX('Материал хисобот'!$C$9:$C$259,MATCH(D1002,'Материал хисобот'!$B$9:$B$259,0),1),"")</f>
        <v/>
      </c>
      <c r="F1002" s="152" t="str">
        <f>IFERROR(INDEX('Материал хисобот'!$D$9:$D$259,MATCH(D1002,'Материал хисобот'!$B$9:$B$259,0),1),"")</f>
        <v/>
      </c>
      <c r="G1002" s="155"/>
      <c r="H1002" s="153">
        <f>IFERROR((((SUMIFS('Регистрация приход товаров'!$H$4:$H$2000,'Регистрация приход товаров'!$A$4:$A$2000,"&gt;="&amp;DATE(YEAR($A1002),MONTH($A1002),1),'Регистрация приход товаров'!$D$4:$D$2000,$D1002)-SUMIFS('Регистрация приход товаров'!$H$4:$H$2000,'Регистрация приход товаров'!$A$4:$A$2000,"&gt;="&amp;DATE(YEAR($A1002),MONTH($A1002)+1,1),'Регистрация приход товаров'!$D$4:$D$2000,$D1002))+(IFERROR((SUMIF('Остаток на начало год'!$B$5:$B$302,$D1002,'Остаток на начало год'!$F$5:$F$302)+SUMIFS('Регистрация приход товаров'!$H$4:$H$2000,'Регистрация приход товаров'!$D$4:$D$2000,$D1002,'Регистрация приход товаров'!$A$4:$A$2000,"&lt;"&amp;DATE(YEAR($A1002),MONTH($A1002),1)))-SUMIFS('Регистрация расход товаров'!$H$4:$H$2000,'Регистрация расход товаров'!$A$4:$A$2000,"&lt;"&amp;DATE(YEAR($A1002),MONTH($A1002),1),'Регистрация расход товаров'!$D$4:$D$2000,$D1002),0)))/((SUMIFS('Регистрация приход товаров'!$G$4:$G$2000,'Регистрация приход товаров'!$A$4:$A$2000,"&gt;="&amp;DATE(YEAR($A1002),MONTH($A1002),1),'Регистрация приход товаров'!$D$4:$D$2000,$D1002)-SUMIFS('Регистрация приход товаров'!$G$4:$G$2000,'Регистрация приход товаров'!$A$4:$A$2000,"&gt;="&amp;DATE(YEAR($A1002),MONTH($A1002)+1,1),'Регистрация приход товаров'!$D$4:$D$2000,$D1002))+(IFERROR((SUMIF('Остаток на начало год'!$B$5:$B$302,$D1002,'Остаток на начало год'!$E$5:$E$302)+SUMIFS('Регистрация приход товаров'!$G$4:$G$2000,'Регистрация приход товаров'!$D$4:$D$2000,$D1002,'Регистрация приход товаров'!$A$4:$A$2000,"&lt;"&amp;DATE(YEAR($A1002),MONTH($A1002),1)))-SUMIFS('Регистрация расход товаров'!$G$4:$G$2000,'Регистрация расход товаров'!$A$4:$A$2000,"&lt;"&amp;DATE(YEAR($A1002),MONTH($A1002),1),'Регистрация расход товаров'!$D$4:$D$2000,$D1002),0))))*G1002,0)</f>
        <v>0</v>
      </c>
      <c r="I1002" s="154"/>
      <c r="J1002" s="153">
        <f t="shared" si="30"/>
        <v>0</v>
      </c>
      <c r="K1002" s="153">
        <f t="shared" si="31"/>
        <v>0</v>
      </c>
      <c r="L1002" s="43" t="e">
        <f>IF(B1002=#REF!,MAX($L$3:L1001)+1,0)</f>
        <v>#REF!</v>
      </c>
    </row>
    <row r="1003" spans="1:12">
      <c r="A1003" s="158"/>
      <c r="B1003" s="94"/>
      <c r="C1003" s="159"/>
      <c r="D1003" s="128"/>
      <c r="E1003" s="151" t="str">
        <f>IFERROR(INDEX('Материал хисобот'!$C$9:$C$259,MATCH(D1003,'Материал хисобот'!$B$9:$B$259,0),1),"")</f>
        <v/>
      </c>
      <c r="F1003" s="152" t="str">
        <f>IFERROR(INDEX('Материал хисобот'!$D$9:$D$259,MATCH(D1003,'Материал хисобот'!$B$9:$B$259,0),1),"")</f>
        <v/>
      </c>
      <c r="G1003" s="155"/>
      <c r="H1003" s="153">
        <f>IFERROR((((SUMIFS('Регистрация приход товаров'!$H$4:$H$2000,'Регистрация приход товаров'!$A$4:$A$2000,"&gt;="&amp;DATE(YEAR($A1003),MONTH($A1003),1),'Регистрация приход товаров'!$D$4:$D$2000,$D1003)-SUMIFS('Регистрация приход товаров'!$H$4:$H$2000,'Регистрация приход товаров'!$A$4:$A$2000,"&gt;="&amp;DATE(YEAR($A1003),MONTH($A1003)+1,1),'Регистрация приход товаров'!$D$4:$D$2000,$D1003))+(IFERROR((SUMIF('Остаток на начало год'!$B$5:$B$302,$D1003,'Остаток на начало год'!$F$5:$F$302)+SUMIFS('Регистрация приход товаров'!$H$4:$H$2000,'Регистрация приход товаров'!$D$4:$D$2000,$D1003,'Регистрация приход товаров'!$A$4:$A$2000,"&lt;"&amp;DATE(YEAR($A1003),MONTH($A1003),1)))-SUMIFS('Регистрация расход товаров'!$H$4:$H$2000,'Регистрация расход товаров'!$A$4:$A$2000,"&lt;"&amp;DATE(YEAR($A1003),MONTH($A1003),1),'Регистрация расход товаров'!$D$4:$D$2000,$D1003),0)))/((SUMIFS('Регистрация приход товаров'!$G$4:$G$2000,'Регистрация приход товаров'!$A$4:$A$2000,"&gt;="&amp;DATE(YEAR($A1003),MONTH($A1003),1),'Регистрация приход товаров'!$D$4:$D$2000,$D1003)-SUMIFS('Регистрация приход товаров'!$G$4:$G$2000,'Регистрация приход товаров'!$A$4:$A$2000,"&gt;="&amp;DATE(YEAR($A1003),MONTH($A1003)+1,1),'Регистрация приход товаров'!$D$4:$D$2000,$D1003))+(IFERROR((SUMIF('Остаток на начало год'!$B$5:$B$302,$D1003,'Остаток на начало год'!$E$5:$E$302)+SUMIFS('Регистрация приход товаров'!$G$4:$G$2000,'Регистрация приход товаров'!$D$4:$D$2000,$D1003,'Регистрация приход товаров'!$A$4:$A$2000,"&lt;"&amp;DATE(YEAR($A1003),MONTH($A1003),1)))-SUMIFS('Регистрация расход товаров'!$G$4:$G$2000,'Регистрация расход товаров'!$A$4:$A$2000,"&lt;"&amp;DATE(YEAR($A1003),MONTH($A1003),1),'Регистрация расход товаров'!$D$4:$D$2000,$D1003),0))))*G1003,0)</f>
        <v>0</v>
      </c>
      <c r="I1003" s="154"/>
      <c r="J1003" s="153">
        <f t="shared" si="30"/>
        <v>0</v>
      </c>
      <c r="K1003" s="153">
        <f t="shared" si="31"/>
        <v>0</v>
      </c>
      <c r="L1003" s="43" t="e">
        <f>IF(B1003=#REF!,MAX($L$3:L1002)+1,0)</f>
        <v>#REF!</v>
      </c>
    </row>
    <row r="1004" spans="1:12">
      <c r="A1004" s="158"/>
      <c r="B1004" s="94"/>
      <c r="C1004" s="159"/>
      <c r="D1004" s="128"/>
      <c r="E1004" s="151" t="str">
        <f>IFERROR(INDEX('Материал хисобот'!$C$9:$C$259,MATCH(D1004,'Материал хисобот'!$B$9:$B$259,0),1),"")</f>
        <v/>
      </c>
      <c r="F1004" s="152" t="str">
        <f>IFERROR(INDEX('Материал хисобот'!$D$9:$D$259,MATCH(D1004,'Материал хисобот'!$B$9:$B$259,0),1),"")</f>
        <v/>
      </c>
      <c r="G1004" s="155"/>
      <c r="H1004" s="153">
        <f>IFERROR((((SUMIFS('Регистрация приход товаров'!$H$4:$H$2000,'Регистрация приход товаров'!$A$4:$A$2000,"&gt;="&amp;DATE(YEAR($A1004),MONTH($A1004),1),'Регистрация приход товаров'!$D$4:$D$2000,$D1004)-SUMIFS('Регистрация приход товаров'!$H$4:$H$2000,'Регистрация приход товаров'!$A$4:$A$2000,"&gt;="&amp;DATE(YEAR($A1004),MONTH($A1004)+1,1),'Регистрация приход товаров'!$D$4:$D$2000,$D1004))+(IFERROR((SUMIF('Остаток на начало год'!$B$5:$B$302,$D1004,'Остаток на начало год'!$F$5:$F$302)+SUMIFS('Регистрация приход товаров'!$H$4:$H$2000,'Регистрация приход товаров'!$D$4:$D$2000,$D1004,'Регистрация приход товаров'!$A$4:$A$2000,"&lt;"&amp;DATE(YEAR($A1004),MONTH($A1004),1)))-SUMIFS('Регистрация расход товаров'!$H$4:$H$2000,'Регистрация расход товаров'!$A$4:$A$2000,"&lt;"&amp;DATE(YEAR($A1004),MONTH($A1004),1),'Регистрация расход товаров'!$D$4:$D$2000,$D1004),0)))/((SUMIFS('Регистрация приход товаров'!$G$4:$G$2000,'Регистрация приход товаров'!$A$4:$A$2000,"&gt;="&amp;DATE(YEAR($A1004),MONTH($A1004),1),'Регистрация приход товаров'!$D$4:$D$2000,$D1004)-SUMIFS('Регистрация приход товаров'!$G$4:$G$2000,'Регистрация приход товаров'!$A$4:$A$2000,"&gt;="&amp;DATE(YEAR($A1004),MONTH($A1004)+1,1),'Регистрация приход товаров'!$D$4:$D$2000,$D1004))+(IFERROR((SUMIF('Остаток на начало год'!$B$5:$B$302,$D1004,'Остаток на начало год'!$E$5:$E$302)+SUMIFS('Регистрация приход товаров'!$G$4:$G$2000,'Регистрация приход товаров'!$D$4:$D$2000,$D1004,'Регистрация приход товаров'!$A$4:$A$2000,"&lt;"&amp;DATE(YEAR($A1004),MONTH($A1004),1)))-SUMIFS('Регистрация расход товаров'!$G$4:$G$2000,'Регистрация расход товаров'!$A$4:$A$2000,"&lt;"&amp;DATE(YEAR($A1004),MONTH($A1004),1),'Регистрация расход товаров'!$D$4:$D$2000,$D1004),0))))*G1004,0)</f>
        <v>0</v>
      </c>
      <c r="I1004" s="154"/>
      <c r="J1004" s="153">
        <f t="shared" si="30"/>
        <v>0</v>
      </c>
      <c r="K1004" s="153">
        <f t="shared" si="31"/>
        <v>0</v>
      </c>
      <c r="L1004" s="43" t="e">
        <f>IF(B1004=#REF!,MAX($L$3:L1003)+1,0)</f>
        <v>#REF!</v>
      </c>
    </row>
    <row r="1005" spans="1:12">
      <c r="A1005" s="158"/>
      <c r="B1005" s="94"/>
      <c r="C1005" s="159"/>
      <c r="D1005" s="128"/>
      <c r="E1005" s="151" t="str">
        <f>IFERROR(INDEX('Материал хисобот'!$C$9:$C$259,MATCH(D1005,'Материал хисобот'!$B$9:$B$259,0),1),"")</f>
        <v/>
      </c>
      <c r="F1005" s="152" t="str">
        <f>IFERROR(INDEX('Материал хисобот'!$D$9:$D$259,MATCH(D1005,'Материал хисобот'!$B$9:$B$259,0),1),"")</f>
        <v/>
      </c>
      <c r="G1005" s="155"/>
      <c r="H1005" s="153">
        <f>IFERROR((((SUMIFS('Регистрация приход товаров'!$H$4:$H$2000,'Регистрация приход товаров'!$A$4:$A$2000,"&gt;="&amp;DATE(YEAR($A1005),MONTH($A1005),1),'Регистрация приход товаров'!$D$4:$D$2000,$D1005)-SUMIFS('Регистрация приход товаров'!$H$4:$H$2000,'Регистрация приход товаров'!$A$4:$A$2000,"&gt;="&amp;DATE(YEAR($A1005),MONTH($A1005)+1,1),'Регистрация приход товаров'!$D$4:$D$2000,$D1005))+(IFERROR((SUMIF('Остаток на начало год'!$B$5:$B$302,$D1005,'Остаток на начало год'!$F$5:$F$302)+SUMIFS('Регистрация приход товаров'!$H$4:$H$2000,'Регистрация приход товаров'!$D$4:$D$2000,$D1005,'Регистрация приход товаров'!$A$4:$A$2000,"&lt;"&amp;DATE(YEAR($A1005),MONTH($A1005),1)))-SUMIFS('Регистрация расход товаров'!$H$4:$H$2000,'Регистрация расход товаров'!$A$4:$A$2000,"&lt;"&amp;DATE(YEAR($A1005),MONTH($A1005),1),'Регистрация расход товаров'!$D$4:$D$2000,$D1005),0)))/((SUMIFS('Регистрация приход товаров'!$G$4:$G$2000,'Регистрация приход товаров'!$A$4:$A$2000,"&gt;="&amp;DATE(YEAR($A1005),MONTH($A1005),1),'Регистрация приход товаров'!$D$4:$D$2000,$D1005)-SUMIFS('Регистрация приход товаров'!$G$4:$G$2000,'Регистрация приход товаров'!$A$4:$A$2000,"&gt;="&amp;DATE(YEAR($A1005),MONTH($A1005)+1,1),'Регистрация приход товаров'!$D$4:$D$2000,$D1005))+(IFERROR((SUMIF('Остаток на начало год'!$B$5:$B$302,$D1005,'Остаток на начало год'!$E$5:$E$302)+SUMIFS('Регистрация приход товаров'!$G$4:$G$2000,'Регистрация приход товаров'!$D$4:$D$2000,$D1005,'Регистрация приход товаров'!$A$4:$A$2000,"&lt;"&amp;DATE(YEAR($A1005),MONTH($A1005),1)))-SUMIFS('Регистрация расход товаров'!$G$4:$G$2000,'Регистрация расход товаров'!$A$4:$A$2000,"&lt;"&amp;DATE(YEAR($A1005),MONTH($A1005),1),'Регистрация расход товаров'!$D$4:$D$2000,$D1005),0))))*G1005,0)</f>
        <v>0</v>
      </c>
      <c r="I1005" s="154"/>
      <c r="J1005" s="153">
        <f t="shared" si="30"/>
        <v>0</v>
      </c>
      <c r="K1005" s="153">
        <f t="shared" si="31"/>
        <v>0</v>
      </c>
      <c r="L1005" s="43" t="e">
        <f>IF(B1005=#REF!,MAX($L$3:L1004)+1,0)</f>
        <v>#REF!</v>
      </c>
    </row>
    <row r="1006" spans="1:12">
      <c r="A1006" s="158"/>
      <c r="B1006" s="94"/>
      <c r="C1006" s="159"/>
      <c r="D1006" s="128"/>
      <c r="E1006" s="151" t="str">
        <f>IFERROR(INDEX('Материал хисобот'!$C$9:$C$259,MATCH(D1006,'Материал хисобот'!$B$9:$B$259,0),1),"")</f>
        <v/>
      </c>
      <c r="F1006" s="152" t="str">
        <f>IFERROR(INDEX('Материал хисобот'!$D$9:$D$259,MATCH(D1006,'Материал хисобот'!$B$9:$B$259,0),1),"")</f>
        <v/>
      </c>
      <c r="G1006" s="155"/>
      <c r="H1006" s="153">
        <f>IFERROR((((SUMIFS('Регистрация приход товаров'!$H$4:$H$2000,'Регистрация приход товаров'!$A$4:$A$2000,"&gt;="&amp;DATE(YEAR($A1006),MONTH($A1006),1),'Регистрация приход товаров'!$D$4:$D$2000,$D1006)-SUMIFS('Регистрация приход товаров'!$H$4:$H$2000,'Регистрация приход товаров'!$A$4:$A$2000,"&gt;="&amp;DATE(YEAR($A1006),MONTH($A1006)+1,1),'Регистрация приход товаров'!$D$4:$D$2000,$D1006))+(IFERROR((SUMIF('Остаток на начало год'!$B$5:$B$302,$D1006,'Остаток на начало год'!$F$5:$F$302)+SUMIFS('Регистрация приход товаров'!$H$4:$H$2000,'Регистрация приход товаров'!$D$4:$D$2000,$D1006,'Регистрация приход товаров'!$A$4:$A$2000,"&lt;"&amp;DATE(YEAR($A1006),MONTH($A1006),1)))-SUMIFS('Регистрация расход товаров'!$H$4:$H$2000,'Регистрация расход товаров'!$A$4:$A$2000,"&lt;"&amp;DATE(YEAR($A1006),MONTH($A1006),1),'Регистрация расход товаров'!$D$4:$D$2000,$D1006),0)))/((SUMIFS('Регистрация приход товаров'!$G$4:$G$2000,'Регистрация приход товаров'!$A$4:$A$2000,"&gt;="&amp;DATE(YEAR($A1006),MONTH($A1006),1),'Регистрация приход товаров'!$D$4:$D$2000,$D1006)-SUMIFS('Регистрация приход товаров'!$G$4:$G$2000,'Регистрация приход товаров'!$A$4:$A$2000,"&gt;="&amp;DATE(YEAR($A1006),MONTH($A1006)+1,1),'Регистрация приход товаров'!$D$4:$D$2000,$D1006))+(IFERROR((SUMIF('Остаток на начало год'!$B$5:$B$302,$D1006,'Остаток на начало год'!$E$5:$E$302)+SUMIFS('Регистрация приход товаров'!$G$4:$G$2000,'Регистрация приход товаров'!$D$4:$D$2000,$D1006,'Регистрация приход товаров'!$A$4:$A$2000,"&lt;"&amp;DATE(YEAR($A1006),MONTH($A1006),1)))-SUMIFS('Регистрация расход товаров'!$G$4:$G$2000,'Регистрация расход товаров'!$A$4:$A$2000,"&lt;"&amp;DATE(YEAR($A1006),MONTH($A1006),1),'Регистрация расход товаров'!$D$4:$D$2000,$D1006),0))))*G1006,0)</f>
        <v>0</v>
      </c>
      <c r="I1006" s="154"/>
      <c r="J1006" s="153">
        <f t="shared" si="30"/>
        <v>0</v>
      </c>
      <c r="K1006" s="153">
        <f t="shared" si="31"/>
        <v>0</v>
      </c>
      <c r="L1006" s="43" t="e">
        <f>IF(B1006=#REF!,MAX($L$3:L1005)+1,0)</f>
        <v>#REF!</v>
      </c>
    </row>
    <row r="1007" spans="1:12">
      <c r="A1007" s="158"/>
      <c r="B1007" s="94"/>
      <c r="C1007" s="159"/>
      <c r="D1007" s="128"/>
      <c r="E1007" s="151" t="str">
        <f>IFERROR(INDEX('Материал хисобот'!$C$9:$C$259,MATCH(D1007,'Материал хисобот'!$B$9:$B$259,0),1),"")</f>
        <v/>
      </c>
      <c r="F1007" s="152" t="str">
        <f>IFERROR(INDEX('Материал хисобот'!$D$9:$D$259,MATCH(D1007,'Материал хисобот'!$B$9:$B$259,0),1),"")</f>
        <v/>
      </c>
      <c r="G1007" s="155"/>
      <c r="H1007" s="153">
        <f>IFERROR((((SUMIFS('Регистрация приход товаров'!$H$4:$H$2000,'Регистрация приход товаров'!$A$4:$A$2000,"&gt;="&amp;DATE(YEAR($A1007),MONTH($A1007),1),'Регистрация приход товаров'!$D$4:$D$2000,$D1007)-SUMIFS('Регистрация приход товаров'!$H$4:$H$2000,'Регистрация приход товаров'!$A$4:$A$2000,"&gt;="&amp;DATE(YEAR($A1007),MONTH($A1007)+1,1),'Регистрация приход товаров'!$D$4:$D$2000,$D1007))+(IFERROR((SUMIF('Остаток на начало год'!$B$5:$B$302,$D1007,'Остаток на начало год'!$F$5:$F$302)+SUMIFS('Регистрация приход товаров'!$H$4:$H$2000,'Регистрация приход товаров'!$D$4:$D$2000,$D1007,'Регистрация приход товаров'!$A$4:$A$2000,"&lt;"&amp;DATE(YEAR($A1007),MONTH($A1007),1)))-SUMIFS('Регистрация расход товаров'!$H$4:$H$2000,'Регистрация расход товаров'!$A$4:$A$2000,"&lt;"&amp;DATE(YEAR($A1007),MONTH($A1007),1),'Регистрация расход товаров'!$D$4:$D$2000,$D1007),0)))/((SUMIFS('Регистрация приход товаров'!$G$4:$G$2000,'Регистрация приход товаров'!$A$4:$A$2000,"&gt;="&amp;DATE(YEAR($A1007),MONTH($A1007),1),'Регистрация приход товаров'!$D$4:$D$2000,$D1007)-SUMIFS('Регистрация приход товаров'!$G$4:$G$2000,'Регистрация приход товаров'!$A$4:$A$2000,"&gt;="&amp;DATE(YEAR($A1007),MONTH($A1007)+1,1),'Регистрация приход товаров'!$D$4:$D$2000,$D1007))+(IFERROR((SUMIF('Остаток на начало год'!$B$5:$B$302,$D1007,'Остаток на начало год'!$E$5:$E$302)+SUMIFS('Регистрация приход товаров'!$G$4:$G$2000,'Регистрация приход товаров'!$D$4:$D$2000,$D1007,'Регистрация приход товаров'!$A$4:$A$2000,"&lt;"&amp;DATE(YEAR($A1007),MONTH($A1007),1)))-SUMIFS('Регистрация расход товаров'!$G$4:$G$2000,'Регистрация расход товаров'!$A$4:$A$2000,"&lt;"&amp;DATE(YEAR($A1007),MONTH($A1007),1),'Регистрация расход товаров'!$D$4:$D$2000,$D1007),0))))*G1007,0)</f>
        <v>0</v>
      </c>
      <c r="I1007" s="154"/>
      <c r="J1007" s="153">
        <f t="shared" si="30"/>
        <v>0</v>
      </c>
      <c r="K1007" s="153">
        <f t="shared" si="31"/>
        <v>0</v>
      </c>
      <c r="L1007" s="43" t="e">
        <f>IF(B1007=#REF!,MAX($L$3:L1006)+1,0)</f>
        <v>#REF!</v>
      </c>
    </row>
    <row r="1008" spans="1:12">
      <c r="A1008" s="158"/>
      <c r="B1008" s="94"/>
      <c r="C1008" s="159"/>
      <c r="D1008" s="128"/>
      <c r="E1008" s="151" t="str">
        <f>IFERROR(INDEX('Материал хисобот'!$C$9:$C$259,MATCH(D1008,'Материал хисобот'!$B$9:$B$259,0),1),"")</f>
        <v/>
      </c>
      <c r="F1008" s="152" t="str">
        <f>IFERROR(INDEX('Материал хисобот'!$D$9:$D$259,MATCH(D1008,'Материал хисобот'!$B$9:$B$259,0),1),"")</f>
        <v/>
      </c>
      <c r="G1008" s="155"/>
      <c r="H1008" s="153">
        <f>IFERROR((((SUMIFS('Регистрация приход товаров'!$H$4:$H$2000,'Регистрация приход товаров'!$A$4:$A$2000,"&gt;="&amp;DATE(YEAR($A1008),MONTH($A1008),1),'Регистрация приход товаров'!$D$4:$D$2000,$D1008)-SUMIFS('Регистрация приход товаров'!$H$4:$H$2000,'Регистрация приход товаров'!$A$4:$A$2000,"&gt;="&amp;DATE(YEAR($A1008),MONTH($A1008)+1,1),'Регистрация приход товаров'!$D$4:$D$2000,$D1008))+(IFERROR((SUMIF('Остаток на начало год'!$B$5:$B$302,$D1008,'Остаток на начало год'!$F$5:$F$302)+SUMIFS('Регистрация приход товаров'!$H$4:$H$2000,'Регистрация приход товаров'!$D$4:$D$2000,$D1008,'Регистрация приход товаров'!$A$4:$A$2000,"&lt;"&amp;DATE(YEAR($A1008),MONTH($A1008),1)))-SUMIFS('Регистрация расход товаров'!$H$4:$H$2000,'Регистрация расход товаров'!$A$4:$A$2000,"&lt;"&amp;DATE(YEAR($A1008),MONTH($A1008),1),'Регистрация расход товаров'!$D$4:$D$2000,$D1008),0)))/((SUMIFS('Регистрация приход товаров'!$G$4:$G$2000,'Регистрация приход товаров'!$A$4:$A$2000,"&gt;="&amp;DATE(YEAR($A1008),MONTH($A1008),1),'Регистрация приход товаров'!$D$4:$D$2000,$D1008)-SUMIFS('Регистрация приход товаров'!$G$4:$G$2000,'Регистрация приход товаров'!$A$4:$A$2000,"&gt;="&amp;DATE(YEAR($A1008),MONTH($A1008)+1,1),'Регистрация приход товаров'!$D$4:$D$2000,$D1008))+(IFERROR((SUMIF('Остаток на начало год'!$B$5:$B$302,$D1008,'Остаток на начало год'!$E$5:$E$302)+SUMIFS('Регистрация приход товаров'!$G$4:$G$2000,'Регистрация приход товаров'!$D$4:$D$2000,$D1008,'Регистрация приход товаров'!$A$4:$A$2000,"&lt;"&amp;DATE(YEAR($A1008),MONTH($A1008),1)))-SUMIFS('Регистрация расход товаров'!$G$4:$G$2000,'Регистрация расход товаров'!$A$4:$A$2000,"&lt;"&amp;DATE(YEAR($A1008),MONTH($A1008),1),'Регистрация расход товаров'!$D$4:$D$2000,$D1008),0))))*G1008,0)</f>
        <v>0</v>
      </c>
      <c r="I1008" s="154"/>
      <c r="J1008" s="153">
        <f t="shared" si="30"/>
        <v>0</v>
      </c>
      <c r="K1008" s="153">
        <f t="shared" si="31"/>
        <v>0</v>
      </c>
      <c r="L1008" s="43" t="e">
        <f>IF(B1008=#REF!,MAX($L$3:L1007)+1,0)</f>
        <v>#REF!</v>
      </c>
    </row>
    <row r="1009" spans="1:12">
      <c r="A1009" s="158"/>
      <c r="B1009" s="94"/>
      <c r="C1009" s="159"/>
      <c r="D1009" s="128"/>
      <c r="E1009" s="151" t="str">
        <f>IFERROR(INDEX('Материал хисобот'!$C$9:$C$259,MATCH(D1009,'Материал хисобот'!$B$9:$B$259,0),1),"")</f>
        <v/>
      </c>
      <c r="F1009" s="152" t="str">
        <f>IFERROR(INDEX('Материал хисобот'!$D$9:$D$259,MATCH(D1009,'Материал хисобот'!$B$9:$B$259,0),1),"")</f>
        <v/>
      </c>
      <c r="G1009" s="155"/>
      <c r="H1009" s="153">
        <f>IFERROR((((SUMIFS('Регистрация приход товаров'!$H$4:$H$2000,'Регистрация приход товаров'!$A$4:$A$2000,"&gt;="&amp;DATE(YEAR($A1009),MONTH($A1009),1),'Регистрация приход товаров'!$D$4:$D$2000,$D1009)-SUMIFS('Регистрация приход товаров'!$H$4:$H$2000,'Регистрация приход товаров'!$A$4:$A$2000,"&gt;="&amp;DATE(YEAR($A1009),MONTH($A1009)+1,1),'Регистрация приход товаров'!$D$4:$D$2000,$D1009))+(IFERROR((SUMIF('Остаток на начало год'!$B$5:$B$302,$D1009,'Остаток на начало год'!$F$5:$F$302)+SUMIFS('Регистрация приход товаров'!$H$4:$H$2000,'Регистрация приход товаров'!$D$4:$D$2000,$D1009,'Регистрация приход товаров'!$A$4:$A$2000,"&lt;"&amp;DATE(YEAR($A1009),MONTH($A1009),1)))-SUMIFS('Регистрация расход товаров'!$H$4:$H$2000,'Регистрация расход товаров'!$A$4:$A$2000,"&lt;"&amp;DATE(YEAR($A1009),MONTH($A1009),1),'Регистрация расход товаров'!$D$4:$D$2000,$D1009),0)))/((SUMIFS('Регистрация приход товаров'!$G$4:$G$2000,'Регистрация приход товаров'!$A$4:$A$2000,"&gt;="&amp;DATE(YEAR($A1009),MONTH($A1009),1),'Регистрация приход товаров'!$D$4:$D$2000,$D1009)-SUMIFS('Регистрация приход товаров'!$G$4:$G$2000,'Регистрация приход товаров'!$A$4:$A$2000,"&gt;="&amp;DATE(YEAR($A1009),MONTH($A1009)+1,1),'Регистрация приход товаров'!$D$4:$D$2000,$D1009))+(IFERROR((SUMIF('Остаток на начало год'!$B$5:$B$302,$D1009,'Остаток на начало год'!$E$5:$E$302)+SUMIFS('Регистрация приход товаров'!$G$4:$G$2000,'Регистрация приход товаров'!$D$4:$D$2000,$D1009,'Регистрация приход товаров'!$A$4:$A$2000,"&lt;"&amp;DATE(YEAR($A1009),MONTH($A1009),1)))-SUMIFS('Регистрация расход товаров'!$G$4:$G$2000,'Регистрация расход товаров'!$A$4:$A$2000,"&lt;"&amp;DATE(YEAR($A1009),MONTH($A1009),1),'Регистрация расход товаров'!$D$4:$D$2000,$D1009),0))))*G1009,0)</f>
        <v>0</v>
      </c>
      <c r="I1009" s="154"/>
      <c r="J1009" s="153">
        <f t="shared" si="30"/>
        <v>0</v>
      </c>
      <c r="K1009" s="153">
        <f t="shared" si="31"/>
        <v>0</v>
      </c>
      <c r="L1009" s="43" t="e">
        <f>IF(B1009=#REF!,MAX($L$3:L1008)+1,0)</f>
        <v>#REF!</v>
      </c>
    </row>
    <row r="1010" spans="1:12">
      <c r="A1010" s="158"/>
      <c r="B1010" s="94"/>
      <c r="C1010" s="159"/>
      <c r="D1010" s="128"/>
      <c r="E1010" s="151" t="str">
        <f>IFERROR(INDEX('Материал хисобот'!$C$9:$C$259,MATCH(D1010,'Материал хисобот'!$B$9:$B$259,0),1),"")</f>
        <v/>
      </c>
      <c r="F1010" s="152" t="str">
        <f>IFERROR(INDEX('Материал хисобот'!$D$9:$D$259,MATCH(D1010,'Материал хисобот'!$B$9:$B$259,0),1),"")</f>
        <v/>
      </c>
      <c r="G1010" s="155"/>
      <c r="H1010" s="153">
        <f>IFERROR((((SUMIFS('Регистрация приход товаров'!$H$4:$H$2000,'Регистрация приход товаров'!$A$4:$A$2000,"&gt;="&amp;DATE(YEAR($A1010),MONTH($A1010),1),'Регистрация приход товаров'!$D$4:$D$2000,$D1010)-SUMIFS('Регистрация приход товаров'!$H$4:$H$2000,'Регистрация приход товаров'!$A$4:$A$2000,"&gt;="&amp;DATE(YEAR($A1010),MONTH($A1010)+1,1),'Регистрация приход товаров'!$D$4:$D$2000,$D1010))+(IFERROR((SUMIF('Остаток на начало год'!$B$5:$B$302,$D1010,'Остаток на начало год'!$F$5:$F$302)+SUMIFS('Регистрация приход товаров'!$H$4:$H$2000,'Регистрация приход товаров'!$D$4:$D$2000,$D1010,'Регистрация приход товаров'!$A$4:$A$2000,"&lt;"&amp;DATE(YEAR($A1010),MONTH($A1010),1)))-SUMIFS('Регистрация расход товаров'!$H$4:$H$2000,'Регистрация расход товаров'!$A$4:$A$2000,"&lt;"&amp;DATE(YEAR($A1010),MONTH($A1010),1),'Регистрация расход товаров'!$D$4:$D$2000,$D1010),0)))/((SUMIFS('Регистрация приход товаров'!$G$4:$G$2000,'Регистрация приход товаров'!$A$4:$A$2000,"&gt;="&amp;DATE(YEAR($A1010),MONTH($A1010),1),'Регистрация приход товаров'!$D$4:$D$2000,$D1010)-SUMIFS('Регистрация приход товаров'!$G$4:$G$2000,'Регистрация приход товаров'!$A$4:$A$2000,"&gt;="&amp;DATE(YEAR($A1010),MONTH($A1010)+1,1),'Регистрация приход товаров'!$D$4:$D$2000,$D1010))+(IFERROR((SUMIF('Остаток на начало год'!$B$5:$B$302,$D1010,'Остаток на начало год'!$E$5:$E$302)+SUMIFS('Регистрация приход товаров'!$G$4:$G$2000,'Регистрация приход товаров'!$D$4:$D$2000,$D1010,'Регистрация приход товаров'!$A$4:$A$2000,"&lt;"&amp;DATE(YEAR($A1010),MONTH($A1010),1)))-SUMIFS('Регистрация расход товаров'!$G$4:$G$2000,'Регистрация расход товаров'!$A$4:$A$2000,"&lt;"&amp;DATE(YEAR($A1010),MONTH($A1010),1),'Регистрация расход товаров'!$D$4:$D$2000,$D1010),0))))*G1010,0)</f>
        <v>0</v>
      </c>
      <c r="I1010" s="154"/>
      <c r="J1010" s="153">
        <f t="shared" si="30"/>
        <v>0</v>
      </c>
      <c r="K1010" s="153">
        <f t="shared" si="31"/>
        <v>0</v>
      </c>
      <c r="L1010" s="43" t="e">
        <f>IF(B1010=#REF!,MAX($L$3:L1009)+1,0)</f>
        <v>#REF!</v>
      </c>
    </row>
    <row r="1011" spans="1:12">
      <c r="A1011" s="158"/>
      <c r="B1011" s="94"/>
      <c r="C1011" s="159"/>
      <c r="D1011" s="128"/>
      <c r="E1011" s="151" t="str">
        <f>IFERROR(INDEX('Материал хисобот'!$C$9:$C$259,MATCH(D1011,'Материал хисобот'!$B$9:$B$259,0),1),"")</f>
        <v/>
      </c>
      <c r="F1011" s="152" t="str">
        <f>IFERROR(INDEX('Материал хисобот'!$D$9:$D$259,MATCH(D1011,'Материал хисобот'!$B$9:$B$259,0),1),"")</f>
        <v/>
      </c>
      <c r="G1011" s="155"/>
      <c r="H1011" s="153">
        <f>IFERROR((((SUMIFS('Регистрация приход товаров'!$H$4:$H$2000,'Регистрация приход товаров'!$A$4:$A$2000,"&gt;="&amp;DATE(YEAR($A1011),MONTH($A1011),1),'Регистрация приход товаров'!$D$4:$D$2000,$D1011)-SUMIFS('Регистрация приход товаров'!$H$4:$H$2000,'Регистрация приход товаров'!$A$4:$A$2000,"&gt;="&amp;DATE(YEAR($A1011),MONTH($A1011)+1,1),'Регистрация приход товаров'!$D$4:$D$2000,$D1011))+(IFERROR((SUMIF('Остаток на начало год'!$B$5:$B$302,$D1011,'Остаток на начало год'!$F$5:$F$302)+SUMIFS('Регистрация приход товаров'!$H$4:$H$2000,'Регистрация приход товаров'!$D$4:$D$2000,$D1011,'Регистрация приход товаров'!$A$4:$A$2000,"&lt;"&amp;DATE(YEAR($A1011),MONTH($A1011),1)))-SUMIFS('Регистрация расход товаров'!$H$4:$H$2000,'Регистрация расход товаров'!$A$4:$A$2000,"&lt;"&amp;DATE(YEAR($A1011),MONTH($A1011),1),'Регистрация расход товаров'!$D$4:$D$2000,$D1011),0)))/((SUMIFS('Регистрация приход товаров'!$G$4:$G$2000,'Регистрация приход товаров'!$A$4:$A$2000,"&gt;="&amp;DATE(YEAR($A1011),MONTH($A1011),1),'Регистрация приход товаров'!$D$4:$D$2000,$D1011)-SUMIFS('Регистрация приход товаров'!$G$4:$G$2000,'Регистрация приход товаров'!$A$4:$A$2000,"&gt;="&amp;DATE(YEAR($A1011),MONTH($A1011)+1,1),'Регистрация приход товаров'!$D$4:$D$2000,$D1011))+(IFERROR((SUMIF('Остаток на начало год'!$B$5:$B$302,$D1011,'Остаток на начало год'!$E$5:$E$302)+SUMIFS('Регистрация приход товаров'!$G$4:$G$2000,'Регистрация приход товаров'!$D$4:$D$2000,$D1011,'Регистрация приход товаров'!$A$4:$A$2000,"&lt;"&amp;DATE(YEAR($A1011),MONTH($A1011),1)))-SUMIFS('Регистрация расход товаров'!$G$4:$G$2000,'Регистрация расход товаров'!$A$4:$A$2000,"&lt;"&amp;DATE(YEAR($A1011),MONTH($A1011),1),'Регистрация расход товаров'!$D$4:$D$2000,$D1011),0))))*G1011,0)</f>
        <v>0</v>
      </c>
      <c r="I1011" s="154"/>
      <c r="J1011" s="153">
        <f t="shared" si="30"/>
        <v>0</v>
      </c>
      <c r="K1011" s="153">
        <f t="shared" si="31"/>
        <v>0</v>
      </c>
      <c r="L1011" s="43" t="e">
        <f>IF(B1011=#REF!,MAX($L$3:L1010)+1,0)</f>
        <v>#REF!</v>
      </c>
    </row>
    <row r="1012" spans="1:12">
      <c r="A1012" s="158"/>
      <c r="B1012" s="94"/>
      <c r="C1012" s="159"/>
      <c r="D1012" s="128"/>
      <c r="E1012" s="151" t="str">
        <f>IFERROR(INDEX('Материал хисобот'!$C$9:$C$259,MATCH(D1012,'Материал хисобот'!$B$9:$B$259,0),1),"")</f>
        <v/>
      </c>
      <c r="F1012" s="152" t="str">
        <f>IFERROR(INDEX('Материал хисобот'!$D$9:$D$259,MATCH(D1012,'Материал хисобот'!$B$9:$B$259,0),1),"")</f>
        <v/>
      </c>
      <c r="G1012" s="155"/>
      <c r="H1012" s="153">
        <f>IFERROR((((SUMIFS('Регистрация приход товаров'!$H$4:$H$2000,'Регистрация приход товаров'!$A$4:$A$2000,"&gt;="&amp;DATE(YEAR($A1012),MONTH($A1012),1),'Регистрация приход товаров'!$D$4:$D$2000,$D1012)-SUMIFS('Регистрация приход товаров'!$H$4:$H$2000,'Регистрация приход товаров'!$A$4:$A$2000,"&gt;="&amp;DATE(YEAR($A1012),MONTH($A1012)+1,1),'Регистрация приход товаров'!$D$4:$D$2000,$D1012))+(IFERROR((SUMIF('Остаток на начало год'!$B$5:$B$302,$D1012,'Остаток на начало год'!$F$5:$F$302)+SUMIFS('Регистрация приход товаров'!$H$4:$H$2000,'Регистрация приход товаров'!$D$4:$D$2000,$D1012,'Регистрация приход товаров'!$A$4:$A$2000,"&lt;"&amp;DATE(YEAR($A1012),MONTH($A1012),1)))-SUMIFS('Регистрация расход товаров'!$H$4:$H$2000,'Регистрация расход товаров'!$A$4:$A$2000,"&lt;"&amp;DATE(YEAR($A1012),MONTH($A1012),1),'Регистрация расход товаров'!$D$4:$D$2000,$D1012),0)))/((SUMIFS('Регистрация приход товаров'!$G$4:$G$2000,'Регистрация приход товаров'!$A$4:$A$2000,"&gt;="&amp;DATE(YEAR($A1012),MONTH($A1012),1),'Регистрация приход товаров'!$D$4:$D$2000,$D1012)-SUMIFS('Регистрация приход товаров'!$G$4:$G$2000,'Регистрация приход товаров'!$A$4:$A$2000,"&gt;="&amp;DATE(YEAR($A1012),MONTH($A1012)+1,1),'Регистрация приход товаров'!$D$4:$D$2000,$D1012))+(IFERROR((SUMIF('Остаток на начало год'!$B$5:$B$302,$D1012,'Остаток на начало год'!$E$5:$E$302)+SUMIFS('Регистрация приход товаров'!$G$4:$G$2000,'Регистрация приход товаров'!$D$4:$D$2000,$D1012,'Регистрация приход товаров'!$A$4:$A$2000,"&lt;"&amp;DATE(YEAR($A1012),MONTH($A1012),1)))-SUMIFS('Регистрация расход товаров'!$G$4:$G$2000,'Регистрация расход товаров'!$A$4:$A$2000,"&lt;"&amp;DATE(YEAR($A1012),MONTH($A1012),1),'Регистрация расход товаров'!$D$4:$D$2000,$D1012),0))))*G1012,0)</f>
        <v>0</v>
      </c>
      <c r="I1012" s="154"/>
      <c r="J1012" s="153">
        <f t="shared" si="30"/>
        <v>0</v>
      </c>
      <c r="K1012" s="153">
        <f t="shared" si="31"/>
        <v>0</v>
      </c>
      <c r="L1012" s="43" t="e">
        <f>IF(B1012=#REF!,MAX($L$3:L1011)+1,0)</f>
        <v>#REF!</v>
      </c>
    </row>
    <row r="1013" spans="1:12">
      <c r="A1013" s="158"/>
      <c r="B1013" s="94"/>
      <c r="C1013" s="159"/>
      <c r="D1013" s="128"/>
      <c r="E1013" s="151" t="str">
        <f>IFERROR(INDEX('Материал хисобот'!$C$9:$C$259,MATCH(D1013,'Материал хисобот'!$B$9:$B$259,0),1),"")</f>
        <v/>
      </c>
      <c r="F1013" s="152" t="str">
        <f>IFERROR(INDEX('Материал хисобот'!$D$9:$D$259,MATCH(D1013,'Материал хисобот'!$B$9:$B$259,0),1),"")</f>
        <v/>
      </c>
      <c r="G1013" s="155"/>
      <c r="H1013" s="153">
        <f>IFERROR((((SUMIFS('Регистрация приход товаров'!$H$4:$H$2000,'Регистрация приход товаров'!$A$4:$A$2000,"&gt;="&amp;DATE(YEAR($A1013),MONTH($A1013),1),'Регистрация приход товаров'!$D$4:$D$2000,$D1013)-SUMIFS('Регистрация приход товаров'!$H$4:$H$2000,'Регистрация приход товаров'!$A$4:$A$2000,"&gt;="&amp;DATE(YEAR($A1013),MONTH($A1013)+1,1),'Регистрация приход товаров'!$D$4:$D$2000,$D1013))+(IFERROR((SUMIF('Остаток на начало год'!$B$5:$B$302,$D1013,'Остаток на начало год'!$F$5:$F$302)+SUMIFS('Регистрация приход товаров'!$H$4:$H$2000,'Регистрация приход товаров'!$D$4:$D$2000,$D1013,'Регистрация приход товаров'!$A$4:$A$2000,"&lt;"&amp;DATE(YEAR($A1013),MONTH($A1013),1)))-SUMIFS('Регистрация расход товаров'!$H$4:$H$2000,'Регистрация расход товаров'!$A$4:$A$2000,"&lt;"&amp;DATE(YEAR($A1013),MONTH($A1013),1),'Регистрация расход товаров'!$D$4:$D$2000,$D1013),0)))/((SUMIFS('Регистрация приход товаров'!$G$4:$G$2000,'Регистрация приход товаров'!$A$4:$A$2000,"&gt;="&amp;DATE(YEAR($A1013),MONTH($A1013),1),'Регистрация приход товаров'!$D$4:$D$2000,$D1013)-SUMIFS('Регистрация приход товаров'!$G$4:$G$2000,'Регистрация приход товаров'!$A$4:$A$2000,"&gt;="&amp;DATE(YEAR($A1013),MONTH($A1013)+1,1),'Регистрация приход товаров'!$D$4:$D$2000,$D1013))+(IFERROR((SUMIF('Остаток на начало год'!$B$5:$B$302,$D1013,'Остаток на начало год'!$E$5:$E$302)+SUMIFS('Регистрация приход товаров'!$G$4:$G$2000,'Регистрация приход товаров'!$D$4:$D$2000,$D1013,'Регистрация приход товаров'!$A$4:$A$2000,"&lt;"&amp;DATE(YEAR($A1013),MONTH($A1013),1)))-SUMIFS('Регистрация расход товаров'!$G$4:$G$2000,'Регистрация расход товаров'!$A$4:$A$2000,"&lt;"&amp;DATE(YEAR($A1013),MONTH($A1013),1),'Регистрация расход товаров'!$D$4:$D$2000,$D1013),0))))*G1013,0)</f>
        <v>0</v>
      </c>
      <c r="I1013" s="154"/>
      <c r="J1013" s="153">
        <f t="shared" si="30"/>
        <v>0</v>
      </c>
      <c r="K1013" s="153">
        <f t="shared" si="31"/>
        <v>0</v>
      </c>
      <c r="L1013" s="43" t="e">
        <f>IF(B1013=#REF!,MAX($L$3:L1012)+1,0)</f>
        <v>#REF!</v>
      </c>
    </row>
    <row r="1014" spans="1:12">
      <c r="A1014" s="158"/>
      <c r="B1014" s="94"/>
      <c r="C1014" s="159"/>
      <c r="D1014" s="128"/>
      <c r="E1014" s="151" t="str">
        <f>IFERROR(INDEX('Материал хисобот'!$C$9:$C$259,MATCH(D1014,'Материал хисобот'!$B$9:$B$259,0),1),"")</f>
        <v/>
      </c>
      <c r="F1014" s="152" t="str">
        <f>IFERROR(INDEX('Материал хисобот'!$D$9:$D$259,MATCH(D1014,'Материал хисобот'!$B$9:$B$259,0),1),"")</f>
        <v/>
      </c>
      <c r="G1014" s="155"/>
      <c r="H1014" s="153">
        <f>IFERROR((((SUMIFS('Регистрация приход товаров'!$H$4:$H$2000,'Регистрация приход товаров'!$A$4:$A$2000,"&gt;="&amp;DATE(YEAR($A1014),MONTH($A1014),1),'Регистрация приход товаров'!$D$4:$D$2000,$D1014)-SUMIFS('Регистрация приход товаров'!$H$4:$H$2000,'Регистрация приход товаров'!$A$4:$A$2000,"&gt;="&amp;DATE(YEAR($A1014),MONTH($A1014)+1,1),'Регистрация приход товаров'!$D$4:$D$2000,$D1014))+(IFERROR((SUMIF('Остаток на начало год'!$B$5:$B$302,$D1014,'Остаток на начало год'!$F$5:$F$302)+SUMIFS('Регистрация приход товаров'!$H$4:$H$2000,'Регистрация приход товаров'!$D$4:$D$2000,$D1014,'Регистрация приход товаров'!$A$4:$A$2000,"&lt;"&amp;DATE(YEAR($A1014),MONTH($A1014),1)))-SUMIFS('Регистрация расход товаров'!$H$4:$H$2000,'Регистрация расход товаров'!$A$4:$A$2000,"&lt;"&amp;DATE(YEAR($A1014),MONTH($A1014),1),'Регистрация расход товаров'!$D$4:$D$2000,$D1014),0)))/((SUMIFS('Регистрация приход товаров'!$G$4:$G$2000,'Регистрация приход товаров'!$A$4:$A$2000,"&gt;="&amp;DATE(YEAR($A1014),MONTH($A1014),1),'Регистрация приход товаров'!$D$4:$D$2000,$D1014)-SUMIFS('Регистрация приход товаров'!$G$4:$G$2000,'Регистрация приход товаров'!$A$4:$A$2000,"&gt;="&amp;DATE(YEAR($A1014),MONTH($A1014)+1,1),'Регистрация приход товаров'!$D$4:$D$2000,$D1014))+(IFERROR((SUMIF('Остаток на начало год'!$B$5:$B$302,$D1014,'Остаток на начало год'!$E$5:$E$302)+SUMIFS('Регистрация приход товаров'!$G$4:$G$2000,'Регистрация приход товаров'!$D$4:$D$2000,$D1014,'Регистрация приход товаров'!$A$4:$A$2000,"&lt;"&amp;DATE(YEAR($A1014),MONTH($A1014),1)))-SUMIFS('Регистрация расход товаров'!$G$4:$G$2000,'Регистрация расход товаров'!$A$4:$A$2000,"&lt;"&amp;DATE(YEAR($A1014),MONTH($A1014),1),'Регистрация расход товаров'!$D$4:$D$2000,$D1014),0))))*G1014,0)</f>
        <v>0</v>
      </c>
      <c r="I1014" s="154"/>
      <c r="J1014" s="153">
        <f t="shared" si="30"/>
        <v>0</v>
      </c>
      <c r="K1014" s="153">
        <f t="shared" si="31"/>
        <v>0</v>
      </c>
      <c r="L1014" s="43" t="e">
        <f>IF(B1014=#REF!,MAX($L$3:L1013)+1,0)</f>
        <v>#REF!</v>
      </c>
    </row>
    <row r="1015" spans="1:12">
      <c r="A1015" s="158"/>
      <c r="B1015" s="94"/>
      <c r="C1015" s="159"/>
      <c r="D1015" s="128"/>
      <c r="E1015" s="151" t="str">
        <f>IFERROR(INDEX('Материал хисобот'!$C$9:$C$259,MATCH(D1015,'Материал хисобот'!$B$9:$B$259,0),1),"")</f>
        <v/>
      </c>
      <c r="F1015" s="152" t="str">
        <f>IFERROR(INDEX('Материал хисобот'!$D$9:$D$259,MATCH(D1015,'Материал хисобот'!$B$9:$B$259,0),1),"")</f>
        <v/>
      </c>
      <c r="G1015" s="155"/>
      <c r="H1015" s="153">
        <f>IFERROR((((SUMIFS('Регистрация приход товаров'!$H$4:$H$2000,'Регистрация приход товаров'!$A$4:$A$2000,"&gt;="&amp;DATE(YEAR($A1015),MONTH($A1015),1),'Регистрация приход товаров'!$D$4:$D$2000,$D1015)-SUMIFS('Регистрация приход товаров'!$H$4:$H$2000,'Регистрация приход товаров'!$A$4:$A$2000,"&gt;="&amp;DATE(YEAR($A1015),MONTH($A1015)+1,1),'Регистрация приход товаров'!$D$4:$D$2000,$D1015))+(IFERROR((SUMIF('Остаток на начало год'!$B$5:$B$302,$D1015,'Остаток на начало год'!$F$5:$F$302)+SUMIFS('Регистрация приход товаров'!$H$4:$H$2000,'Регистрация приход товаров'!$D$4:$D$2000,$D1015,'Регистрация приход товаров'!$A$4:$A$2000,"&lt;"&amp;DATE(YEAR($A1015),MONTH($A1015),1)))-SUMIFS('Регистрация расход товаров'!$H$4:$H$2000,'Регистрация расход товаров'!$A$4:$A$2000,"&lt;"&amp;DATE(YEAR($A1015),MONTH($A1015),1),'Регистрация расход товаров'!$D$4:$D$2000,$D1015),0)))/((SUMIFS('Регистрация приход товаров'!$G$4:$G$2000,'Регистрация приход товаров'!$A$4:$A$2000,"&gt;="&amp;DATE(YEAR($A1015),MONTH($A1015),1),'Регистрация приход товаров'!$D$4:$D$2000,$D1015)-SUMIFS('Регистрация приход товаров'!$G$4:$G$2000,'Регистрация приход товаров'!$A$4:$A$2000,"&gt;="&amp;DATE(YEAR($A1015),MONTH($A1015)+1,1),'Регистрация приход товаров'!$D$4:$D$2000,$D1015))+(IFERROR((SUMIF('Остаток на начало год'!$B$5:$B$302,$D1015,'Остаток на начало год'!$E$5:$E$302)+SUMIFS('Регистрация приход товаров'!$G$4:$G$2000,'Регистрация приход товаров'!$D$4:$D$2000,$D1015,'Регистрация приход товаров'!$A$4:$A$2000,"&lt;"&amp;DATE(YEAR($A1015),MONTH($A1015),1)))-SUMIFS('Регистрация расход товаров'!$G$4:$G$2000,'Регистрация расход товаров'!$A$4:$A$2000,"&lt;"&amp;DATE(YEAR($A1015),MONTH($A1015),1),'Регистрация расход товаров'!$D$4:$D$2000,$D1015),0))))*G1015,0)</f>
        <v>0</v>
      </c>
      <c r="I1015" s="154"/>
      <c r="J1015" s="153">
        <f t="shared" si="30"/>
        <v>0</v>
      </c>
      <c r="K1015" s="153">
        <f t="shared" si="31"/>
        <v>0</v>
      </c>
      <c r="L1015" s="43" t="e">
        <f>IF(B1015=#REF!,MAX($L$3:L1014)+1,0)</f>
        <v>#REF!</v>
      </c>
    </row>
    <row r="1016" spans="1:12">
      <c r="A1016" s="158"/>
      <c r="B1016" s="94"/>
      <c r="C1016" s="159"/>
      <c r="D1016" s="128"/>
      <c r="E1016" s="151" t="str">
        <f>IFERROR(INDEX('Материал хисобот'!$C$9:$C$259,MATCH(D1016,'Материал хисобот'!$B$9:$B$259,0),1),"")</f>
        <v/>
      </c>
      <c r="F1016" s="152" t="str">
        <f>IFERROR(INDEX('Материал хисобот'!$D$9:$D$259,MATCH(D1016,'Материал хисобот'!$B$9:$B$259,0),1),"")</f>
        <v/>
      </c>
      <c r="G1016" s="155"/>
      <c r="H1016" s="153">
        <f>IFERROR((((SUMIFS('Регистрация приход товаров'!$H$4:$H$2000,'Регистрация приход товаров'!$A$4:$A$2000,"&gt;="&amp;DATE(YEAR($A1016),MONTH($A1016),1),'Регистрация приход товаров'!$D$4:$D$2000,$D1016)-SUMIFS('Регистрация приход товаров'!$H$4:$H$2000,'Регистрация приход товаров'!$A$4:$A$2000,"&gt;="&amp;DATE(YEAR($A1016),MONTH($A1016)+1,1),'Регистрация приход товаров'!$D$4:$D$2000,$D1016))+(IFERROR((SUMIF('Остаток на начало год'!$B$5:$B$302,$D1016,'Остаток на начало год'!$F$5:$F$302)+SUMIFS('Регистрация приход товаров'!$H$4:$H$2000,'Регистрация приход товаров'!$D$4:$D$2000,$D1016,'Регистрация приход товаров'!$A$4:$A$2000,"&lt;"&amp;DATE(YEAR($A1016),MONTH($A1016),1)))-SUMIFS('Регистрация расход товаров'!$H$4:$H$2000,'Регистрация расход товаров'!$A$4:$A$2000,"&lt;"&amp;DATE(YEAR($A1016),MONTH($A1016),1),'Регистрация расход товаров'!$D$4:$D$2000,$D1016),0)))/((SUMIFS('Регистрация приход товаров'!$G$4:$G$2000,'Регистрация приход товаров'!$A$4:$A$2000,"&gt;="&amp;DATE(YEAR($A1016),MONTH($A1016),1),'Регистрация приход товаров'!$D$4:$D$2000,$D1016)-SUMIFS('Регистрация приход товаров'!$G$4:$G$2000,'Регистрация приход товаров'!$A$4:$A$2000,"&gt;="&amp;DATE(YEAR($A1016),MONTH($A1016)+1,1),'Регистрация приход товаров'!$D$4:$D$2000,$D1016))+(IFERROR((SUMIF('Остаток на начало год'!$B$5:$B$302,$D1016,'Остаток на начало год'!$E$5:$E$302)+SUMIFS('Регистрация приход товаров'!$G$4:$G$2000,'Регистрация приход товаров'!$D$4:$D$2000,$D1016,'Регистрация приход товаров'!$A$4:$A$2000,"&lt;"&amp;DATE(YEAR($A1016),MONTH($A1016),1)))-SUMIFS('Регистрация расход товаров'!$G$4:$G$2000,'Регистрация расход товаров'!$A$4:$A$2000,"&lt;"&amp;DATE(YEAR($A1016),MONTH($A1016),1),'Регистрация расход товаров'!$D$4:$D$2000,$D1016),0))))*G1016,0)</f>
        <v>0</v>
      </c>
      <c r="I1016" s="154"/>
      <c r="J1016" s="153">
        <f t="shared" si="30"/>
        <v>0</v>
      </c>
      <c r="K1016" s="153">
        <f t="shared" si="31"/>
        <v>0</v>
      </c>
      <c r="L1016" s="43" t="e">
        <f>IF(B1016=#REF!,MAX($L$3:L1015)+1,0)</f>
        <v>#REF!</v>
      </c>
    </row>
    <row r="1017" spans="1:12">
      <c r="A1017" s="158"/>
      <c r="B1017" s="94"/>
      <c r="C1017" s="159"/>
      <c r="D1017" s="128"/>
      <c r="E1017" s="151" t="str">
        <f>IFERROR(INDEX('Материал хисобот'!$C$9:$C$259,MATCH(D1017,'Материал хисобот'!$B$9:$B$259,0),1),"")</f>
        <v/>
      </c>
      <c r="F1017" s="152" t="str">
        <f>IFERROR(INDEX('Материал хисобот'!$D$9:$D$259,MATCH(D1017,'Материал хисобот'!$B$9:$B$259,0),1),"")</f>
        <v/>
      </c>
      <c r="G1017" s="155"/>
      <c r="H1017" s="153">
        <f>IFERROR((((SUMIFS('Регистрация приход товаров'!$H$4:$H$2000,'Регистрация приход товаров'!$A$4:$A$2000,"&gt;="&amp;DATE(YEAR($A1017),MONTH($A1017),1),'Регистрация приход товаров'!$D$4:$D$2000,$D1017)-SUMIFS('Регистрация приход товаров'!$H$4:$H$2000,'Регистрация приход товаров'!$A$4:$A$2000,"&gt;="&amp;DATE(YEAR($A1017),MONTH($A1017)+1,1),'Регистрация приход товаров'!$D$4:$D$2000,$D1017))+(IFERROR((SUMIF('Остаток на начало год'!$B$5:$B$302,$D1017,'Остаток на начало год'!$F$5:$F$302)+SUMIFS('Регистрация приход товаров'!$H$4:$H$2000,'Регистрация приход товаров'!$D$4:$D$2000,$D1017,'Регистрация приход товаров'!$A$4:$A$2000,"&lt;"&amp;DATE(YEAR($A1017),MONTH($A1017),1)))-SUMIFS('Регистрация расход товаров'!$H$4:$H$2000,'Регистрация расход товаров'!$A$4:$A$2000,"&lt;"&amp;DATE(YEAR($A1017),MONTH($A1017),1),'Регистрация расход товаров'!$D$4:$D$2000,$D1017),0)))/((SUMIFS('Регистрация приход товаров'!$G$4:$G$2000,'Регистрация приход товаров'!$A$4:$A$2000,"&gt;="&amp;DATE(YEAR($A1017),MONTH($A1017),1),'Регистрация приход товаров'!$D$4:$D$2000,$D1017)-SUMIFS('Регистрация приход товаров'!$G$4:$G$2000,'Регистрация приход товаров'!$A$4:$A$2000,"&gt;="&amp;DATE(YEAR($A1017),MONTH($A1017)+1,1),'Регистрация приход товаров'!$D$4:$D$2000,$D1017))+(IFERROR((SUMIF('Остаток на начало год'!$B$5:$B$302,$D1017,'Остаток на начало год'!$E$5:$E$302)+SUMIFS('Регистрация приход товаров'!$G$4:$G$2000,'Регистрация приход товаров'!$D$4:$D$2000,$D1017,'Регистрация приход товаров'!$A$4:$A$2000,"&lt;"&amp;DATE(YEAR($A1017),MONTH($A1017),1)))-SUMIFS('Регистрация расход товаров'!$G$4:$G$2000,'Регистрация расход товаров'!$A$4:$A$2000,"&lt;"&amp;DATE(YEAR($A1017),MONTH($A1017),1),'Регистрация расход товаров'!$D$4:$D$2000,$D1017),0))))*G1017,0)</f>
        <v>0</v>
      </c>
      <c r="I1017" s="154"/>
      <c r="J1017" s="153">
        <f t="shared" si="30"/>
        <v>0</v>
      </c>
      <c r="K1017" s="153">
        <f t="shared" si="31"/>
        <v>0</v>
      </c>
      <c r="L1017" s="43" t="e">
        <f>IF(B1017=#REF!,MAX($L$3:L1016)+1,0)</f>
        <v>#REF!</v>
      </c>
    </row>
    <row r="1018" spans="1:12">
      <c r="A1018" s="158"/>
      <c r="B1018" s="94"/>
      <c r="C1018" s="159"/>
      <c r="D1018" s="128"/>
      <c r="E1018" s="151" t="str">
        <f>IFERROR(INDEX('Материал хисобот'!$C$9:$C$259,MATCH(D1018,'Материал хисобот'!$B$9:$B$259,0),1),"")</f>
        <v/>
      </c>
      <c r="F1018" s="152" t="str">
        <f>IFERROR(INDEX('Материал хисобот'!$D$9:$D$259,MATCH(D1018,'Материал хисобот'!$B$9:$B$259,0),1),"")</f>
        <v/>
      </c>
      <c r="G1018" s="155"/>
      <c r="H1018" s="153">
        <f>IFERROR((((SUMIFS('Регистрация приход товаров'!$H$4:$H$2000,'Регистрация приход товаров'!$A$4:$A$2000,"&gt;="&amp;DATE(YEAR($A1018),MONTH($A1018),1),'Регистрация приход товаров'!$D$4:$D$2000,$D1018)-SUMIFS('Регистрация приход товаров'!$H$4:$H$2000,'Регистрация приход товаров'!$A$4:$A$2000,"&gt;="&amp;DATE(YEAR($A1018),MONTH($A1018)+1,1),'Регистрация приход товаров'!$D$4:$D$2000,$D1018))+(IFERROR((SUMIF('Остаток на начало год'!$B$5:$B$302,$D1018,'Остаток на начало год'!$F$5:$F$302)+SUMIFS('Регистрация приход товаров'!$H$4:$H$2000,'Регистрация приход товаров'!$D$4:$D$2000,$D1018,'Регистрация приход товаров'!$A$4:$A$2000,"&lt;"&amp;DATE(YEAR($A1018),MONTH($A1018),1)))-SUMIFS('Регистрация расход товаров'!$H$4:$H$2000,'Регистрация расход товаров'!$A$4:$A$2000,"&lt;"&amp;DATE(YEAR($A1018),MONTH($A1018),1),'Регистрация расход товаров'!$D$4:$D$2000,$D1018),0)))/((SUMIFS('Регистрация приход товаров'!$G$4:$G$2000,'Регистрация приход товаров'!$A$4:$A$2000,"&gt;="&amp;DATE(YEAR($A1018),MONTH($A1018),1),'Регистрация приход товаров'!$D$4:$D$2000,$D1018)-SUMIFS('Регистрация приход товаров'!$G$4:$G$2000,'Регистрация приход товаров'!$A$4:$A$2000,"&gt;="&amp;DATE(YEAR($A1018),MONTH($A1018)+1,1),'Регистрация приход товаров'!$D$4:$D$2000,$D1018))+(IFERROR((SUMIF('Остаток на начало год'!$B$5:$B$302,$D1018,'Остаток на начало год'!$E$5:$E$302)+SUMIFS('Регистрация приход товаров'!$G$4:$G$2000,'Регистрация приход товаров'!$D$4:$D$2000,$D1018,'Регистрация приход товаров'!$A$4:$A$2000,"&lt;"&amp;DATE(YEAR($A1018),MONTH($A1018),1)))-SUMIFS('Регистрация расход товаров'!$G$4:$G$2000,'Регистрация расход товаров'!$A$4:$A$2000,"&lt;"&amp;DATE(YEAR($A1018),MONTH($A1018),1),'Регистрация расход товаров'!$D$4:$D$2000,$D1018),0))))*G1018,0)</f>
        <v>0</v>
      </c>
      <c r="I1018" s="154"/>
      <c r="J1018" s="153">
        <f t="shared" si="30"/>
        <v>0</v>
      </c>
      <c r="K1018" s="153">
        <f t="shared" si="31"/>
        <v>0</v>
      </c>
      <c r="L1018" s="43" t="e">
        <f>IF(B1018=#REF!,MAX($L$3:L1017)+1,0)</f>
        <v>#REF!</v>
      </c>
    </row>
    <row r="1019" spans="1:12">
      <c r="A1019" s="158"/>
      <c r="B1019" s="94"/>
      <c r="C1019" s="159"/>
      <c r="D1019" s="128"/>
      <c r="E1019" s="151" t="str">
        <f>IFERROR(INDEX('Материал хисобот'!$C$9:$C$259,MATCH(D1019,'Материал хисобот'!$B$9:$B$259,0),1),"")</f>
        <v/>
      </c>
      <c r="F1019" s="152" t="str">
        <f>IFERROR(INDEX('Материал хисобот'!$D$9:$D$259,MATCH(D1019,'Материал хисобот'!$B$9:$B$259,0),1),"")</f>
        <v/>
      </c>
      <c r="G1019" s="155"/>
      <c r="H1019" s="153">
        <f>IFERROR((((SUMIFS('Регистрация приход товаров'!$H$4:$H$2000,'Регистрация приход товаров'!$A$4:$A$2000,"&gt;="&amp;DATE(YEAR($A1019),MONTH($A1019),1),'Регистрация приход товаров'!$D$4:$D$2000,$D1019)-SUMIFS('Регистрация приход товаров'!$H$4:$H$2000,'Регистрация приход товаров'!$A$4:$A$2000,"&gt;="&amp;DATE(YEAR($A1019),MONTH($A1019)+1,1),'Регистрация приход товаров'!$D$4:$D$2000,$D1019))+(IFERROR((SUMIF('Остаток на начало год'!$B$5:$B$302,$D1019,'Остаток на начало год'!$F$5:$F$302)+SUMIFS('Регистрация приход товаров'!$H$4:$H$2000,'Регистрация приход товаров'!$D$4:$D$2000,$D1019,'Регистрация приход товаров'!$A$4:$A$2000,"&lt;"&amp;DATE(YEAR($A1019),MONTH($A1019),1)))-SUMIFS('Регистрация расход товаров'!$H$4:$H$2000,'Регистрация расход товаров'!$A$4:$A$2000,"&lt;"&amp;DATE(YEAR($A1019),MONTH($A1019),1),'Регистрация расход товаров'!$D$4:$D$2000,$D1019),0)))/((SUMIFS('Регистрация приход товаров'!$G$4:$G$2000,'Регистрация приход товаров'!$A$4:$A$2000,"&gt;="&amp;DATE(YEAR($A1019),MONTH($A1019),1),'Регистрация приход товаров'!$D$4:$D$2000,$D1019)-SUMIFS('Регистрация приход товаров'!$G$4:$G$2000,'Регистрация приход товаров'!$A$4:$A$2000,"&gt;="&amp;DATE(YEAR($A1019),MONTH($A1019)+1,1),'Регистрация приход товаров'!$D$4:$D$2000,$D1019))+(IFERROR((SUMIF('Остаток на начало год'!$B$5:$B$302,$D1019,'Остаток на начало год'!$E$5:$E$302)+SUMIFS('Регистрация приход товаров'!$G$4:$G$2000,'Регистрация приход товаров'!$D$4:$D$2000,$D1019,'Регистрация приход товаров'!$A$4:$A$2000,"&lt;"&amp;DATE(YEAR($A1019),MONTH($A1019),1)))-SUMIFS('Регистрация расход товаров'!$G$4:$G$2000,'Регистрация расход товаров'!$A$4:$A$2000,"&lt;"&amp;DATE(YEAR($A1019),MONTH($A1019),1),'Регистрация расход товаров'!$D$4:$D$2000,$D1019),0))))*G1019,0)</f>
        <v>0</v>
      </c>
      <c r="I1019" s="154"/>
      <c r="J1019" s="153">
        <f t="shared" si="30"/>
        <v>0</v>
      </c>
      <c r="K1019" s="153">
        <f t="shared" si="31"/>
        <v>0</v>
      </c>
      <c r="L1019" s="43" t="e">
        <f>IF(B1019=#REF!,MAX($L$3:L1018)+1,0)</f>
        <v>#REF!</v>
      </c>
    </row>
    <row r="1020" spans="1:12">
      <c r="A1020" s="158"/>
      <c r="B1020" s="94"/>
      <c r="C1020" s="159"/>
      <c r="D1020" s="128"/>
      <c r="E1020" s="151" t="str">
        <f>IFERROR(INDEX('Материал хисобот'!$C$9:$C$259,MATCH(D1020,'Материал хисобот'!$B$9:$B$259,0),1),"")</f>
        <v/>
      </c>
      <c r="F1020" s="152" t="str">
        <f>IFERROR(INDEX('Материал хисобот'!$D$9:$D$259,MATCH(D1020,'Материал хисобот'!$B$9:$B$259,0),1),"")</f>
        <v/>
      </c>
      <c r="G1020" s="155"/>
      <c r="H1020" s="153">
        <f>IFERROR((((SUMIFS('Регистрация приход товаров'!$H$4:$H$2000,'Регистрация приход товаров'!$A$4:$A$2000,"&gt;="&amp;DATE(YEAR($A1020),MONTH($A1020),1),'Регистрация приход товаров'!$D$4:$D$2000,$D1020)-SUMIFS('Регистрация приход товаров'!$H$4:$H$2000,'Регистрация приход товаров'!$A$4:$A$2000,"&gt;="&amp;DATE(YEAR($A1020),MONTH($A1020)+1,1),'Регистрация приход товаров'!$D$4:$D$2000,$D1020))+(IFERROR((SUMIF('Остаток на начало год'!$B$5:$B$302,$D1020,'Остаток на начало год'!$F$5:$F$302)+SUMIFS('Регистрация приход товаров'!$H$4:$H$2000,'Регистрация приход товаров'!$D$4:$D$2000,$D1020,'Регистрация приход товаров'!$A$4:$A$2000,"&lt;"&amp;DATE(YEAR($A1020),MONTH($A1020),1)))-SUMIFS('Регистрация расход товаров'!$H$4:$H$2000,'Регистрация расход товаров'!$A$4:$A$2000,"&lt;"&amp;DATE(YEAR($A1020),MONTH($A1020),1),'Регистрация расход товаров'!$D$4:$D$2000,$D1020),0)))/((SUMIFS('Регистрация приход товаров'!$G$4:$G$2000,'Регистрация приход товаров'!$A$4:$A$2000,"&gt;="&amp;DATE(YEAR($A1020),MONTH($A1020),1),'Регистрация приход товаров'!$D$4:$D$2000,$D1020)-SUMIFS('Регистрация приход товаров'!$G$4:$G$2000,'Регистрация приход товаров'!$A$4:$A$2000,"&gt;="&amp;DATE(YEAR($A1020),MONTH($A1020)+1,1),'Регистрация приход товаров'!$D$4:$D$2000,$D1020))+(IFERROR((SUMIF('Остаток на начало год'!$B$5:$B$302,$D1020,'Остаток на начало год'!$E$5:$E$302)+SUMIFS('Регистрация приход товаров'!$G$4:$G$2000,'Регистрация приход товаров'!$D$4:$D$2000,$D1020,'Регистрация приход товаров'!$A$4:$A$2000,"&lt;"&amp;DATE(YEAR($A1020),MONTH($A1020),1)))-SUMIFS('Регистрация расход товаров'!$G$4:$G$2000,'Регистрация расход товаров'!$A$4:$A$2000,"&lt;"&amp;DATE(YEAR($A1020),MONTH($A1020),1),'Регистрация расход товаров'!$D$4:$D$2000,$D1020),0))))*G1020,0)</f>
        <v>0</v>
      </c>
      <c r="I1020" s="154"/>
      <c r="J1020" s="153">
        <f t="shared" si="30"/>
        <v>0</v>
      </c>
      <c r="K1020" s="153">
        <f t="shared" si="31"/>
        <v>0</v>
      </c>
      <c r="L1020" s="43" t="e">
        <f>IF(B1020=#REF!,MAX($L$3:L1019)+1,0)</f>
        <v>#REF!</v>
      </c>
    </row>
    <row r="1021" spans="1:12">
      <c r="A1021" s="158"/>
      <c r="B1021" s="94"/>
      <c r="C1021" s="159"/>
      <c r="D1021" s="128"/>
      <c r="E1021" s="151" t="str">
        <f>IFERROR(INDEX('Материал хисобот'!$C$9:$C$259,MATCH(D1021,'Материал хисобот'!$B$9:$B$259,0),1),"")</f>
        <v/>
      </c>
      <c r="F1021" s="152" t="str">
        <f>IFERROR(INDEX('Материал хисобот'!$D$9:$D$259,MATCH(D1021,'Материал хисобот'!$B$9:$B$259,0),1),"")</f>
        <v/>
      </c>
      <c r="G1021" s="155"/>
      <c r="H1021" s="153">
        <f>IFERROR((((SUMIFS('Регистрация приход товаров'!$H$4:$H$2000,'Регистрация приход товаров'!$A$4:$A$2000,"&gt;="&amp;DATE(YEAR($A1021),MONTH($A1021),1),'Регистрация приход товаров'!$D$4:$D$2000,$D1021)-SUMIFS('Регистрация приход товаров'!$H$4:$H$2000,'Регистрация приход товаров'!$A$4:$A$2000,"&gt;="&amp;DATE(YEAR($A1021),MONTH($A1021)+1,1),'Регистрация приход товаров'!$D$4:$D$2000,$D1021))+(IFERROR((SUMIF('Остаток на начало год'!$B$5:$B$302,$D1021,'Остаток на начало год'!$F$5:$F$302)+SUMIFS('Регистрация приход товаров'!$H$4:$H$2000,'Регистрация приход товаров'!$D$4:$D$2000,$D1021,'Регистрация приход товаров'!$A$4:$A$2000,"&lt;"&amp;DATE(YEAR($A1021),MONTH($A1021),1)))-SUMIFS('Регистрация расход товаров'!$H$4:$H$2000,'Регистрация расход товаров'!$A$4:$A$2000,"&lt;"&amp;DATE(YEAR($A1021),MONTH($A1021),1),'Регистрация расход товаров'!$D$4:$D$2000,$D1021),0)))/((SUMIFS('Регистрация приход товаров'!$G$4:$G$2000,'Регистрация приход товаров'!$A$4:$A$2000,"&gt;="&amp;DATE(YEAR($A1021),MONTH($A1021),1),'Регистрация приход товаров'!$D$4:$D$2000,$D1021)-SUMIFS('Регистрация приход товаров'!$G$4:$G$2000,'Регистрация приход товаров'!$A$4:$A$2000,"&gt;="&amp;DATE(YEAR($A1021),MONTH($A1021)+1,1),'Регистрация приход товаров'!$D$4:$D$2000,$D1021))+(IFERROR((SUMIF('Остаток на начало год'!$B$5:$B$302,$D1021,'Остаток на начало год'!$E$5:$E$302)+SUMIFS('Регистрация приход товаров'!$G$4:$G$2000,'Регистрация приход товаров'!$D$4:$D$2000,$D1021,'Регистрация приход товаров'!$A$4:$A$2000,"&lt;"&amp;DATE(YEAR($A1021),MONTH($A1021),1)))-SUMIFS('Регистрация расход товаров'!$G$4:$G$2000,'Регистрация расход товаров'!$A$4:$A$2000,"&lt;"&amp;DATE(YEAR($A1021),MONTH($A1021),1),'Регистрация расход товаров'!$D$4:$D$2000,$D1021),0))))*G1021,0)</f>
        <v>0</v>
      </c>
      <c r="I1021" s="154"/>
      <c r="J1021" s="153">
        <f t="shared" si="30"/>
        <v>0</v>
      </c>
      <c r="K1021" s="153">
        <f t="shared" si="31"/>
        <v>0</v>
      </c>
      <c r="L1021" s="43" t="e">
        <f>IF(B1021=#REF!,MAX($L$3:L1020)+1,0)</f>
        <v>#REF!</v>
      </c>
    </row>
    <row r="1022" spans="1:12">
      <c r="A1022" s="158"/>
      <c r="B1022" s="94"/>
      <c r="C1022" s="159"/>
      <c r="D1022" s="128"/>
      <c r="E1022" s="151" t="str">
        <f>IFERROR(INDEX('Материал хисобот'!$C$9:$C$259,MATCH(D1022,'Материал хисобот'!$B$9:$B$259,0),1),"")</f>
        <v/>
      </c>
      <c r="F1022" s="152" t="str">
        <f>IFERROR(INDEX('Материал хисобот'!$D$9:$D$259,MATCH(D1022,'Материал хисобот'!$B$9:$B$259,0),1),"")</f>
        <v/>
      </c>
      <c r="G1022" s="155"/>
      <c r="H1022" s="153">
        <f>IFERROR((((SUMIFS('Регистрация приход товаров'!$H$4:$H$2000,'Регистрация приход товаров'!$A$4:$A$2000,"&gt;="&amp;DATE(YEAR($A1022),MONTH($A1022),1),'Регистрация приход товаров'!$D$4:$D$2000,$D1022)-SUMIFS('Регистрация приход товаров'!$H$4:$H$2000,'Регистрация приход товаров'!$A$4:$A$2000,"&gt;="&amp;DATE(YEAR($A1022),MONTH($A1022)+1,1),'Регистрация приход товаров'!$D$4:$D$2000,$D1022))+(IFERROR((SUMIF('Остаток на начало год'!$B$5:$B$302,$D1022,'Остаток на начало год'!$F$5:$F$302)+SUMIFS('Регистрация приход товаров'!$H$4:$H$2000,'Регистрация приход товаров'!$D$4:$D$2000,$D1022,'Регистрация приход товаров'!$A$4:$A$2000,"&lt;"&amp;DATE(YEAR($A1022),MONTH($A1022),1)))-SUMIFS('Регистрация расход товаров'!$H$4:$H$2000,'Регистрация расход товаров'!$A$4:$A$2000,"&lt;"&amp;DATE(YEAR($A1022),MONTH($A1022),1),'Регистрация расход товаров'!$D$4:$D$2000,$D1022),0)))/((SUMIFS('Регистрация приход товаров'!$G$4:$G$2000,'Регистрация приход товаров'!$A$4:$A$2000,"&gt;="&amp;DATE(YEAR($A1022),MONTH($A1022),1),'Регистрация приход товаров'!$D$4:$D$2000,$D1022)-SUMIFS('Регистрация приход товаров'!$G$4:$G$2000,'Регистрация приход товаров'!$A$4:$A$2000,"&gt;="&amp;DATE(YEAR($A1022),MONTH($A1022)+1,1),'Регистрация приход товаров'!$D$4:$D$2000,$D1022))+(IFERROR((SUMIF('Остаток на начало год'!$B$5:$B$302,$D1022,'Остаток на начало год'!$E$5:$E$302)+SUMIFS('Регистрация приход товаров'!$G$4:$G$2000,'Регистрация приход товаров'!$D$4:$D$2000,$D1022,'Регистрация приход товаров'!$A$4:$A$2000,"&lt;"&amp;DATE(YEAR($A1022),MONTH($A1022),1)))-SUMIFS('Регистрация расход товаров'!$G$4:$G$2000,'Регистрация расход товаров'!$A$4:$A$2000,"&lt;"&amp;DATE(YEAR($A1022),MONTH($A1022),1),'Регистрация расход товаров'!$D$4:$D$2000,$D1022),0))))*G1022,0)</f>
        <v>0</v>
      </c>
      <c r="I1022" s="154"/>
      <c r="J1022" s="153">
        <f t="shared" si="30"/>
        <v>0</v>
      </c>
      <c r="K1022" s="153">
        <f t="shared" si="31"/>
        <v>0</v>
      </c>
      <c r="L1022" s="43" t="e">
        <f>IF(B1022=#REF!,MAX($L$3:L1021)+1,0)</f>
        <v>#REF!</v>
      </c>
    </row>
    <row r="1023" spans="1:12">
      <c r="A1023" s="158"/>
      <c r="B1023" s="94"/>
      <c r="C1023" s="159"/>
      <c r="D1023" s="128"/>
      <c r="E1023" s="151" t="str">
        <f>IFERROR(INDEX('Материал хисобот'!$C$9:$C$259,MATCH(D1023,'Материал хисобот'!$B$9:$B$259,0),1),"")</f>
        <v/>
      </c>
      <c r="F1023" s="152" t="str">
        <f>IFERROR(INDEX('Материал хисобот'!$D$9:$D$259,MATCH(D1023,'Материал хисобот'!$B$9:$B$259,0),1),"")</f>
        <v/>
      </c>
      <c r="G1023" s="155"/>
      <c r="H1023" s="153">
        <f>IFERROR((((SUMIFS('Регистрация приход товаров'!$H$4:$H$2000,'Регистрация приход товаров'!$A$4:$A$2000,"&gt;="&amp;DATE(YEAR($A1023),MONTH($A1023),1),'Регистрация приход товаров'!$D$4:$D$2000,$D1023)-SUMIFS('Регистрация приход товаров'!$H$4:$H$2000,'Регистрация приход товаров'!$A$4:$A$2000,"&gt;="&amp;DATE(YEAR($A1023),MONTH($A1023)+1,1),'Регистрация приход товаров'!$D$4:$D$2000,$D1023))+(IFERROR((SUMIF('Остаток на начало год'!$B$5:$B$302,$D1023,'Остаток на начало год'!$F$5:$F$302)+SUMIFS('Регистрация приход товаров'!$H$4:$H$2000,'Регистрация приход товаров'!$D$4:$D$2000,$D1023,'Регистрация приход товаров'!$A$4:$A$2000,"&lt;"&amp;DATE(YEAR($A1023),MONTH($A1023),1)))-SUMIFS('Регистрация расход товаров'!$H$4:$H$2000,'Регистрация расход товаров'!$A$4:$A$2000,"&lt;"&amp;DATE(YEAR($A1023),MONTH($A1023),1),'Регистрация расход товаров'!$D$4:$D$2000,$D1023),0)))/((SUMIFS('Регистрация приход товаров'!$G$4:$G$2000,'Регистрация приход товаров'!$A$4:$A$2000,"&gt;="&amp;DATE(YEAR($A1023),MONTH($A1023),1),'Регистрация приход товаров'!$D$4:$D$2000,$D1023)-SUMIFS('Регистрация приход товаров'!$G$4:$G$2000,'Регистрация приход товаров'!$A$4:$A$2000,"&gt;="&amp;DATE(YEAR($A1023),MONTH($A1023)+1,1),'Регистрация приход товаров'!$D$4:$D$2000,$D1023))+(IFERROR((SUMIF('Остаток на начало год'!$B$5:$B$302,$D1023,'Остаток на начало год'!$E$5:$E$302)+SUMIFS('Регистрация приход товаров'!$G$4:$G$2000,'Регистрация приход товаров'!$D$4:$D$2000,$D1023,'Регистрация приход товаров'!$A$4:$A$2000,"&lt;"&amp;DATE(YEAR($A1023),MONTH($A1023),1)))-SUMIFS('Регистрация расход товаров'!$G$4:$G$2000,'Регистрация расход товаров'!$A$4:$A$2000,"&lt;"&amp;DATE(YEAR($A1023),MONTH($A1023),1),'Регистрация расход товаров'!$D$4:$D$2000,$D1023),0))))*G1023,0)</f>
        <v>0</v>
      </c>
      <c r="I1023" s="154"/>
      <c r="J1023" s="153">
        <f t="shared" si="30"/>
        <v>0</v>
      </c>
      <c r="K1023" s="153">
        <f t="shared" si="31"/>
        <v>0</v>
      </c>
      <c r="L1023" s="43" t="e">
        <f>IF(B1023=#REF!,MAX($L$3:L1022)+1,0)</f>
        <v>#REF!</v>
      </c>
    </row>
    <row r="1024" spans="1:12">
      <c r="A1024" s="158"/>
      <c r="B1024" s="94"/>
      <c r="C1024" s="159"/>
      <c r="D1024" s="128"/>
      <c r="E1024" s="151" t="str">
        <f>IFERROR(INDEX('Материал хисобот'!$C$9:$C$259,MATCH(D1024,'Материал хисобот'!$B$9:$B$259,0),1),"")</f>
        <v/>
      </c>
      <c r="F1024" s="152" t="str">
        <f>IFERROR(INDEX('Материал хисобот'!$D$9:$D$259,MATCH(D1024,'Материал хисобот'!$B$9:$B$259,0),1),"")</f>
        <v/>
      </c>
      <c r="G1024" s="155"/>
      <c r="H1024" s="153">
        <f>IFERROR((((SUMIFS('Регистрация приход товаров'!$H$4:$H$2000,'Регистрация приход товаров'!$A$4:$A$2000,"&gt;="&amp;DATE(YEAR($A1024),MONTH($A1024),1),'Регистрация приход товаров'!$D$4:$D$2000,$D1024)-SUMIFS('Регистрация приход товаров'!$H$4:$H$2000,'Регистрация приход товаров'!$A$4:$A$2000,"&gt;="&amp;DATE(YEAR($A1024),MONTH($A1024)+1,1),'Регистрация приход товаров'!$D$4:$D$2000,$D1024))+(IFERROR((SUMIF('Остаток на начало год'!$B$5:$B$302,$D1024,'Остаток на начало год'!$F$5:$F$302)+SUMIFS('Регистрация приход товаров'!$H$4:$H$2000,'Регистрация приход товаров'!$D$4:$D$2000,$D1024,'Регистрация приход товаров'!$A$4:$A$2000,"&lt;"&amp;DATE(YEAR($A1024),MONTH($A1024),1)))-SUMIFS('Регистрация расход товаров'!$H$4:$H$2000,'Регистрация расход товаров'!$A$4:$A$2000,"&lt;"&amp;DATE(YEAR($A1024),MONTH($A1024),1),'Регистрация расход товаров'!$D$4:$D$2000,$D1024),0)))/((SUMIFS('Регистрация приход товаров'!$G$4:$G$2000,'Регистрация приход товаров'!$A$4:$A$2000,"&gt;="&amp;DATE(YEAR($A1024),MONTH($A1024),1),'Регистрация приход товаров'!$D$4:$D$2000,$D1024)-SUMIFS('Регистрация приход товаров'!$G$4:$G$2000,'Регистрация приход товаров'!$A$4:$A$2000,"&gt;="&amp;DATE(YEAR($A1024),MONTH($A1024)+1,1),'Регистрация приход товаров'!$D$4:$D$2000,$D1024))+(IFERROR((SUMIF('Остаток на начало год'!$B$5:$B$302,$D1024,'Остаток на начало год'!$E$5:$E$302)+SUMIFS('Регистрация приход товаров'!$G$4:$G$2000,'Регистрация приход товаров'!$D$4:$D$2000,$D1024,'Регистрация приход товаров'!$A$4:$A$2000,"&lt;"&amp;DATE(YEAR($A1024),MONTH($A1024),1)))-SUMIFS('Регистрация расход товаров'!$G$4:$G$2000,'Регистрация расход товаров'!$A$4:$A$2000,"&lt;"&amp;DATE(YEAR($A1024),MONTH($A1024),1),'Регистрация расход товаров'!$D$4:$D$2000,$D1024),0))))*G1024,0)</f>
        <v>0</v>
      </c>
      <c r="I1024" s="154"/>
      <c r="J1024" s="153">
        <f t="shared" si="30"/>
        <v>0</v>
      </c>
      <c r="K1024" s="153">
        <f t="shared" si="31"/>
        <v>0</v>
      </c>
      <c r="L1024" s="43" t="e">
        <f>IF(B1024=#REF!,MAX($L$3:L1023)+1,0)</f>
        <v>#REF!</v>
      </c>
    </row>
    <row r="1025" spans="1:12">
      <c r="A1025" s="158"/>
      <c r="B1025" s="94"/>
      <c r="C1025" s="159"/>
      <c r="D1025" s="128"/>
      <c r="E1025" s="151" t="str">
        <f>IFERROR(INDEX('Материал хисобот'!$C$9:$C$259,MATCH(D1025,'Материал хисобот'!$B$9:$B$259,0),1),"")</f>
        <v/>
      </c>
      <c r="F1025" s="152" t="str">
        <f>IFERROR(INDEX('Материал хисобот'!$D$9:$D$259,MATCH(D1025,'Материал хисобот'!$B$9:$B$259,0),1),"")</f>
        <v/>
      </c>
      <c r="G1025" s="155"/>
      <c r="H1025" s="153">
        <f>IFERROR((((SUMIFS('Регистрация приход товаров'!$H$4:$H$2000,'Регистрация приход товаров'!$A$4:$A$2000,"&gt;="&amp;DATE(YEAR($A1025),MONTH($A1025),1),'Регистрация приход товаров'!$D$4:$D$2000,$D1025)-SUMIFS('Регистрация приход товаров'!$H$4:$H$2000,'Регистрация приход товаров'!$A$4:$A$2000,"&gt;="&amp;DATE(YEAR($A1025),MONTH($A1025)+1,1),'Регистрация приход товаров'!$D$4:$D$2000,$D1025))+(IFERROR((SUMIF('Остаток на начало год'!$B$5:$B$302,$D1025,'Остаток на начало год'!$F$5:$F$302)+SUMIFS('Регистрация приход товаров'!$H$4:$H$2000,'Регистрация приход товаров'!$D$4:$D$2000,$D1025,'Регистрация приход товаров'!$A$4:$A$2000,"&lt;"&amp;DATE(YEAR($A1025),MONTH($A1025),1)))-SUMIFS('Регистрация расход товаров'!$H$4:$H$2000,'Регистрация расход товаров'!$A$4:$A$2000,"&lt;"&amp;DATE(YEAR($A1025),MONTH($A1025),1),'Регистрация расход товаров'!$D$4:$D$2000,$D1025),0)))/((SUMIFS('Регистрация приход товаров'!$G$4:$G$2000,'Регистрация приход товаров'!$A$4:$A$2000,"&gt;="&amp;DATE(YEAR($A1025),MONTH($A1025),1),'Регистрация приход товаров'!$D$4:$D$2000,$D1025)-SUMIFS('Регистрация приход товаров'!$G$4:$G$2000,'Регистрация приход товаров'!$A$4:$A$2000,"&gt;="&amp;DATE(YEAR($A1025),MONTH($A1025)+1,1),'Регистрация приход товаров'!$D$4:$D$2000,$D1025))+(IFERROR((SUMIF('Остаток на начало год'!$B$5:$B$302,$D1025,'Остаток на начало год'!$E$5:$E$302)+SUMIFS('Регистрация приход товаров'!$G$4:$G$2000,'Регистрация приход товаров'!$D$4:$D$2000,$D1025,'Регистрация приход товаров'!$A$4:$A$2000,"&lt;"&amp;DATE(YEAR($A1025),MONTH($A1025),1)))-SUMIFS('Регистрация расход товаров'!$G$4:$G$2000,'Регистрация расход товаров'!$A$4:$A$2000,"&lt;"&amp;DATE(YEAR($A1025),MONTH($A1025),1),'Регистрация расход товаров'!$D$4:$D$2000,$D1025),0))))*G1025,0)</f>
        <v>0</v>
      </c>
      <c r="I1025" s="154"/>
      <c r="J1025" s="153">
        <f t="shared" si="30"/>
        <v>0</v>
      </c>
      <c r="K1025" s="153">
        <f t="shared" si="31"/>
        <v>0</v>
      </c>
      <c r="L1025" s="43" t="e">
        <f>IF(B1025=#REF!,MAX($L$3:L1024)+1,0)</f>
        <v>#REF!</v>
      </c>
    </row>
    <row r="1026" spans="1:12">
      <c r="A1026" s="158"/>
      <c r="B1026" s="94"/>
      <c r="C1026" s="159"/>
      <c r="D1026" s="128"/>
      <c r="E1026" s="151" t="str">
        <f>IFERROR(INDEX('Материал хисобот'!$C$9:$C$259,MATCH(D1026,'Материал хисобот'!$B$9:$B$259,0),1),"")</f>
        <v/>
      </c>
      <c r="F1026" s="152" t="str">
        <f>IFERROR(INDEX('Материал хисобот'!$D$9:$D$259,MATCH(D1026,'Материал хисобот'!$B$9:$B$259,0),1),"")</f>
        <v/>
      </c>
      <c r="G1026" s="155"/>
      <c r="H1026" s="153">
        <f>IFERROR((((SUMIFS('Регистрация приход товаров'!$H$4:$H$2000,'Регистрация приход товаров'!$A$4:$A$2000,"&gt;="&amp;DATE(YEAR($A1026),MONTH($A1026),1),'Регистрация приход товаров'!$D$4:$D$2000,$D1026)-SUMIFS('Регистрация приход товаров'!$H$4:$H$2000,'Регистрация приход товаров'!$A$4:$A$2000,"&gt;="&amp;DATE(YEAR($A1026),MONTH($A1026)+1,1),'Регистрация приход товаров'!$D$4:$D$2000,$D1026))+(IFERROR((SUMIF('Остаток на начало год'!$B$5:$B$302,$D1026,'Остаток на начало год'!$F$5:$F$302)+SUMIFS('Регистрация приход товаров'!$H$4:$H$2000,'Регистрация приход товаров'!$D$4:$D$2000,$D1026,'Регистрация приход товаров'!$A$4:$A$2000,"&lt;"&amp;DATE(YEAR($A1026),MONTH($A1026),1)))-SUMIFS('Регистрация расход товаров'!$H$4:$H$2000,'Регистрация расход товаров'!$A$4:$A$2000,"&lt;"&amp;DATE(YEAR($A1026),MONTH($A1026),1),'Регистрация расход товаров'!$D$4:$D$2000,$D1026),0)))/((SUMIFS('Регистрация приход товаров'!$G$4:$G$2000,'Регистрация приход товаров'!$A$4:$A$2000,"&gt;="&amp;DATE(YEAR($A1026),MONTH($A1026),1),'Регистрация приход товаров'!$D$4:$D$2000,$D1026)-SUMIFS('Регистрация приход товаров'!$G$4:$G$2000,'Регистрация приход товаров'!$A$4:$A$2000,"&gt;="&amp;DATE(YEAR($A1026),MONTH($A1026)+1,1),'Регистрация приход товаров'!$D$4:$D$2000,$D1026))+(IFERROR((SUMIF('Остаток на начало год'!$B$5:$B$302,$D1026,'Остаток на начало год'!$E$5:$E$302)+SUMIFS('Регистрация приход товаров'!$G$4:$G$2000,'Регистрация приход товаров'!$D$4:$D$2000,$D1026,'Регистрация приход товаров'!$A$4:$A$2000,"&lt;"&amp;DATE(YEAR($A1026),MONTH($A1026),1)))-SUMIFS('Регистрация расход товаров'!$G$4:$G$2000,'Регистрация расход товаров'!$A$4:$A$2000,"&lt;"&amp;DATE(YEAR($A1026),MONTH($A1026),1),'Регистрация расход товаров'!$D$4:$D$2000,$D1026),0))))*G1026,0)</f>
        <v>0</v>
      </c>
      <c r="I1026" s="154"/>
      <c r="J1026" s="153">
        <f t="shared" si="30"/>
        <v>0</v>
      </c>
      <c r="K1026" s="153">
        <f t="shared" si="31"/>
        <v>0</v>
      </c>
      <c r="L1026" s="43" t="e">
        <f>IF(B1026=#REF!,MAX($L$3:L1025)+1,0)</f>
        <v>#REF!</v>
      </c>
    </row>
    <row r="1027" spans="1:12">
      <c r="A1027" s="158"/>
      <c r="B1027" s="94"/>
      <c r="C1027" s="159"/>
      <c r="D1027" s="128"/>
      <c r="E1027" s="151" t="str">
        <f>IFERROR(INDEX('Материал хисобот'!$C$9:$C$259,MATCH(D1027,'Материал хисобот'!$B$9:$B$259,0),1),"")</f>
        <v/>
      </c>
      <c r="F1027" s="152" t="str">
        <f>IFERROR(INDEX('Материал хисобот'!$D$9:$D$259,MATCH(D1027,'Материал хисобот'!$B$9:$B$259,0),1),"")</f>
        <v/>
      </c>
      <c r="G1027" s="155"/>
      <c r="H1027" s="153">
        <f>IFERROR((((SUMIFS('Регистрация приход товаров'!$H$4:$H$2000,'Регистрация приход товаров'!$A$4:$A$2000,"&gt;="&amp;DATE(YEAR($A1027),MONTH($A1027),1),'Регистрация приход товаров'!$D$4:$D$2000,$D1027)-SUMIFS('Регистрация приход товаров'!$H$4:$H$2000,'Регистрация приход товаров'!$A$4:$A$2000,"&gt;="&amp;DATE(YEAR($A1027),MONTH($A1027)+1,1),'Регистрация приход товаров'!$D$4:$D$2000,$D1027))+(IFERROR((SUMIF('Остаток на начало год'!$B$5:$B$302,$D1027,'Остаток на начало год'!$F$5:$F$302)+SUMIFS('Регистрация приход товаров'!$H$4:$H$2000,'Регистрация приход товаров'!$D$4:$D$2000,$D1027,'Регистрация приход товаров'!$A$4:$A$2000,"&lt;"&amp;DATE(YEAR($A1027),MONTH($A1027),1)))-SUMIFS('Регистрация расход товаров'!$H$4:$H$2000,'Регистрация расход товаров'!$A$4:$A$2000,"&lt;"&amp;DATE(YEAR($A1027),MONTH($A1027),1),'Регистрация расход товаров'!$D$4:$D$2000,$D1027),0)))/((SUMIFS('Регистрация приход товаров'!$G$4:$G$2000,'Регистрация приход товаров'!$A$4:$A$2000,"&gt;="&amp;DATE(YEAR($A1027),MONTH($A1027),1),'Регистрация приход товаров'!$D$4:$D$2000,$D1027)-SUMIFS('Регистрация приход товаров'!$G$4:$G$2000,'Регистрация приход товаров'!$A$4:$A$2000,"&gt;="&amp;DATE(YEAR($A1027),MONTH($A1027)+1,1),'Регистрация приход товаров'!$D$4:$D$2000,$D1027))+(IFERROR((SUMIF('Остаток на начало год'!$B$5:$B$302,$D1027,'Остаток на начало год'!$E$5:$E$302)+SUMIFS('Регистрация приход товаров'!$G$4:$G$2000,'Регистрация приход товаров'!$D$4:$D$2000,$D1027,'Регистрация приход товаров'!$A$4:$A$2000,"&lt;"&amp;DATE(YEAR($A1027),MONTH($A1027),1)))-SUMIFS('Регистрация расход товаров'!$G$4:$G$2000,'Регистрация расход товаров'!$A$4:$A$2000,"&lt;"&amp;DATE(YEAR($A1027),MONTH($A1027),1),'Регистрация расход товаров'!$D$4:$D$2000,$D1027),0))))*G1027,0)</f>
        <v>0</v>
      </c>
      <c r="I1027" s="154"/>
      <c r="J1027" s="153">
        <f t="shared" si="30"/>
        <v>0</v>
      </c>
      <c r="K1027" s="153">
        <f t="shared" si="31"/>
        <v>0</v>
      </c>
      <c r="L1027" s="43" t="e">
        <f>IF(B1027=#REF!,MAX($L$3:L1026)+1,0)</f>
        <v>#REF!</v>
      </c>
    </row>
    <row r="1028" spans="1:12">
      <c r="A1028" s="158"/>
      <c r="B1028" s="94"/>
      <c r="C1028" s="159"/>
      <c r="D1028" s="128"/>
      <c r="E1028" s="151" t="str">
        <f>IFERROR(INDEX('Материал хисобот'!$C$9:$C$259,MATCH(D1028,'Материал хисобот'!$B$9:$B$259,0),1),"")</f>
        <v/>
      </c>
      <c r="F1028" s="152" t="str">
        <f>IFERROR(INDEX('Материал хисобот'!$D$9:$D$259,MATCH(D1028,'Материал хисобот'!$B$9:$B$259,0),1),"")</f>
        <v/>
      </c>
      <c r="G1028" s="155"/>
      <c r="H1028" s="153">
        <f>IFERROR((((SUMIFS('Регистрация приход товаров'!$H$4:$H$2000,'Регистрация приход товаров'!$A$4:$A$2000,"&gt;="&amp;DATE(YEAR($A1028),MONTH($A1028),1),'Регистрация приход товаров'!$D$4:$D$2000,$D1028)-SUMIFS('Регистрация приход товаров'!$H$4:$H$2000,'Регистрация приход товаров'!$A$4:$A$2000,"&gt;="&amp;DATE(YEAR($A1028),MONTH($A1028)+1,1),'Регистрация приход товаров'!$D$4:$D$2000,$D1028))+(IFERROR((SUMIF('Остаток на начало год'!$B$5:$B$302,$D1028,'Остаток на начало год'!$F$5:$F$302)+SUMIFS('Регистрация приход товаров'!$H$4:$H$2000,'Регистрация приход товаров'!$D$4:$D$2000,$D1028,'Регистрация приход товаров'!$A$4:$A$2000,"&lt;"&amp;DATE(YEAR($A1028),MONTH($A1028),1)))-SUMIFS('Регистрация расход товаров'!$H$4:$H$2000,'Регистрация расход товаров'!$A$4:$A$2000,"&lt;"&amp;DATE(YEAR($A1028),MONTH($A1028),1),'Регистрация расход товаров'!$D$4:$D$2000,$D1028),0)))/((SUMIFS('Регистрация приход товаров'!$G$4:$G$2000,'Регистрация приход товаров'!$A$4:$A$2000,"&gt;="&amp;DATE(YEAR($A1028),MONTH($A1028),1),'Регистрация приход товаров'!$D$4:$D$2000,$D1028)-SUMIFS('Регистрация приход товаров'!$G$4:$G$2000,'Регистрация приход товаров'!$A$4:$A$2000,"&gt;="&amp;DATE(YEAR($A1028),MONTH($A1028)+1,1),'Регистрация приход товаров'!$D$4:$D$2000,$D1028))+(IFERROR((SUMIF('Остаток на начало год'!$B$5:$B$302,$D1028,'Остаток на начало год'!$E$5:$E$302)+SUMIFS('Регистрация приход товаров'!$G$4:$G$2000,'Регистрация приход товаров'!$D$4:$D$2000,$D1028,'Регистрация приход товаров'!$A$4:$A$2000,"&lt;"&amp;DATE(YEAR($A1028),MONTH($A1028),1)))-SUMIFS('Регистрация расход товаров'!$G$4:$G$2000,'Регистрация расход товаров'!$A$4:$A$2000,"&lt;"&amp;DATE(YEAR($A1028),MONTH($A1028),1),'Регистрация расход товаров'!$D$4:$D$2000,$D1028),0))))*G1028,0)</f>
        <v>0</v>
      </c>
      <c r="I1028" s="154"/>
      <c r="J1028" s="153">
        <f t="shared" si="30"/>
        <v>0</v>
      </c>
      <c r="K1028" s="153">
        <f t="shared" si="31"/>
        <v>0</v>
      </c>
      <c r="L1028" s="43" t="e">
        <f>IF(B1028=#REF!,MAX($L$3:L1027)+1,0)</f>
        <v>#REF!</v>
      </c>
    </row>
    <row r="1029" spans="1:12">
      <c r="A1029" s="158"/>
      <c r="B1029" s="94"/>
      <c r="C1029" s="159"/>
      <c r="D1029" s="128"/>
      <c r="E1029" s="151" t="str">
        <f>IFERROR(INDEX('Материал хисобот'!$C$9:$C$259,MATCH(D1029,'Материал хисобот'!$B$9:$B$259,0),1),"")</f>
        <v/>
      </c>
      <c r="F1029" s="152" t="str">
        <f>IFERROR(INDEX('Материал хисобот'!$D$9:$D$259,MATCH(D1029,'Материал хисобот'!$B$9:$B$259,0),1),"")</f>
        <v/>
      </c>
      <c r="G1029" s="155"/>
      <c r="H1029" s="153">
        <f>IFERROR((((SUMIFS('Регистрация приход товаров'!$H$4:$H$2000,'Регистрация приход товаров'!$A$4:$A$2000,"&gt;="&amp;DATE(YEAR($A1029),MONTH($A1029),1),'Регистрация приход товаров'!$D$4:$D$2000,$D1029)-SUMIFS('Регистрация приход товаров'!$H$4:$H$2000,'Регистрация приход товаров'!$A$4:$A$2000,"&gt;="&amp;DATE(YEAR($A1029),MONTH($A1029)+1,1),'Регистрация приход товаров'!$D$4:$D$2000,$D1029))+(IFERROR((SUMIF('Остаток на начало год'!$B$5:$B$302,$D1029,'Остаток на начало год'!$F$5:$F$302)+SUMIFS('Регистрация приход товаров'!$H$4:$H$2000,'Регистрация приход товаров'!$D$4:$D$2000,$D1029,'Регистрация приход товаров'!$A$4:$A$2000,"&lt;"&amp;DATE(YEAR($A1029),MONTH($A1029),1)))-SUMIFS('Регистрация расход товаров'!$H$4:$H$2000,'Регистрация расход товаров'!$A$4:$A$2000,"&lt;"&amp;DATE(YEAR($A1029),MONTH($A1029),1),'Регистрация расход товаров'!$D$4:$D$2000,$D1029),0)))/((SUMIFS('Регистрация приход товаров'!$G$4:$G$2000,'Регистрация приход товаров'!$A$4:$A$2000,"&gt;="&amp;DATE(YEAR($A1029),MONTH($A1029),1),'Регистрация приход товаров'!$D$4:$D$2000,$D1029)-SUMIFS('Регистрация приход товаров'!$G$4:$G$2000,'Регистрация приход товаров'!$A$4:$A$2000,"&gt;="&amp;DATE(YEAR($A1029),MONTH($A1029)+1,1),'Регистрация приход товаров'!$D$4:$D$2000,$D1029))+(IFERROR((SUMIF('Остаток на начало год'!$B$5:$B$302,$D1029,'Остаток на начало год'!$E$5:$E$302)+SUMIFS('Регистрация приход товаров'!$G$4:$G$2000,'Регистрация приход товаров'!$D$4:$D$2000,$D1029,'Регистрация приход товаров'!$A$4:$A$2000,"&lt;"&amp;DATE(YEAR($A1029),MONTH($A1029),1)))-SUMIFS('Регистрация расход товаров'!$G$4:$G$2000,'Регистрация расход товаров'!$A$4:$A$2000,"&lt;"&amp;DATE(YEAR($A1029),MONTH($A1029),1),'Регистрация расход товаров'!$D$4:$D$2000,$D1029),0))))*G1029,0)</f>
        <v>0</v>
      </c>
      <c r="I1029" s="154"/>
      <c r="J1029" s="153">
        <f t="shared" ref="J1029:J1092" si="32">+G1029*I1029</f>
        <v>0</v>
      </c>
      <c r="K1029" s="153">
        <f t="shared" ref="K1029:K1092" si="33">+J1029-H1029</f>
        <v>0</v>
      </c>
      <c r="L1029" s="43" t="e">
        <f>IF(B1029=#REF!,MAX($L$3:L1028)+1,0)</f>
        <v>#REF!</v>
      </c>
    </row>
    <row r="1030" spans="1:12">
      <c r="A1030" s="158"/>
      <c r="B1030" s="94"/>
      <c r="C1030" s="159"/>
      <c r="D1030" s="128"/>
      <c r="E1030" s="151" t="str">
        <f>IFERROR(INDEX('Материал хисобот'!$C$9:$C$259,MATCH(D1030,'Материал хисобот'!$B$9:$B$259,0),1),"")</f>
        <v/>
      </c>
      <c r="F1030" s="152" t="str">
        <f>IFERROR(INDEX('Материал хисобот'!$D$9:$D$259,MATCH(D1030,'Материал хисобот'!$B$9:$B$259,0),1),"")</f>
        <v/>
      </c>
      <c r="G1030" s="155"/>
      <c r="H1030" s="153">
        <f>IFERROR((((SUMIFS('Регистрация приход товаров'!$H$4:$H$2000,'Регистрация приход товаров'!$A$4:$A$2000,"&gt;="&amp;DATE(YEAR($A1030),MONTH($A1030),1),'Регистрация приход товаров'!$D$4:$D$2000,$D1030)-SUMIFS('Регистрация приход товаров'!$H$4:$H$2000,'Регистрация приход товаров'!$A$4:$A$2000,"&gt;="&amp;DATE(YEAR($A1030),MONTH($A1030)+1,1),'Регистрация приход товаров'!$D$4:$D$2000,$D1030))+(IFERROR((SUMIF('Остаток на начало год'!$B$5:$B$302,$D1030,'Остаток на начало год'!$F$5:$F$302)+SUMIFS('Регистрация приход товаров'!$H$4:$H$2000,'Регистрация приход товаров'!$D$4:$D$2000,$D1030,'Регистрация приход товаров'!$A$4:$A$2000,"&lt;"&amp;DATE(YEAR($A1030),MONTH($A1030),1)))-SUMIFS('Регистрация расход товаров'!$H$4:$H$2000,'Регистрация расход товаров'!$A$4:$A$2000,"&lt;"&amp;DATE(YEAR($A1030),MONTH($A1030),1),'Регистрация расход товаров'!$D$4:$D$2000,$D1030),0)))/((SUMIFS('Регистрация приход товаров'!$G$4:$G$2000,'Регистрация приход товаров'!$A$4:$A$2000,"&gt;="&amp;DATE(YEAR($A1030),MONTH($A1030),1),'Регистрация приход товаров'!$D$4:$D$2000,$D1030)-SUMIFS('Регистрация приход товаров'!$G$4:$G$2000,'Регистрация приход товаров'!$A$4:$A$2000,"&gt;="&amp;DATE(YEAR($A1030),MONTH($A1030)+1,1),'Регистрация приход товаров'!$D$4:$D$2000,$D1030))+(IFERROR((SUMIF('Остаток на начало год'!$B$5:$B$302,$D1030,'Остаток на начало год'!$E$5:$E$302)+SUMIFS('Регистрация приход товаров'!$G$4:$G$2000,'Регистрация приход товаров'!$D$4:$D$2000,$D1030,'Регистрация приход товаров'!$A$4:$A$2000,"&lt;"&amp;DATE(YEAR($A1030),MONTH($A1030),1)))-SUMIFS('Регистрация расход товаров'!$G$4:$G$2000,'Регистрация расход товаров'!$A$4:$A$2000,"&lt;"&amp;DATE(YEAR($A1030),MONTH($A1030),1),'Регистрация расход товаров'!$D$4:$D$2000,$D1030),0))))*G1030,0)</f>
        <v>0</v>
      </c>
      <c r="I1030" s="154"/>
      <c r="J1030" s="153">
        <f t="shared" si="32"/>
        <v>0</v>
      </c>
      <c r="K1030" s="153">
        <f t="shared" si="33"/>
        <v>0</v>
      </c>
      <c r="L1030" s="43" t="e">
        <f>IF(B1030=#REF!,MAX($L$3:L1029)+1,0)</f>
        <v>#REF!</v>
      </c>
    </row>
    <row r="1031" spans="1:12">
      <c r="A1031" s="158"/>
      <c r="B1031" s="94"/>
      <c r="C1031" s="159"/>
      <c r="D1031" s="128"/>
      <c r="E1031" s="151" t="str">
        <f>IFERROR(INDEX('Материал хисобот'!$C$9:$C$259,MATCH(D1031,'Материал хисобот'!$B$9:$B$259,0),1),"")</f>
        <v/>
      </c>
      <c r="F1031" s="152" t="str">
        <f>IFERROR(INDEX('Материал хисобот'!$D$9:$D$259,MATCH(D1031,'Материал хисобот'!$B$9:$B$259,0),1),"")</f>
        <v/>
      </c>
      <c r="G1031" s="155"/>
      <c r="H1031" s="153">
        <f>IFERROR((((SUMIFS('Регистрация приход товаров'!$H$4:$H$2000,'Регистрация приход товаров'!$A$4:$A$2000,"&gt;="&amp;DATE(YEAR($A1031),MONTH($A1031),1),'Регистрация приход товаров'!$D$4:$D$2000,$D1031)-SUMIFS('Регистрация приход товаров'!$H$4:$H$2000,'Регистрация приход товаров'!$A$4:$A$2000,"&gt;="&amp;DATE(YEAR($A1031),MONTH($A1031)+1,1),'Регистрация приход товаров'!$D$4:$D$2000,$D1031))+(IFERROR((SUMIF('Остаток на начало год'!$B$5:$B$302,$D1031,'Остаток на начало год'!$F$5:$F$302)+SUMIFS('Регистрация приход товаров'!$H$4:$H$2000,'Регистрация приход товаров'!$D$4:$D$2000,$D1031,'Регистрация приход товаров'!$A$4:$A$2000,"&lt;"&amp;DATE(YEAR($A1031),MONTH($A1031),1)))-SUMIFS('Регистрация расход товаров'!$H$4:$H$2000,'Регистрация расход товаров'!$A$4:$A$2000,"&lt;"&amp;DATE(YEAR($A1031),MONTH($A1031),1),'Регистрация расход товаров'!$D$4:$D$2000,$D1031),0)))/((SUMIFS('Регистрация приход товаров'!$G$4:$G$2000,'Регистрация приход товаров'!$A$4:$A$2000,"&gt;="&amp;DATE(YEAR($A1031),MONTH($A1031),1),'Регистрация приход товаров'!$D$4:$D$2000,$D1031)-SUMIFS('Регистрация приход товаров'!$G$4:$G$2000,'Регистрация приход товаров'!$A$4:$A$2000,"&gt;="&amp;DATE(YEAR($A1031),MONTH($A1031)+1,1),'Регистрация приход товаров'!$D$4:$D$2000,$D1031))+(IFERROR((SUMIF('Остаток на начало год'!$B$5:$B$302,$D1031,'Остаток на начало год'!$E$5:$E$302)+SUMIFS('Регистрация приход товаров'!$G$4:$G$2000,'Регистрация приход товаров'!$D$4:$D$2000,$D1031,'Регистрация приход товаров'!$A$4:$A$2000,"&lt;"&amp;DATE(YEAR($A1031),MONTH($A1031),1)))-SUMIFS('Регистрация расход товаров'!$G$4:$G$2000,'Регистрация расход товаров'!$A$4:$A$2000,"&lt;"&amp;DATE(YEAR($A1031),MONTH($A1031),1),'Регистрация расход товаров'!$D$4:$D$2000,$D1031),0))))*G1031,0)</f>
        <v>0</v>
      </c>
      <c r="I1031" s="154"/>
      <c r="J1031" s="153">
        <f t="shared" si="32"/>
        <v>0</v>
      </c>
      <c r="K1031" s="153">
        <f t="shared" si="33"/>
        <v>0</v>
      </c>
      <c r="L1031" s="43" t="e">
        <f>IF(B1031=#REF!,MAX($L$3:L1030)+1,0)</f>
        <v>#REF!</v>
      </c>
    </row>
    <row r="1032" spans="1:12">
      <c r="A1032" s="158"/>
      <c r="B1032" s="94"/>
      <c r="C1032" s="159"/>
      <c r="D1032" s="128"/>
      <c r="E1032" s="151" t="str">
        <f>IFERROR(INDEX('Материал хисобот'!$C$9:$C$259,MATCH(D1032,'Материал хисобот'!$B$9:$B$259,0),1),"")</f>
        <v/>
      </c>
      <c r="F1032" s="152" t="str">
        <f>IFERROR(INDEX('Материал хисобот'!$D$9:$D$259,MATCH(D1032,'Материал хисобот'!$B$9:$B$259,0),1),"")</f>
        <v/>
      </c>
      <c r="G1032" s="155"/>
      <c r="H1032" s="153">
        <f>IFERROR((((SUMIFS('Регистрация приход товаров'!$H$4:$H$2000,'Регистрация приход товаров'!$A$4:$A$2000,"&gt;="&amp;DATE(YEAR($A1032),MONTH($A1032),1),'Регистрация приход товаров'!$D$4:$D$2000,$D1032)-SUMIFS('Регистрация приход товаров'!$H$4:$H$2000,'Регистрация приход товаров'!$A$4:$A$2000,"&gt;="&amp;DATE(YEAR($A1032),MONTH($A1032)+1,1),'Регистрация приход товаров'!$D$4:$D$2000,$D1032))+(IFERROR((SUMIF('Остаток на начало год'!$B$5:$B$302,$D1032,'Остаток на начало год'!$F$5:$F$302)+SUMIFS('Регистрация приход товаров'!$H$4:$H$2000,'Регистрация приход товаров'!$D$4:$D$2000,$D1032,'Регистрация приход товаров'!$A$4:$A$2000,"&lt;"&amp;DATE(YEAR($A1032),MONTH($A1032),1)))-SUMIFS('Регистрация расход товаров'!$H$4:$H$2000,'Регистрация расход товаров'!$A$4:$A$2000,"&lt;"&amp;DATE(YEAR($A1032),MONTH($A1032),1),'Регистрация расход товаров'!$D$4:$D$2000,$D1032),0)))/((SUMIFS('Регистрация приход товаров'!$G$4:$G$2000,'Регистрация приход товаров'!$A$4:$A$2000,"&gt;="&amp;DATE(YEAR($A1032),MONTH($A1032),1),'Регистрация приход товаров'!$D$4:$D$2000,$D1032)-SUMIFS('Регистрация приход товаров'!$G$4:$G$2000,'Регистрация приход товаров'!$A$4:$A$2000,"&gt;="&amp;DATE(YEAR($A1032),MONTH($A1032)+1,1),'Регистрация приход товаров'!$D$4:$D$2000,$D1032))+(IFERROR((SUMIF('Остаток на начало год'!$B$5:$B$302,$D1032,'Остаток на начало год'!$E$5:$E$302)+SUMIFS('Регистрация приход товаров'!$G$4:$G$2000,'Регистрация приход товаров'!$D$4:$D$2000,$D1032,'Регистрация приход товаров'!$A$4:$A$2000,"&lt;"&amp;DATE(YEAR($A1032),MONTH($A1032),1)))-SUMIFS('Регистрация расход товаров'!$G$4:$G$2000,'Регистрация расход товаров'!$A$4:$A$2000,"&lt;"&amp;DATE(YEAR($A1032),MONTH($A1032),1),'Регистрация расход товаров'!$D$4:$D$2000,$D1032),0))))*G1032,0)</f>
        <v>0</v>
      </c>
      <c r="I1032" s="154"/>
      <c r="J1032" s="153">
        <f t="shared" si="32"/>
        <v>0</v>
      </c>
      <c r="K1032" s="153">
        <f t="shared" si="33"/>
        <v>0</v>
      </c>
      <c r="L1032" s="43" t="e">
        <f>IF(B1032=#REF!,MAX($L$3:L1031)+1,0)</f>
        <v>#REF!</v>
      </c>
    </row>
    <row r="1033" spans="1:12">
      <c r="A1033" s="158"/>
      <c r="B1033" s="94"/>
      <c r="C1033" s="159"/>
      <c r="D1033" s="128"/>
      <c r="E1033" s="151" t="str">
        <f>IFERROR(INDEX('Материал хисобот'!$C$9:$C$259,MATCH(D1033,'Материал хисобот'!$B$9:$B$259,0),1),"")</f>
        <v/>
      </c>
      <c r="F1033" s="152" t="str">
        <f>IFERROR(INDEX('Материал хисобот'!$D$9:$D$259,MATCH(D1033,'Материал хисобот'!$B$9:$B$259,0),1),"")</f>
        <v/>
      </c>
      <c r="G1033" s="155"/>
      <c r="H1033" s="153">
        <f>IFERROR((((SUMIFS('Регистрация приход товаров'!$H$4:$H$2000,'Регистрация приход товаров'!$A$4:$A$2000,"&gt;="&amp;DATE(YEAR($A1033),MONTH($A1033),1),'Регистрация приход товаров'!$D$4:$D$2000,$D1033)-SUMIFS('Регистрация приход товаров'!$H$4:$H$2000,'Регистрация приход товаров'!$A$4:$A$2000,"&gt;="&amp;DATE(YEAR($A1033),MONTH($A1033)+1,1),'Регистрация приход товаров'!$D$4:$D$2000,$D1033))+(IFERROR((SUMIF('Остаток на начало год'!$B$5:$B$302,$D1033,'Остаток на начало год'!$F$5:$F$302)+SUMIFS('Регистрация приход товаров'!$H$4:$H$2000,'Регистрация приход товаров'!$D$4:$D$2000,$D1033,'Регистрация приход товаров'!$A$4:$A$2000,"&lt;"&amp;DATE(YEAR($A1033),MONTH($A1033),1)))-SUMIFS('Регистрация расход товаров'!$H$4:$H$2000,'Регистрация расход товаров'!$A$4:$A$2000,"&lt;"&amp;DATE(YEAR($A1033),MONTH($A1033),1),'Регистрация расход товаров'!$D$4:$D$2000,$D1033),0)))/((SUMIFS('Регистрация приход товаров'!$G$4:$G$2000,'Регистрация приход товаров'!$A$4:$A$2000,"&gt;="&amp;DATE(YEAR($A1033),MONTH($A1033),1),'Регистрация приход товаров'!$D$4:$D$2000,$D1033)-SUMIFS('Регистрация приход товаров'!$G$4:$G$2000,'Регистрация приход товаров'!$A$4:$A$2000,"&gt;="&amp;DATE(YEAR($A1033),MONTH($A1033)+1,1),'Регистрация приход товаров'!$D$4:$D$2000,$D1033))+(IFERROR((SUMIF('Остаток на начало год'!$B$5:$B$302,$D1033,'Остаток на начало год'!$E$5:$E$302)+SUMIFS('Регистрация приход товаров'!$G$4:$G$2000,'Регистрация приход товаров'!$D$4:$D$2000,$D1033,'Регистрация приход товаров'!$A$4:$A$2000,"&lt;"&amp;DATE(YEAR($A1033),MONTH($A1033),1)))-SUMIFS('Регистрация расход товаров'!$G$4:$G$2000,'Регистрация расход товаров'!$A$4:$A$2000,"&lt;"&amp;DATE(YEAR($A1033),MONTH($A1033),1),'Регистрация расход товаров'!$D$4:$D$2000,$D1033),0))))*G1033,0)</f>
        <v>0</v>
      </c>
      <c r="I1033" s="154"/>
      <c r="J1033" s="153">
        <f t="shared" si="32"/>
        <v>0</v>
      </c>
      <c r="K1033" s="153">
        <f t="shared" si="33"/>
        <v>0</v>
      </c>
      <c r="L1033" s="43" t="e">
        <f>IF(B1033=#REF!,MAX($L$3:L1032)+1,0)</f>
        <v>#REF!</v>
      </c>
    </row>
    <row r="1034" spans="1:12">
      <c r="A1034" s="158"/>
      <c r="B1034" s="94"/>
      <c r="C1034" s="159"/>
      <c r="D1034" s="128"/>
      <c r="E1034" s="151" t="str">
        <f>IFERROR(INDEX('Материал хисобот'!$C$9:$C$259,MATCH(D1034,'Материал хисобот'!$B$9:$B$259,0),1),"")</f>
        <v/>
      </c>
      <c r="F1034" s="152" t="str">
        <f>IFERROR(INDEX('Материал хисобот'!$D$9:$D$259,MATCH(D1034,'Материал хисобот'!$B$9:$B$259,0),1),"")</f>
        <v/>
      </c>
      <c r="G1034" s="155"/>
      <c r="H1034" s="153">
        <f>IFERROR((((SUMIFS('Регистрация приход товаров'!$H$4:$H$2000,'Регистрация приход товаров'!$A$4:$A$2000,"&gt;="&amp;DATE(YEAR($A1034),MONTH($A1034),1),'Регистрация приход товаров'!$D$4:$D$2000,$D1034)-SUMIFS('Регистрация приход товаров'!$H$4:$H$2000,'Регистрация приход товаров'!$A$4:$A$2000,"&gt;="&amp;DATE(YEAR($A1034),MONTH($A1034)+1,1),'Регистрация приход товаров'!$D$4:$D$2000,$D1034))+(IFERROR((SUMIF('Остаток на начало год'!$B$5:$B$302,$D1034,'Остаток на начало год'!$F$5:$F$302)+SUMIFS('Регистрация приход товаров'!$H$4:$H$2000,'Регистрация приход товаров'!$D$4:$D$2000,$D1034,'Регистрация приход товаров'!$A$4:$A$2000,"&lt;"&amp;DATE(YEAR($A1034),MONTH($A1034),1)))-SUMIFS('Регистрация расход товаров'!$H$4:$H$2000,'Регистрация расход товаров'!$A$4:$A$2000,"&lt;"&amp;DATE(YEAR($A1034),MONTH($A1034),1),'Регистрация расход товаров'!$D$4:$D$2000,$D1034),0)))/((SUMIFS('Регистрация приход товаров'!$G$4:$G$2000,'Регистрация приход товаров'!$A$4:$A$2000,"&gt;="&amp;DATE(YEAR($A1034),MONTH($A1034),1),'Регистрация приход товаров'!$D$4:$D$2000,$D1034)-SUMIFS('Регистрация приход товаров'!$G$4:$G$2000,'Регистрация приход товаров'!$A$4:$A$2000,"&gt;="&amp;DATE(YEAR($A1034),MONTH($A1034)+1,1),'Регистрация приход товаров'!$D$4:$D$2000,$D1034))+(IFERROR((SUMIF('Остаток на начало год'!$B$5:$B$302,$D1034,'Остаток на начало год'!$E$5:$E$302)+SUMIFS('Регистрация приход товаров'!$G$4:$G$2000,'Регистрация приход товаров'!$D$4:$D$2000,$D1034,'Регистрация приход товаров'!$A$4:$A$2000,"&lt;"&amp;DATE(YEAR($A1034),MONTH($A1034),1)))-SUMIFS('Регистрация расход товаров'!$G$4:$G$2000,'Регистрация расход товаров'!$A$4:$A$2000,"&lt;"&amp;DATE(YEAR($A1034),MONTH($A1034),1),'Регистрация расход товаров'!$D$4:$D$2000,$D1034),0))))*G1034,0)</f>
        <v>0</v>
      </c>
      <c r="I1034" s="154"/>
      <c r="J1034" s="153">
        <f t="shared" si="32"/>
        <v>0</v>
      </c>
      <c r="K1034" s="153">
        <f t="shared" si="33"/>
        <v>0</v>
      </c>
      <c r="L1034" s="43" t="e">
        <f>IF(B1034=#REF!,MAX($L$3:L1033)+1,0)</f>
        <v>#REF!</v>
      </c>
    </row>
    <row r="1035" spans="1:12">
      <c r="A1035" s="158"/>
      <c r="B1035" s="94"/>
      <c r="C1035" s="159"/>
      <c r="D1035" s="128"/>
      <c r="E1035" s="151" t="str">
        <f>IFERROR(INDEX('Материал хисобот'!$C$9:$C$259,MATCH(D1035,'Материал хисобот'!$B$9:$B$259,0),1),"")</f>
        <v/>
      </c>
      <c r="F1035" s="152" t="str">
        <f>IFERROR(INDEX('Материал хисобот'!$D$9:$D$259,MATCH(D1035,'Материал хисобот'!$B$9:$B$259,0),1),"")</f>
        <v/>
      </c>
      <c r="G1035" s="155"/>
      <c r="H1035" s="153">
        <f>IFERROR((((SUMIFS('Регистрация приход товаров'!$H$4:$H$2000,'Регистрация приход товаров'!$A$4:$A$2000,"&gt;="&amp;DATE(YEAR($A1035),MONTH($A1035),1),'Регистрация приход товаров'!$D$4:$D$2000,$D1035)-SUMIFS('Регистрация приход товаров'!$H$4:$H$2000,'Регистрация приход товаров'!$A$4:$A$2000,"&gt;="&amp;DATE(YEAR($A1035),MONTH($A1035)+1,1),'Регистрация приход товаров'!$D$4:$D$2000,$D1035))+(IFERROR((SUMIF('Остаток на начало год'!$B$5:$B$302,$D1035,'Остаток на начало год'!$F$5:$F$302)+SUMIFS('Регистрация приход товаров'!$H$4:$H$2000,'Регистрация приход товаров'!$D$4:$D$2000,$D1035,'Регистрация приход товаров'!$A$4:$A$2000,"&lt;"&amp;DATE(YEAR($A1035),MONTH($A1035),1)))-SUMIFS('Регистрация расход товаров'!$H$4:$H$2000,'Регистрация расход товаров'!$A$4:$A$2000,"&lt;"&amp;DATE(YEAR($A1035),MONTH($A1035),1),'Регистрация расход товаров'!$D$4:$D$2000,$D1035),0)))/((SUMIFS('Регистрация приход товаров'!$G$4:$G$2000,'Регистрация приход товаров'!$A$4:$A$2000,"&gt;="&amp;DATE(YEAR($A1035),MONTH($A1035),1),'Регистрация приход товаров'!$D$4:$D$2000,$D1035)-SUMIFS('Регистрация приход товаров'!$G$4:$G$2000,'Регистрация приход товаров'!$A$4:$A$2000,"&gt;="&amp;DATE(YEAR($A1035),MONTH($A1035)+1,1),'Регистрация приход товаров'!$D$4:$D$2000,$D1035))+(IFERROR((SUMIF('Остаток на начало год'!$B$5:$B$302,$D1035,'Остаток на начало год'!$E$5:$E$302)+SUMIFS('Регистрация приход товаров'!$G$4:$G$2000,'Регистрация приход товаров'!$D$4:$D$2000,$D1035,'Регистрация приход товаров'!$A$4:$A$2000,"&lt;"&amp;DATE(YEAR($A1035),MONTH($A1035),1)))-SUMIFS('Регистрация расход товаров'!$G$4:$G$2000,'Регистрация расход товаров'!$A$4:$A$2000,"&lt;"&amp;DATE(YEAR($A1035),MONTH($A1035),1),'Регистрация расход товаров'!$D$4:$D$2000,$D1035),0))))*G1035,0)</f>
        <v>0</v>
      </c>
      <c r="I1035" s="154"/>
      <c r="J1035" s="153">
        <f t="shared" si="32"/>
        <v>0</v>
      </c>
      <c r="K1035" s="153">
        <f t="shared" si="33"/>
        <v>0</v>
      </c>
      <c r="L1035" s="43" t="e">
        <f>IF(B1035=#REF!,MAX($L$3:L1034)+1,0)</f>
        <v>#REF!</v>
      </c>
    </row>
    <row r="1036" spans="1:12">
      <c r="A1036" s="158"/>
      <c r="B1036" s="94"/>
      <c r="C1036" s="159"/>
      <c r="D1036" s="128"/>
      <c r="E1036" s="151" t="str">
        <f>IFERROR(INDEX('Материал хисобот'!$C$9:$C$259,MATCH(D1036,'Материал хисобот'!$B$9:$B$259,0),1),"")</f>
        <v/>
      </c>
      <c r="F1036" s="152" t="str">
        <f>IFERROR(INDEX('Материал хисобот'!$D$9:$D$259,MATCH(D1036,'Материал хисобот'!$B$9:$B$259,0),1),"")</f>
        <v/>
      </c>
      <c r="G1036" s="155"/>
      <c r="H1036" s="153">
        <f>IFERROR((((SUMIFS('Регистрация приход товаров'!$H$4:$H$2000,'Регистрация приход товаров'!$A$4:$A$2000,"&gt;="&amp;DATE(YEAR($A1036),MONTH($A1036),1),'Регистрация приход товаров'!$D$4:$D$2000,$D1036)-SUMIFS('Регистрация приход товаров'!$H$4:$H$2000,'Регистрация приход товаров'!$A$4:$A$2000,"&gt;="&amp;DATE(YEAR($A1036),MONTH($A1036)+1,1),'Регистрация приход товаров'!$D$4:$D$2000,$D1036))+(IFERROR((SUMIF('Остаток на начало год'!$B$5:$B$302,$D1036,'Остаток на начало год'!$F$5:$F$302)+SUMIFS('Регистрация приход товаров'!$H$4:$H$2000,'Регистрация приход товаров'!$D$4:$D$2000,$D1036,'Регистрация приход товаров'!$A$4:$A$2000,"&lt;"&amp;DATE(YEAR($A1036),MONTH($A1036),1)))-SUMIFS('Регистрация расход товаров'!$H$4:$H$2000,'Регистрация расход товаров'!$A$4:$A$2000,"&lt;"&amp;DATE(YEAR($A1036),MONTH($A1036),1),'Регистрация расход товаров'!$D$4:$D$2000,$D1036),0)))/((SUMIFS('Регистрация приход товаров'!$G$4:$G$2000,'Регистрация приход товаров'!$A$4:$A$2000,"&gt;="&amp;DATE(YEAR($A1036),MONTH($A1036),1),'Регистрация приход товаров'!$D$4:$D$2000,$D1036)-SUMIFS('Регистрация приход товаров'!$G$4:$G$2000,'Регистрация приход товаров'!$A$4:$A$2000,"&gt;="&amp;DATE(YEAR($A1036),MONTH($A1036)+1,1),'Регистрация приход товаров'!$D$4:$D$2000,$D1036))+(IFERROR((SUMIF('Остаток на начало год'!$B$5:$B$302,$D1036,'Остаток на начало год'!$E$5:$E$302)+SUMIFS('Регистрация приход товаров'!$G$4:$G$2000,'Регистрация приход товаров'!$D$4:$D$2000,$D1036,'Регистрация приход товаров'!$A$4:$A$2000,"&lt;"&amp;DATE(YEAR($A1036),MONTH($A1036),1)))-SUMIFS('Регистрация расход товаров'!$G$4:$G$2000,'Регистрация расход товаров'!$A$4:$A$2000,"&lt;"&amp;DATE(YEAR($A1036),MONTH($A1036),1),'Регистрация расход товаров'!$D$4:$D$2000,$D1036),0))))*G1036,0)</f>
        <v>0</v>
      </c>
      <c r="I1036" s="154"/>
      <c r="J1036" s="153">
        <f t="shared" si="32"/>
        <v>0</v>
      </c>
      <c r="K1036" s="153">
        <f t="shared" si="33"/>
        <v>0</v>
      </c>
      <c r="L1036" s="43" t="e">
        <f>IF(B1036=#REF!,MAX($L$3:L1035)+1,0)</f>
        <v>#REF!</v>
      </c>
    </row>
    <row r="1037" spans="1:12">
      <c r="A1037" s="158"/>
      <c r="B1037" s="94"/>
      <c r="C1037" s="159"/>
      <c r="D1037" s="128"/>
      <c r="E1037" s="151" t="str">
        <f>IFERROR(INDEX('Материал хисобот'!$C$9:$C$259,MATCH(D1037,'Материал хисобот'!$B$9:$B$259,0),1),"")</f>
        <v/>
      </c>
      <c r="F1037" s="152" t="str">
        <f>IFERROR(INDEX('Материал хисобот'!$D$9:$D$259,MATCH(D1037,'Материал хисобот'!$B$9:$B$259,0),1),"")</f>
        <v/>
      </c>
      <c r="G1037" s="155"/>
      <c r="H1037" s="153">
        <f>IFERROR((((SUMIFS('Регистрация приход товаров'!$H$4:$H$2000,'Регистрация приход товаров'!$A$4:$A$2000,"&gt;="&amp;DATE(YEAR($A1037),MONTH($A1037),1),'Регистрация приход товаров'!$D$4:$D$2000,$D1037)-SUMIFS('Регистрация приход товаров'!$H$4:$H$2000,'Регистрация приход товаров'!$A$4:$A$2000,"&gt;="&amp;DATE(YEAR($A1037),MONTH($A1037)+1,1),'Регистрация приход товаров'!$D$4:$D$2000,$D1037))+(IFERROR((SUMIF('Остаток на начало год'!$B$5:$B$302,$D1037,'Остаток на начало год'!$F$5:$F$302)+SUMIFS('Регистрация приход товаров'!$H$4:$H$2000,'Регистрация приход товаров'!$D$4:$D$2000,$D1037,'Регистрация приход товаров'!$A$4:$A$2000,"&lt;"&amp;DATE(YEAR($A1037),MONTH($A1037),1)))-SUMIFS('Регистрация расход товаров'!$H$4:$H$2000,'Регистрация расход товаров'!$A$4:$A$2000,"&lt;"&amp;DATE(YEAR($A1037),MONTH($A1037),1),'Регистрация расход товаров'!$D$4:$D$2000,$D1037),0)))/((SUMIFS('Регистрация приход товаров'!$G$4:$G$2000,'Регистрация приход товаров'!$A$4:$A$2000,"&gt;="&amp;DATE(YEAR($A1037),MONTH($A1037),1),'Регистрация приход товаров'!$D$4:$D$2000,$D1037)-SUMIFS('Регистрация приход товаров'!$G$4:$G$2000,'Регистрация приход товаров'!$A$4:$A$2000,"&gt;="&amp;DATE(YEAR($A1037),MONTH($A1037)+1,1),'Регистрация приход товаров'!$D$4:$D$2000,$D1037))+(IFERROR((SUMIF('Остаток на начало год'!$B$5:$B$302,$D1037,'Остаток на начало год'!$E$5:$E$302)+SUMIFS('Регистрация приход товаров'!$G$4:$G$2000,'Регистрация приход товаров'!$D$4:$D$2000,$D1037,'Регистрация приход товаров'!$A$4:$A$2000,"&lt;"&amp;DATE(YEAR($A1037),MONTH($A1037),1)))-SUMIFS('Регистрация расход товаров'!$G$4:$G$2000,'Регистрация расход товаров'!$A$4:$A$2000,"&lt;"&amp;DATE(YEAR($A1037),MONTH($A1037),1),'Регистрация расход товаров'!$D$4:$D$2000,$D1037),0))))*G1037,0)</f>
        <v>0</v>
      </c>
      <c r="I1037" s="154"/>
      <c r="J1037" s="153">
        <f t="shared" si="32"/>
        <v>0</v>
      </c>
      <c r="K1037" s="153">
        <f t="shared" si="33"/>
        <v>0</v>
      </c>
      <c r="L1037" s="43" t="e">
        <f>IF(B1037=#REF!,MAX($L$3:L1036)+1,0)</f>
        <v>#REF!</v>
      </c>
    </row>
    <row r="1038" spans="1:12">
      <c r="A1038" s="158"/>
      <c r="B1038" s="94"/>
      <c r="C1038" s="159"/>
      <c r="D1038" s="128"/>
      <c r="E1038" s="151" t="str">
        <f>IFERROR(INDEX('Материал хисобот'!$C$9:$C$259,MATCH(D1038,'Материал хисобот'!$B$9:$B$259,0),1),"")</f>
        <v/>
      </c>
      <c r="F1038" s="152" t="str">
        <f>IFERROR(INDEX('Материал хисобот'!$D$9:$D$259,MATCH(D1038,'Материал хисобот'!$B$9:$B$259,0),1),"")</f>
        <v/>
      </c>
      <c r="G1038" s="155"/>
      <c r="H1038" s="153">
        <f>IFERROR((((SUMIFS('Регистрация приход товаров'!$H$4:$H$2000,'Регистрация приход товаров'!$A$4:$A$2000,"&gt;="&amp;DATE(YEAR($A1038),MONTH($A1038),1),'Регистрация приход товаров'!$D$4:$D$2000,$D1038)-SUMIFS('Регистрация приход товаров'!$H$4:$H$2000,'Регистрация приход товаров'!$A$4:$A$2000,"&gt;="&amp;DATE(YEAR($A1038),MONTH($A1038)+1,1),'Регистрация приход товаров'!$D$4:$D$2000,$D1038))+(IFERROR((SUMIF('Остаток на начало год'!$B$5:$B$302,$D1038,'Остаток на начало год'!$F$5:$F$302)+SUMIFS('Регистрация приход товаров'!$H$4:$H$2000,'Регистрация приход товаров'!$D$4:$D$2000,$D1038,'Регистрация приход товаров'!$A$4:$A$2000,"&lt;"&amp;DATE(YEAR($A1038),MONTH($A1038),1)))-SUMIFS('Регистрация расход товаров'!$H$4:$H$2000,'Регистрация расход товаров'!$A$4:$A$2000,"&lt;"&amp;DATE(YEAR($A1038),MONTH($A1038),1),'Регистрация расход товаров'!$D$4:$D$2000,$D1038),0)))/((SUMIFS('Регистрация приход товаров'!$G$4:$G$2000,'Регистрация приход товаров'!$A$4:$A$2000,"&gt;="&amp;DATE(YEAR($A1038),MONTH($A1038),1),'Регистрация приход товаров'!$D$4:$D$2000,$D1038)-SUMIFS('Регистрация приход товаров'!$G$4:$G$2000,'Регистрация приход товаров'!$A$4:$A$2000,"&gt;="&amp;DATE(YEAR($A1038),MONTH($A1038)+1,1),'Регистрация приход товаров'!$D$4:$D$2000,$D1038))+(IFERROR((SUMIF('Остаток на начало год'!$B$5:$B$302,$D1038,'Остаток на начало год'!$E$5:$E$302)+SUMIFS('Регистрация приход товаров'!$G$4:$G$2000,'Регистрация приход товаров'!$D$4:$D$2000,$D1038,'Регистрация приход товаров'!$A$4:$A$2000,"&lt;"&amp;DATE(YEAR($A1038),MONTH($A1038),1)))-SUMIFS('Регистрация расход товаров'!$G$4:$G$2000,'Регистрация расход товаров'!$A$4:$A$2000,"&lt;"&amp;DATE(YEAR($A1038),MONTH($A1038),1),'Регистрация расход товаров'!$D$4:$D$2000,$D1038),0))))*G1038,0)</f>
        <v>0</v>
      </c>
      <c r="I1038" s="154"/>
      <c r="J1038" s="153">
        <f t="shared" si="32"/>
        <v>0</v>
      </c>
      <c r="K1038" s="153">
        <f t="shared" si="33"/>
        <v>0</v>
      </c>
      <c r="L1038" s="43" t="e">
        <f>IF(B1038=#REF!,MAX($L$3:L1037)+1,0)</f>
        <v>#REF!</v>
      </c>
    </row>
    <row r="1039" spans="1:12">
      <c r="A1039" s="158"/>
      <c r="B1039" s="94"/>
      <c r="C1039" s="159"/>
      <c r="D1039" s="128"/>
      <c r="E1039" s="151" t="str">
        <f>IFERROR(INDEX('Материал хисобот'!$C$9:$C$259,MATCH(D1039,'Материал хисобот'!$B$9:$B$259,0),1),"")</f>
        <v/>
      </c>
      <c r="F1039" s="152" t="str">
        <f>IFERROR(INDEX('Материал хисобот'!$D$9:$D$259,MATCH(D1039,'Материал хисобот'!$B$9:$B$259,0),1),"")</f>
        <v/>
      </c>
      <c r="G1039" s="155"/>
      <c r="H1039" s="153">
        <f>IFERROR((((SUMIFS('Регистрация приход товаров'!$H$4:$H$2000,'Регистрация приход товаров'!$A$4:$A$2000,"&gt;="&amp;DATE(YEAR($A1039),MONTH($A1039),1),'Регистрация приход товаров'!$D$4:$D$2000,$D1039)-SUMIFS('Регистрация приход товаров'!$H$4:$H$2000,'Регистрация приход товаров'!$A$4:$A$2000,"&gt;="&amp;DATE(YEAR($A1039),MONTH($A1039)+1,1),'Регистрация приход товаров'!$D$4:$D$2000,$D1039))+(IFERROR((SUMIF('Остаток на начало год'!$B$5:$B$302,$D1039,'Остаток на начало год'!$F$5:$F$302)+SUMIFS('Регистрация приход товаров'!$H$4:$H$2000,'Регистрация приход товаров'!$D$4:$D$2000,$D1039,'Регистрация приход товаров'!$A$4:$A$2000,"&lt;"&amp;DATE(YEAR($A1039),MONTH($A1039),1)))-SUMIFS('Регистрация расход товаров'!$H$4:$H$2000,'Регистрация расход товаров'!$A$4:$A$2000,"&lt;"&amp;DATE(YEAR($A1039),MONTH($A1039),1),'Регистрация расход товаров'!$D$4:$D$2000,$D1039),0)))/((SUMIFS('Регистрация приход товаров'!$G$4:$G$2000,'Регистрация приход товаров'!$A$4:$A$2000,"&gt;="&amp;DATE(YEAR($A1039),MONTH($A1039),1),'Регистрация приход товаров'!$D$4:$D$2000,$D1039)-SUMIFS('Регистрация приход товаров'!$G$4:$G$2000,'Регистрация приход товаров'!$A$4:$A$2000,"&gt;="&amp;DATE(YEAR($A1039),MONTH($A1039)+1,1),'Регистрация приход товаров'!$D$4:$D$2000,$D1039))+(IFERROR((SUMIF('Остаток на начало год'!$B$5:$B$302,$D1039,'Остаток на начало год'!$E$5:$E$302)+SUMIFS('Регистрация приход товаров'!$G$4:$G$2000,'Регистрация приход товаров'!$D$4:$D$2000,$D1039,'Регистрация приход товаров'!$A$4:$A$2000,"&lt;"&amp;DATE(YEAR($A1039),MONTH($A1039),1)))-SUMIFS('Регистрация расход товаров'!$G$4:$G$2000,'Регистрация расход товаров'!$A$4:$A$2000,"&lt;"&amp;DATE(YEAR($A1039),MONTH($A1039),1),'Регистрация расход товаров'!$D$4:$D$2000,$D1039),0))))*G1039,0)</f>
        <v>0</v>
      </c>
      <c r="I1039" s="154"/>
      <c r="J1039" s="153">
        <f t="shared" si="32"/>
        <v>0</v>
      </c>
      <c r="K1039" s="153">
        <f t="shared" si="33"/>
        <v>0</v>
      </c>
      <c r="L1039" s="43" t="e">
        <f>IF(B1039=#REF!,MAX($L$3:L1038)+1,0)</f>
        <v>#REF!</v>
      </c>
    </row>
    <row r="1040" spans="1:12">
      <c r="A1040" s="158"/>
      <c r="B1040" s="94"/>
      <c r="C1040" s="159"/>
      <c r="D1040" s="128"/>
      <c r="E1040" s="151" t="str">
        <f>IFERROR(INDEX('Материал хисобот'!$C$9:$C$259,MATCH(D1040,'Материал хисобот'!$B$9:$B$259,0),1),"")</f>
        <v/>
      </c>
      <c r="F1040" s="152" t="str">
        <f>IFERROR(INDEX('Материал хисобот'!$D$9:$D$259,MATCH(D1040,'Материал хисобот'!$B$9:$B$259,0),1),"")</f>
        <v/>
      </c>
      <c r="G1040" s="155"/>
      <c r="H1040" s="153">
        <f>IFERROR((((SUMIFS('Регистрация приход товаров'!$H$4:$H$2000,'Регистрация приход товаров'!$A$4:$A$2000,"&gt;="&amp;DATE(YEAR($A1040),MONTH($A1040),1),'Регистрация приход товаров'!$D$4:$D$2000,$D1040)-SUMIFS('Регистрация приход товаров'!$H$4:$H$2000,'Регистрация приход товаров'!$A$4:$A$2000,"&gt;="&amp;DATE(YEAR($A1040),MONTH($A1040)+1,1),'Регистрация приход товаров'!$D$4:$D$2000,$D1040))+(IFERROR((SUMIF('Остаток на начало год'!$B$5:$B$302,$D1040,'Остаток на начало год'!$F$5:$F$302)+SUMIFS('Регистрация приход товаров'!$H$4:$H$2000,'Регистрация приход товаров'!$D$4:$D$2000,$D1040,'Регистрация приход товаров'!$A$4:$A$2000,"&lt;"&amp;DATE(YEAR($A1040),MONTH($A1040),1)))-SUMIFS('Регистрация расход товаров'!$H$4:$H$2000,'Регистрация расход товаров'!$A$4:$A$2000,"&lt;"&amp;DATE(YEAR($A1040),MONTH($A1040),1),'Регистрация расход товаров'!$D$4:$D$2000,$D1040),0)))/((SUMIFS('Регистрация приход товаров'!$G$4:$G$2000,'Регистрация приход товаров'!$A$4:$A$2000,"&gt;="&amp;DATE(YEAR($A1040),MONTH($A1040),1),'Регистрация приход товаров'!$D$4:$D$2000,$D1040)-SUMIFS('Регистрация приход товаров'!$G$4:$G$2000,'Регистрация приход товаров'!$A$4:$A$2000,"&gt;="&amp;DATE(YEAR($A1040),MONTH($A1040)+1,1),'Регистрация приход товаров'!$D$4:$D$2000,$D1040))+(IFERROR((SUMIF('Остаток на начало год'!$B$5:$B$302,$D1040,'Остаток на начало год'!$E$5:$E$302)+SUMIFS('Регистрация приход товаров'!$G$4:$G$2000,'Регистрация приход товаров'!$D$4:$D$2000,$D1040,'Регистрация приход товаров'!$A$4:$A$2000,"&lt;"&amp;DATE(YEAR($A1040),MONTH($A1040),1)))-SUMIFS('Регистрация расход товаров'!$G$4:$G$2000,'Регистрация расход товаров'!$A$4:$A$2000,"&lt;"&amp;DATE(YEAR($A1040),MONTH($A1040),1),'Регистрация расход товаров'!$D$4:$D$2000,$D1040),0))))*G1040,0)</f>
        <v>0</v>
      </c>
      <c r="I1040" s="154"/>
      <c r="J1040" s="153">
        <f t="shared" si="32"/>
        <v>0</v>
      </c>
      <c r="K1040" s="153">
        <f t="shared" si="33"/>
        <v>0</v>
      </c>
      <c r="L1040" s="43" t="e">
        <f>IF(B1040=#REF!,MAX($L$3:L1039)+1,0)</f>
        <v>#REF!</v>
      </c>
    </row>
    <row r="1041" spans="1:12">
      <c r="A1041" s="158"/>
      <c r="B1041" s="94"/>
      <c r="C1041" s="159"/>
      <c r="D1041" s="128"/>
      <c r="E1041" s="151" t="str">
        <f>IFERROR(INDEX('Материал хисобот'!$C$9:$C$259,MATCH(D1041,'Материал хисобот'!$B$9:$B$259,0),1),"")</f>
        <v/>
      </c>
      <c r="F1041" s="152" t="str">
        <f>IFERROR(INDEX('Материал хисобот'!$D$9:$D$259,MATCH(D1041,'Материал хисобот'!$B$9:$B$259,0),1),"")</f>
        <v/>
      </c>
      <c r="G1041" s="155"/>
      <c r="H1041" s="153">
        <f>IFERROR((((SUMIFS('Регистрация приход товаров'!$H$4:$H$2000,'Регистрация приход товаров'!$A$4:$A$2000,"&gt;="&amp;DATE(YEAR($A1041),MONTH($A1041),1),'Регистрация приход товаров'!$D$4:$D$2000,$D1041)-SUMIFS('Регистрация приход товаров'!$H$4:$H$2000,'Регистрация приход товаров'!$A$4:$A$2000,"&gt;="&amp;DATE(YEAR($A1041),MONTH($A1041)+1,1),'Регистрация приход товаров'!$D$4:$D$2000,$D1041))+(IFERROR((SUMIF('Остаток на начало год'!$B$5:$B$302,$D1041,'Остаток на начало год'!$F$5:$F$302)+SUMIFS('Регистрация приход товаров'!$H$4:$H$2000,'Регистрация приход товаров'!$D$4:$D$2000,$D1041,'Регистрация приход товаров'!$A$4:$A$2000,"&lt;"&amp;DATE(YEAR($A1041),MONTH($A1041),1)))-SUMIFS('Регистрация расход товаров'!$H$4:$H$2000,'Регистрация расход товаров'!$A$4:$A$2000,"&lt;"&amp;DATE(YEAR($A1041),MONTH($A1041),1),'Регистрация расход товаров'!$D$4:$D$2000,$D1041),0)))/((SUMIFS('Регистрация приход товаров'!$G$4:$G$2000,'Регистрация приход товаров'!$A$4:$A$2000,"&gt;="&amp;DATE(YEAR($A1041),MONTH($A1041),1),'Регистрация приход товаров'!$D$4:$D$2000,$D1041)-SUMIFS('Регистрация приход товаров'!$G$4:$G$2000,'Регистрация приход товаров'!$A$4:$A$2000,"&gt;="&amp;DATE(YEAR($A1041),MONTH($A1041)+1,1),'Регистрация приход товаров'!$D$4:$D$2000,$D1041))+(IFERROR((SUMIF('Остаток на начало год'!$B$5:$B$302,$D1041,'Остаток на начало год'!$E$5:$E$302)+SUMIFS('Регистрация приход товаров'!$G$4:$G$2000,'Регистрация приход товаров'!$D$4:$D$2000,$D1041,'Регистрация приход товаров'!$A$4:$A$2000,"&lt;"&amp;DATE(YEAR($A1041),MONTH($A1041),1)))-SUMIFS('Регистрация расход товаров'!$G$4:$G$2000,'Регистрация расход товаров'!$A$4:$A$2000,"&lt;"&amp;DATE(YEAR($A1041),MONTH($A1041),1),'Регистрация расход товаров'!$D$4:$D$2000,$D1041),0))))*G1041,0)</f>
        <v>0</v>
      </c>
      <c r="I1041" s="154"/>
      <c r="J1041" s="153">
        <f t="shared" si="32"/>
        <v>0</v>
      </c>
      <c r="K1041" s="153">
        <f t="shared" si="33"/>
        <v>0</v>
      </c>
      <c r="L1041" s="43" t="e">
        <f>IF(B1041=#REF!,MAX($L$3:L1040)+1,0)</f>
        <v>#REF!</v>
      </c>
    </row>
    <row r="1042" spans="1:12">
      <c r="A1042" s="158"/>
      <c r="B1042" s="94"/>
      <c r="C1042" s="159"/>
      <c r="D1042" s="128"/>
      <c r="E1042" s="151" t="str">
        <f>IFERROR(INDEX('Материал хисобот'!$C$9:$C$259,MATCH(D1042,'Материал хисобот'!$B$9:$B$259,0),1),"")</f>
        <v/>
      </c>
      <c r="F1042" s="152" t="str">
        <f>IFERROR(INDEX('Материал хисобот'!$D$9:$D$259,MATCH(D1042,'Материал хисобот'!$B$9:$B$259,0),1),"")</f>
        <v/>
      </c>
      <c r="G1042" s="155"/>
      <c r="H1042" s="153">
        <f>IFERROR((((SUMIFS('Регистрация приход товаров'!$H$4:$H$2000,'Регистрация приход товаров'!$A$4:$A$2000,"&gt;="&amp;DATE(YEAR($A1042),MONTH($A1042),1),'Регистрация приход товаров'!$D$4:$D$2000,$D1042)-SUMIFS('Регистрация приход товаров'!$H$4:$H$2000,'Регистрация приход товаров'!$A$4:$A$2000,"&gt;="&amp;DATE(YEAR($A1042),MONTH($A1042)+1,1),'Регистрация приход товаров'!$D$4:$D$2000,$D1042))+(IFERROR((SUMIF('Остаток на начало год'!$B$5:$B$302,$D1042,'Остаток на начало год'!$F$5:$F$302)+SUMIFS('Регистрация приход товаров'!$H$4:$H$2000,'Регистрация приход товаров'!$D$4:$D$2000,$D1042,'Регистрация приход товаров'!$A$4:$A$2000,"&lt;"&amp;DATE(YEAR($A1042),MONTH($A1042),1)))-SUMIFS('Регистрация расход товаров'!$H$4:$H$2000,'Регистрация расход товаров'!$A$4:$A$2000,"&lt;"&amp;DATE(YEAR($A1042),MONTH($A1042),1),'Регистрация расход товаров'!$D$4:$D$2000,$D1042),0)))/((SUMIFS('Регистрация приход товаров'!$G$4:$G$2000,'Регистрация приход товаров'!$A$4:$A$2000,"&gt;="&amp;DATE(YEAR($A1042),MONTH($A1042),1),'Регистрация приход товаров'!$D$4:$D$2000,$D1042)-SUMIFS('Регистрация приход товаров'!$G$4:$G$2000,'Регистрация приход товаров'!$A$4:$A$2000,"&gt;="&amp;DATE(YEAR($A1042),MONTH($A1042)+1,1),'Регистрация приход товаров'!$D$4:$D$2000,$D1042))+(IFERROR((SUMIF('Остаток на начало год'!$B$5:$B$302,$D1042,'Остаток на начало год'!$E$5:$E$302)+SUMIFS('Регистрация приход товаров'!$G$4:$G$2000,'Регистрация приход товаров'!$D$4:$D$2000,$D1042,'Регистрация приход товаров'!$A$4:$A$2000,"&lt;"&amp;DATE(YEAR($A1042),MONTH($A1042),1)))-SUMIFS('Регистрация расход товаров'!$G$4:$G$2000,'Регистрация расход товаров'!$A$4:$A$2000,"&lt;"&amp;DATE(YEAR($A1042),MONTH($A1042),1),'Регистрация расход товаров'!$D$4:$D$2000,$D1042),0))))*G1042,0)</f>
        <v>0</v>
      </c>
      <c r="I1042" s="154"/>
      <c r="J1042" s="153">
        <f t="shared" si="32"/>
        <v>0</v>
      </c>
      <c r="K1042" s="153">
        <f t="shared" si="33"/>
        <v>0</v>
      </c>
      <c r="L1042" s="43" t="e">
        <f>IF(B1042=#REF!,MAX($L$3:L1041)+1,0)</f>
        <v>#REF!</v>
      </c>
    </row>
    <row r="1043" spans="1:12">
      <c r="A1043" s="158"/>
      <c r="B1043" s="94"/>
      <c r="C1043" s="159"/>
      <c r="D1043" s="128"/>
      <c r="E1043" s="151" t="str">
        <f>IFERROR(INDEX('Материал хисобот'!$C$9:$C$259,MATCH(D1043,'Материал хисобот'!$B$9:$B$259,0),1),"")</f>
        <v/>
      </c>
      <c r="F1043" s="152" t="str">
        <f>IFERROR(INDEX('Материал хисобот'!$D$9:$D$259,MATCH(D1043,'Материал хисобот'!$B$9:$B$259,0),1),"")</f>
        <v/>
      </c>
      <c r="G1043" s="155"/>
      <c r="H1043" s="153">
        <f>IFERROR((((SUMIFS('Регистрация приход товаров'!$H$4:$H$2000,'Регистрация приход товаров'!$A$4:$A$2000,"&gt;="&amp;DATE(YEAR($A1043),MONTH($A1043),1),'Регистрация приход товаров'!$D$4:$D$2000,$D1043)-SUMIFS('Регистрация приход товаров'!$H$4:$H$2000,'Регистрация приход товаров'!$A$4:$A$2000,"&gt;="&amp;DATE(YEAR($A1043),MONTH($A1043)+1,1),'Регистрация приход товаров'!$D$4:$D$2000,$D1043))+(IFERROR((SUMIF('Остаток на начало год'!$B$5:$B$302,$D1043,'Остаток на начало год'!$F$5:$F$302)+SUMIFS('Регистрация приход товаров'!$H$4:$H$2000,'Регистрация приход товаров'!$D$4:$D$2000,$D1043,'Регистрация приход товаров'!$A$4:$A$2000,"&lt;"&amp;DATE(YEAR($A1043),MONTH($A1043),1)))-SUMIFS('Регистрация расход товаров'!$H$4:$H$2000,'Регистрация расход товаров'!$A$4:$A$2000,"&lt;"&amp;DATE(YEAR($A1043),MONTH($A1043),1),'Регистрация расход товаров'!$D$4:$D$2000,$D1043),0)))/((SUMIFS('Регистрация приход товаров'!$G$4:$G$2000,'Регистрация приход товаров'!$A$4:$A$2000,"&gt;="&amp;DATE(YEAR($A1043),MONTH($A1043),1),'Регистрация приход товаров'!$D$4:$D$2000,$D1043)-SUMIFS('Регистрация приход товаров'!$G$4:$G$2000,'Регистрация приход товаров'!$A$4:$A$2000,"&gt;="&amp;DATE(YEAR($A1043),MONTH($A1043)+1,1),'Регистрация приход товаров'!$D$4:$D$2000,$D1043))+(IFERROR((SUMIF('Остаток на начало год'!$B$5:$B$302,$D1043,'Остаток на начало год'!$E$5:$E$302)+SUMIFS('Регистрация приход товаров'!$G$4:$G$2000,'Регистрация приход товаров'!$D$4:$D$2000,$D1043,'Регистрация приход товаров'!$A$4:$A$2000,"&lt;"&amp;DATE(YEAR($A1043),MONTH($A1043),1)))-SUMIFS('Регистрация расход товаров'!$G$4:$G$2000,'Регистрация расход товаров'!$A$4:$A$2000,"&lt;"&amp;DATE(YEAR($A1043),MONTH($A1043),1),'Регистрация расход товаров'!$D$4:$D$2000,$D1043),0))))*G1043,0)</f>
        <v>0</v>
      </c>
      <c r="I1043" s="154"/>
      <c r="J1043" s="153">
        <f t="shared" si="32"/>
        <v>0</v>
      </c>
      <c r="K1043" s="153">
        <f t="shared" si="33"/>
        <v>0</v>
      </c>
      <c r="L1043" s="43" t="e">
        <f>IF(B1043=#REF!,MAX($L$3:L1042)+1,0)</f>
        <v>#REF!</v>
      </c>
    </row>
    <row r="1044" spans="1:12">
      <c r="A1044" s="158"/>
      <c r="B1044" s="94"/>
      <c r="C1044" s="159"/>
      <c r="D1044" s="128"/>
      <c r="E1044" s="151" t="str">
        <f>IFERROR(INDEX('Материал хисобот'!$C$9:$C$259,MATCH(D1044,'Материал хисобот'!$B$9:$B$259,0),1),"")</f>
        <v/>
      </c>
      <c r="F1044" s="152" t="str">
        <f>IFERROR(INDEX('Материал хисобот'!$D$9:$D$259,MATCH(D1044,'Материал хисобот'!$B$9:$B$259,0),1),"")</f>
        <v/>
      </c>
      <c r="G1044" s="155"/>
      <c r="H1044" s="153">
        <f>IFERROR((((SUMIFS('Регистрация приход товаров'!$H$4:$H$2000,'Регистрация приход товаров'!$A$4:$A$2000,"&gt;="&amp;DATE(YEAR($A1044),MONTH($A1044),1),'Регистрация приход товаров'!$D$4:$D$2000,$D1044)-SUMIFS('Регистрация приход товаров'!$H$4:$H$2000,'Регистрация приход товаров'!$A$4:$A$2000,"&gt;="&amp;DATE(YEAR($A1044),MONTH($A1044)+1,1),'Регистрация приход товаров'!$D$4:$D$2000,$D1044))+(IFERROR((SUMIF('Остаток на начало год'!$B$5:$B$302,$D1044,'Остаток на начало год'!$F$5:$F$302)+SUMIFS('Регистрация приход товаров'!$H$4:$H$2000,'Регистрация приход товаров'!$D$4:$D$2000,$D1044,'Регистрация приход товаров'!$A$4:$A$2000,"&lt;"&amp;DATE(YEAR($A1044),MONTH($A1044),1)))-SUMIFS('Регистрация расход товаров'!$H$4:$H$2000,'Регистрация расход товаров'!$A$4:$A$2000,"&lt;"&amp;DATE(YEAR($A1044),MONTH($A1044),1),'Регистрация расход товаров'!$D$4:$D$2000,$D1044),0)))/((SUMIFS('Регистрация приход товаров'!$G$4:$G$2000,'Регистрация приход товаров'!$A$4:$A$2000,"&gt;="&amp;DATE(YEAR($A1044),MONTH($A1044),1),'Регистрация приход товаров'!$D$4:$D$2000,$D1044)-SUMIFS('Регистрация приход товаров'!$G$4:$G$2000,'Регистрация приход товаров'!$A$4:$A$2000,"&gt;="&amp;DATE(YEAR($A1044),MONTH($A1044)+1,1),'Регистрация приход товаров'!$D$4:$D$2000,$D1044))+(IFERROR((SUMIF('Остаток на начало год'!$B$5:$B$302,$D1044,'Остаток на начало год'!$E$5:$E$302)+SUMIFS('Регистрация приход товаров'!$G$4:$G$2000,'Регистрация приход товаров'!$D$4:$D$2000,$D1044,'Регистрация приход товаров'!$A$4:$A$2000,"&lt;"&amp;DATE(YEAR($A1044),MONTH($A1044),1)))-SUMIFS('Регистрация расход товаров'!$G$4:$G$2000,'Регистрация расход товаров'!$A$4:$A$2000,"&lt;"&amp;DATE(YEAR($A1044),MONTH($A1044),1),'Регистрация расход товаров'!$D$4:$D$2000,$D1044),0))))*G1044,0)</f>
        <v>0</v>
      </c>
      <c r="I1044" s="154"/>
      <c r="J1044" s="153">
        <f t="shared" si="32"/>
        <v>0</v>
      </c>
      <c r="K1044" s="153">
        <f t="shared" si="33"/>
        <v>0</v>
      </c>
      <c r="L1044" s="43" t="e">
        <f>IF(B1044=#REF!,MAX($L$3:L1043)+1,0)</f>
        <v>#REF!</v>
      </c>
    </row>
    <row r="1045" spans="1:12">
      <c r="A1045" s="158"/>
      <c r="B1045" s="94"/>
      <c r="C1045" s="159"/>
      <c r="D1045" s="128"/>
      <c r="E1045" s="151" t="str">
        <f>IFERROR(INDEX('Материал хисобот'!$C$9:$C$259,MATCH(D1045,'Материал хисобот'!$B$9:$B$259,0),1),"")</f>
        <v/>
      </c>
      <c r="F1045" s="152" t="str">
        <f>IFERROR(INDEX('Материал хисобот'!$D$9:$D$259,MATCH(D1045,'Материал хисобот'!$B$9:$B$259,0),1),"")</f>
        <v/>
      </c>
      <c r="G1045" s="155"/>
      <c r="H1045" s="153">
        <f>IFERROR((((SUMIFS('Регистрация приход товаров'!$H$4:$H$2000,'Регистрация приход товаров'!$A$4:$A$2000,"&gt;="&amp;DATE(YEAR($A1045),MONTH($A1045),1),'Регистрация приход товаров'!$D$4:$D$2000,$D1045)-SUMIFS('Регистрация приход товаров'!$H$4:$H$2000,'Регистрация приход товаров'!$A$4:$A$2000,"&gt;="&amp;DATE(YEAR($A1045),MONTH($A1045)+1,1),'Регистрация приход товаров'!$D$4:$D$2000,$D1045))+(IFERROR((SUMIF('Остаток на начало год'!$B$5:$B$302,$D1045,'Остаток на начало год'!$F$5:$F$302)+SUMIFS('Регистрация приход товаров'!$H$4:$H$2000,'Регистрация приход товаров'!$D$4:$D$2000,$D1045,'Регистрация приход товаров'!$A$4:$A$2000,"&lt;"&amp;DATE(YEAR($A1045),MONTH($A1045),1)))-SUMIFS('Регистрация расход товаров'!$H$4:$H$2000,'Регистрация расход товаров'!$A$4:$A$2000,"&lt;"&amp;DATE(YEAR($A1045),MONTH($A1045),1),'Регистрация расход товаров'!$D$4:$D$2000,$D1045),0)))/((SUMIFS('Регистрация приход товаров'!$G$4:$G$2000,'Регистрация приход товаров'!$A$4:$A$2000,"&gt;="&amp;DATE(YEAR($A1045),MONTH($A1045),1),'Регистрация приход товаров'!$D$4:$D$2000,$D1045)-SUMIFS('Регистрация приход товаров'!$G$4:$G$2000,'Регистрация приход товаров'!$A$4:$A$2000,"&gt;="&amp;DATE(YEAR($A1045),MONTH($A1045)+1,1),'Регистрация приход товаров'!$D$4:$D$2000,$D1045))+(IFERROR((SUMIF('Остаток на начало год'!$B$5:$B$302,$D1045,'Остаток на начало год'!$E$5:$E$302)+SUMIFS('Регистрация приход товаров'!$G$4:$G$2000,'Регистрация приход товаров'!$D$4:$D$2000,$D1045,'Регистрация приход товаров'!$A$4:$A$2000,"&lt;"&amp;DATE(YEAR($A1045),MONTH($A1045),1)))-SUMIFS('Регистрация расход товаров'!$G$4:$G$2000,'Регистрация расход товаров'!$A$4:$A$2000,"&lt;"&amp;DATE(YEAR($A1045),MONTH($A1045),1),'Регистрация расход товаров'!$D$4:$D$2000,$D1045),0))))*G1045,0)</f>
        <v>0</v>
      </c>
      <c r="I1045" s="154"/>
      <c r="J1045" s="153">
        <f t="shared" si="32"/>
        <v>0</v>
      </c>
      <c r="K1045" s="153">
        <f t="shared" si="33"/>
        <v>0</v>
      </c>
      <c r="L1045" s="43" t="e">
        <f>IF(B1045=#REF!,MAX($L$3:L1044)+1,0)</f>
        <v>#REF!</v>
      </c>
    </row>
    <row r="1046" spans="1:12">
      <c r="A1046" s="158"/>
      <c r="B1046" s="94"/>
      <c r="C1046" s="159"/>
      <c r="D1046" s="128"/>
      <c r="E1046" s="151" t="str">
        <f>IFERROR(INDEX('Материал хисобот'!$C$9:$C$259,MATCH(D1046,'Материал хисобот'!$B$9:$B$259,0),1),"")</f>
        <v/>
      </c>
      <c r="F1046" s="152" t="str">
        <f>IFERROR(INDEX('Материал хисобот'!$D$9:$D$259,MATCH(D1046,'Материал хисобот'!$B$9:$B$259,0),1),"")</f>
        <v/>
      </c>
      <c r="G1046" s="155"/>
      <c r="H1046" s="153">
        <f>IFERROR((((SUMIFS('Регистрация приход товаров'!$H$4:$H$2000,'Регистрация приход товаров'!$A$4:$A$2000,"&gt;="&amp;DATE(YEAR($A1046),MONTH($A1046),1),'Регистрация приход товаров'!$D$4:$D$2000,$D1046)-SUMIFS('Регистрация приход товаров'!$H$4:$H$2000,'Регистрация приход товаров'!$A$4:$A$2000,"&gt;="&amp;DATE(YEAR($A1046),MONTH($A1046)+1,1),'Регистрация приход товаров'!$D$4:$D$2000,$D1046))+(IFERROR((SUMIF('Остаток на начало год'!$B$5:$B$302,$D1046,'Остаток на начало год'!$F$5:$F$302)+SUMIFS('Регистрация приход товаров'!$H$4:$H$2000,'Регистрация приход товаров'!$D$4:$D$2000,$D1046,'Регистрация приход товаров'!$A$4:$A$2000,"&lt;"&amp;DATE(YEAR($A1046),MONTH($A1046),1)))-SUMIFS('Регистрация расход товаров'!$H$4:$H$2000,'Регистрация расход товаров'!$A$4:$A$2000,"&lt;"&amp;DATE(YEAR($A1046),MONTH($A1046),1),'Регистрация расход товаров'!$D$4:$D$2000,$D1046),0)))/((SUMIFS('Регистрация приход товаров'!$G$4:$G$2000,'Регистрация приход товаров'!$A$4:$A$2000,"&gt;="&amp;DATE(YEAR($A1046),MONTH($A1046),1),'Регистрация приход товаров'!$D$4:$D$2000,$D1046)-SUMIFS('Регистрация приход товаров'!$G$4:$G$2000,'Регистрация приход товаров'!$A$4:$A$2000,"&gt;="&amp;DATE(YEAR($A1046),MONTH($A1046)+1,1),'Регистрация приход товаров'!$D$4:$D$2000,$D1046))+(IFERROR((SUMIF('Остаток на начало год'!$B$5:$B$302,$D1046,'Остаток на начало год'!$E$5:$E$302)+SUMIFS('Регистрация приход товаров'!$G$4:$G$2000,'Регистрация приход товаров'!$D$4:$D$2000,$D1046,'Регистрация приход товаров'!$A$4:$A$2000,"&lt;"&amp;DATE(YEAR($A1046),MONTH($A1046),1)))-SUMIFS('Регистрация расход товаров'!$G$4:$G$2000,'Регистрация расход товаров'!$A$4:$A$2000,"&lt;"&amp;DATE(YEAR($A1046),MONTH($A1046),1),'Регистрация расход товаров'!$D$4:$D$2000,$D1046),0))))*G1046,0)</f>
        <v>0</v>
      </c>
      <c r="I1046" s="154"/>
      <c r="J1046" s="153">
        <f t="shared" si="32"/>
        <v>0</v>
      </c>
      <c r="K1046" s="153">
        <f t="shared" si="33"/>
        <v>0</v>
      </c>
      <c r="L1046" s="43" t="e">
        <f>IF(B1046=#REF!,MAX($L$3:L1045)+1,0)</f>
        <v>#REF!</v>
      </c>
    </row>
    <row r="1047" spans="1:12">
      <c r="A1047" s="158"/>
      <c r="B1047" s="94"/>
      <c r="C1047" s="159"/>
      <c r="D1047" s="128"/>
      <c r="E1047" s="151" t="str">
        <f>IFERROR(INDEX('Материал хисобот'!$C$9:$C$259,MATCH(D1047,'Материал хисобот'!$B$9:$B$259,0),1),"")</f>
        <v/>
      </c>
      <c r="F1047" s="152" t="str">
        <f>IFERROR(INDEX('Материал хисобот'!$D$9:$D$259,MATCH(D1047,'Материал хисобот'!$B$9:$B$259,0),1),"")</f>
        <v/>
      </c>
      <c r="G1047" s="155"/>
      <c r="H1047" s="153">
        <f>IFERROR((((SUMIFS('Регистрация приход товаров'!$H$4:$H$2000,'Регистрация приход товаров'!$A$4:$A$2000,"&gt;="&amp;DATE(YEAR($A1047),MONTH($A1047),1),'Регистрация приход товаров'!$D$4:$D$2000,$D1047)-SUMIFS('Регистрация приход товаров'!$H$4:$H$2000,'Регистрация приход товаров'!$A$4:$A$2000,"&gt;="&amp;DATE(YEAR($A1047),MONTH($A1047)+1,1),'Регистрация приход товаров'!$D$4:$D$2000,$D1047))+(IFERROR((SUMIF('Остаток на начало год'!$B$5:$B$302,$D1047,'Остаток на начало год'!$F$5:$F$302)+SUMIFS('Регистрация приход товаров'!$H$4:$H$2000,'Регистрация приход товаров'!$D$4:$D$2000,$D1047,'Регистрация приход товаров'!$A$4:$A$2000,"&lt;"&amp;DATE(YEAR($A1047),MONTH($A1047),1)))-SUMIFS('Регистрация расход товаров'!$H$4:$H$2000,'Регистрация расход товаров'!$A$4:$A$2000,"&lt;"&amp;DATE(YEAR($A1047),MONTH($A1047),1),'Регистрация расход товаров'!$D$4:$D$2000,$D1047),0)))/((SUMIFS('Регистрация приход товаров'!$G$4:$G$2000,'Регистрация приход товаров'!$A$4:$A$2000,"&gt;="&amp;DATE(YEAR($A1047),MONTH($A1047),1),'Регистрация приход товаров'!$D$4:$D$2000,$D1047)-SUMIFS('Регистрация приход товаров'!$G$4:$G$2000,'Регистрация приход товаров'!$A$4:$A$2000,"&gt;="&amp;DATE(YEAR($A1047),MONTH($A1047)+1,1),'Регистрация приход товаров'!$D$4:$D$2000,$D1047))+(IFERROR((SUMIF('Остаток на начало год'!$B$5:$B$302,$D1047,'Остаток на начало год'!$E$5:$E$302)+SUMIFS('Регистрация приход товаров'!$G$4:$G$2000,'Регистрация приход товаров'!$D$4:$D$2000,$D1047,'Регистрация приход товаров'!$A$4:$A$2000,"&lt;"&amp;DATE(YEAR($A1047),MONTH($A1047),1)))-SUMIFS('Регистрация расход товаров'!$G$4:$G$2000,'Регистрация расход товаров'!$A$4:$A$2000,"&lt;"&amp;DATE(YEAR($A1047),MONTH($A1047),1),'Регистрация расход товаров'!$D$4:$D$2000,$D1047),0))))*G1047,0)</f>
        <v>0</v>
      </c>
      <c r="I1047" s="154"/>
      <c r="J1047" s="153">
        <f t="shared" si="32"/>
        <v>0</v>
      </c>
      <c r="K1047" s="153">
        <f t="shared" si="33"/>
        <v>0</v>
      </c>
      <c r="L1047" s="43" t="e">
        <f>IF(B1047=#REF!,MAX($L$3:L1046)+1,0)</f>
        <v>#REF!</v>
      </c>
    </row>
    <row r="1048" spans="1:12">
      <c r="A1048" s="158"/>
      <c r="B1048" s="94"/>
      <c r="C1048" s="159"/>
      <c r="D1048" s="128"/>
      <c r="E1048" s="151" t="str">
        <f>IFERROR(INDEX('Материал хисобот'!$C$9:$C$259,MATCH(D1048,'Материал хисобот'!$B$9:$B$259,0),1),"")</f>
        <v/>
      </c>
      <c r="F1048" s="152" t="str">
        <f>IFERROR(INDEX('Материал хисобот'!$D$9:$D$259,MATCH(D1048,'Материал хисобот'!$B$9:$B$259,0),1),"")</f>
        <v/>
      </c>
      <c r="G1048" s="155"/>
      <c r="H1048" s="153">
        <f>IFERROR((((SUMIFS('Регистрация приход товаров'!$H$4:$H$2000,'Регистрация приход товаров'!$A$4:$A$2000,"&gt;="&amp;DATE(YEAR($A1048),MONTH($A1048),1),'Регистрация приход товаров'!$D$4:$D$2000,$D1048)-SUMIFS('Регистрация приход товаров'!$H$4:$H$2000,'Регистрация приход товаров'!$A$4:$A$2000,"&gt;="&amp;DATE(YEAR($A1048),MONTH($A1048)+1,1),'Регистрация приход товаров'!$D$4:$D$2000,$D1048))+(IFERROR((SUMIF('Остаток на начало год'!$B$5:$B$302,$D1048,'Остаток на начало год'!$F$5:$F$302)+SUMIFS('Регистрация приход товаров'!$H$4:$H$2000,'Регистрация приход товаров'!$D$4:$D$2000,$D1048,'Регистрация приход товаров'!$A$4:$A$2000,"&lt;"&amp;DATE(YEAR($A1048),MONTH($A1048),1)))-SUMIFS('Регистрация расход товаров'!$H$4:$H$2000,'Регистрация расход товаров'!$A$4:$A$2000,"&lt;"&amp;DATE(YEAR($A1048),MONTH($A1048),1),'Регистрация расход товаров'!$D$4:$D$2000,$D1048),0)))/((SUMIFS('Регистрация приход товаров'!$G$4:$G$2000,'Регистрация приход товаров'!$A$4:$A$2000,"&gt;="&amp;DATE(YEAR($A1048),MONTH($A1048),1),'Регистрация приход товаров'!$D$4:$D$2000,$D1048)-SUMIFS('Регистрация приход товаров'!$G$4:$G$2000,'Регистрация приход товаров'!$A$4:$A$2000,"&gt;="&amp;DATE(YEAR($A1048),MONTH($A1048)+1,1),'Регистрация приход товаров'!$D$4:$D$2000,$D1048))+(IFERROR((SUMIF('Остаток на начало год'!$B$5:$B$302,$D1048,'Остаток на начало год'!$E$5:$E$302)+SUMIFS('Регистрация приход товаров'!$G$4:$G$2000,'Регистрация приход товаров'!$D$4:$D$2000,$D1048,'Регистрация приход товаров'!$A$4:$A$2000,"&lt;"&amp;DATE(YEAR($A1048),MONTH($A1048),1)))-SUMIFS('Регистрация расход товаров'!$G$4:$G$2000,'Регистрация расход товаров'!$A$4:$A$2000,"&lt;"&amp;DATE(YEAR($A1048),MONTH($A1048),1),'Регистрация расход товаров'!$D$4:$D$2000,$D1048),0))))*G1048,0)</f>
        <v>0</v>
      </c>
      <c r="I1048" s="154"/>
      <c r="J1048" s="153">
        <f t="shared" si="32"/>
        <v>0</v>
      </c>
      <c r="K1048" s="153">
        <f t="shared" si="33"/>
        <v>0</v>
      </c>
      <c r="L1048" s="43" t="e">
        <f>IF(B1048=#REF!,MAX($L$3:L1047)+1,0)</f>
        <v>#REF!</v>
      </c>
    </row>
    <row r="1049" spans="1:12">
      <c r="A1049" s="158"/>
      <c r="B1049" s="94"/>
      <c r="C1049" s="159"/>
      <c r="D1049" s="128"/>
      <c r="E1049" s="151" t="str">
        <f>IFERROR(INDEX('Материал хисобот'!$C$9:$C$259,MATCH(D1049,'Материал хисобот'!$B$9:$B$259,0),1),"")</f>
        <v/>
      </c>
      <c r="F1049" s="152" t="str">
        <f>IFERROR(INDEX('Материал хисобот'!$D$9:$D$259,MATCH(D1049,'Материал хисобот'!$B$9:$B$259,0),1),"")</f>
        <v/>
      </c>
      <c r="G1049" s="155"/>
      <c r="H1049" s="153">
        <f>IFERROR((((SUMIFS('Регистрация приход товаров'!$H$4:$H$2000,'Регистрация приход товаров'!$A$4:$A$2000,"&gt;="&amp;DATE(YEAR($A1049),MONTH($A1049),1),'Регистрация приход товаров'!$D$4:$D$2000,$D1049)-SUMIFS('Регистрация приход товаров'!$H$4:$H$2000,'Регистрация приход товаров'!$A$4:$A$2000,"&gt;="&amp;DATE(YEAR($A1049),MONTH($A1049)+1,1),'Регистрация приход товаров'!$D$4:$D$2000,$D1049))+(IFERROR((SUMIF('Остаток на начало год'!$B$5:$B$302,$D1049,'Остаток на начало год'!$F$5:$F$302)+SUMIFS('Регистрация приход товаров'!$H$4:$H$2000,'Регистрация приход товаров'!$D$4:$D$2000,$D1049,'Регистрация приход товаров'!$A$4:$A$2000,"&lt;"&amp;DATE(YEAR($A1049),MONTH($A1049),1)))-SUMIFS('Регистрация расход товаров'!$H$4:$H$2000,'Регистрация расход товаров'!$A$4:$A$2000,"&lt;"&amp;DATE(YEAR($A1049),MONTH($A1049),1),'Регистрация расход товаров'!$D$4:$D$2000,$D1049),0)))/((SUMIFS('Регистрация приход товаров'!$G$4:$G$2000,'Регистрация приход товаров'!$A$4:$A$2000,"&gt;="&amp;DATE(YEAR($A1049),MONTH($A1049),1),'Регистрация приход товаров'!$D$4:$D$2000,$D1049)-SUMIFS('Регистрация приход товаров'!$G$4:$G$2000,'Регистрация приход товаров'!$A$4:$A$2000,"&gt;="&amp;DATE(YEAR($A1049),MONTH($A1049)+1,1),'Регистрация приход товаров'!$D$4:$D$2000,$D1049))+(IFERROR((SUMIF('Остаток на начало год'!$B$5:$B$302,$D1049,'Остаток на начало год'!$E$5:$E$302)+SUMIFS('Регистрация приход товаров'!$G$4:$G$2000,'Регистрация приход товаров'!$D$4:$D$2000,$D1049,'Регистрация приход товаров'!$A$4:$A$2000,"&lt;"&amp;DATE(YEAR($A1049),MONTH($A1049),1)))-SUMIFS('Регистрация расход товаров'!$G$4:$G$2000,'Регистрация расход товаров'!$A$4:$A$2000,"&lt;"&amp;DATE(YEAR($A1049),MONTH($A1049),1),'Регистрация расход товаров'!$D$4:$D$2000,$D1049),0))))*G1049,0)</f>
        <v>0</v>
      </c>
      <c r="I1049" s="154"/>
      <c r="J1049" s="153">
        <f t="shared" si="32"/>
        <v>0</v>
      </c>
      <c r="K1049" s="153">
        <f t="shared" si="33"/>
        <v>0</v>
      </c>
      <c r="L1049" s="43" t="e">
        <f>IF(B1049=#REF!,MAX($L$3:L1048)+1,0)</f>
        <v>#REF!</v>
      </c>
    </row>
    <row r="1050" spans="1:12">
      <c r="A1050" s="158"/>
      <c r="B1050" s="94"/>
      <c r="C1050" s="159"/>
      <c r="D1050" s="128"/>
      <c r="E1050" s="151" t="str">
        <f>IFERROR(INDEX('Материал хисобот'!$C$9:$C$259,MATCH(D1050,'Материал хисобот'!$B$9:$B$259,0),1),"")</f>
        <v/>
      </c>
      <c r="F1050" s="152" t="str">
        <f>IFERROR(INDEX('Материал хисобот'!$D$9:$D$259,MATCH(D1050,'Материал хисобот'!$B$9:$B$259,0),1),"")</f>
        <v/>
      </c>
      <c r="G1050" s="155"/>
      <c r="H1050" s="153">
        <f>IFERROR((((SUMIFS('Регистрация приход товаров'!$H$4:$H$2000,'Регистрация приход товаров'!$A$4:$A$2000,"&gt;="&amp;DATE(YEAR($A1050),MONTH($A1050),1),'Регистрация приход товаров'!$D$4:$D$2000,$D1050)-SUMIFS('Регистрация приход товаров'!$H$4:$H$2000,'Регистрация приход товаров'!$A$4:$A$2000,"&gt;="&amp;DATE(YEAR($A1050),MONTH($A1050)+1,1),'Регистрация приход товаров'!$D$4:$D$2000,$D1050))+(IFERROR((SUMIF('Остаток на начало год'!$B$5:$B$302,$D1050,'Остаток на начало год'!$F$5:$F$302)+SUMIFS('Регистрация приход товаров'!$H$4:$H$2000,'Регистрация приход товаров'!$D$4:$D$2000,$D1050,'Регистрация приход товаров'!$A$4:$A$2000,"&lt;"&amp;DATE(YEAR($A1050),MONTH($A1050),1)))-SUMIFS('Регистрация расход товаров'!$H$4:$H$2000,'Регистрация расход товаров'!$A$4:$A$2000,"&lt;"&amp;DATE(YEAR($A1050),MONTH($A1050),1),'Регистрация расход товаров'!$D$4:$D$2000,$D1050),0)))/((SUMIFS('Регистрация приход товаров'!$G$4:$G$2000,'Регистрация приход товаров'!$A$4:$A$2000,"&gt;="&amp;DATE(YEAR($A1050),MONTH($A1050),1),'Регистрация приход товаров'!$D$4:$D$2000,$D1050)-SUMIFS('Регистрация приход товаров'!$G$4:$G$2000,'Регистрация приход товаров'!$A$4:$A$2000,"&gt;="&amp;DATE(YEAR($A1050),MONTH($A1050)+1,1),'Регистрация приход товаров'!$D$4:$D$2000,$D1050))+(IFERROR((SUMIF('Остаток на начало год'!$B$5:$B$302,$D1050,'Остаток на начало год'!$E$5:$E$302)+SUMIFS('Регистрация приход товаров'!$G$4:$G$2000,'Регистрация приход товаров'!$D$4:$D$2000,$D1050,'Регистрация приход товаров'!$A$4:$A$2000,"&lt;"&amp;DATE(YEAR($A1050),MONTH($A1050),1)))-SUMIFS('Регистрация расход товаров'!$G$4:$G$2000,'Регистрация расход товаров'!$A$4:$A$2000,"&lt;"&amp;DATE(YEAR($A1050),MONTH($A1050),1),'Регистрация расход товаров'!$D$4:$D$2000,$D1050),0))))*G1050,0)</f>
        <v>0</v>
      </c>
      <c r="I1050" s="154"/>
      <c r="J1050" s="153">
        <f t="shared" si="32"/>
        <v>0</v>
      </c>
      <c r="K1050" s="153">
        <f t="shared" si="33"/>
        <v>0</v>
      </c>
      <c r="L1050" s="43" t="e">
        <f>IF(B1050=#REF!,MAX($L$3:L1049)+1,0)</f>
        <v>#REF!</v>
      </c>
    </row>
    <row r="1051" spans="1:12">
      <c r="A1051" s="158"/>
      <c r="B1051" s="94"/>
      <c r="C1051" s="159"/>
      <c r="D1051" s="128"/>
      <c r="E1051" s="151" t="str">
        <f>IFERROR(INDEX('Материал хисобот'!$C$9:$C$259,MATCH(D1051,'Материал хисобот'!$B$9:$B$259,0),1),"")</f>
        <v/>
      </c>
      <c r="F1051" s="152" t="str">
        <f>IFERROR(INDEX('Материал хисобот'!$D$9:$D$259,MATCH(D1051,'Материал хисобот'!$B$9:$B$259,0),1),"")</f>
        <v/>
      </c>
      <c r="G1051" s="155"/>
      <c r="H1051" s="153">
        <f>IFERROR((((SUMIFS('Регистрация приход товаров'!$H$4:$H$2000,'Регистрация приход товаров'!$A$4:$A$2000,"&gt;="&amp;DATE(YEAR($A1051),MONTH($A1051),1),'Регистрация приход товаров'!$D$4:$D$2000,$D1051)-SUMIFS('Регистрация приход товаров'!$H$4:$H$2000,'Регистрация приход товаров'!$A$4:$A$2000,"&gt;="&amp;DATE(YEAR($A1051),MONTH($A1051)+1,1),'Регистрация приход товаров'!$D$4:$D$2000,$D1051))+(IFERROR((SUMIF('Остаток на начало год'!$B$5:$B$302,$D1051,'Остаток на начало год'!$F$5:$F$302)+SUMIFS('Регистрация приход товаров'!$H$4:$H$2000,'Регистрация приход товаров'!$D$4:$D$2000,$D1051,'Регистрация приход товаров'!$A$4:$A$2000,"&lt;"&amp;DATE(YEAR($A1051),MONTH($A1051),1)))-SUMIFS('Регистрация расход товаров'!$H$4:$H$2000,'Регистрация расход товаров'!$A$4:$A$2000,"&lt;"&amp;DATE(YEAR($A1051),MONTH($A1051),1),'Регистрация расход товаров'!$D$4:$D$2000,$D1051),0)))/((SUMIFS('Регистрация приход товаров'!$G$4:$G$2000,'Регистрация приход товаров'!$A$4:$A$2000,"&gt;="&amp;DATE(YEAR($A1051),MONTH($A1051),1),'Регистрация приход товаров'!$D$4:$D$2000,$D1051)-SUMIFS('Регистрация приход товаров'!$G$4:$G$2000,'Регистрация приход товаров'!$A$4:$A$2000,"&gt;="&amp;DATE(YEAR($A1051),MONTH($A1051)+1,1),'Регистрация приход товаров'!$D$4:$D$2000,$D1051))+(IFERROR((SUMIF('Остаток на начало год'!$B$5:$B$302,$D1051,'Остаток на начало год'!$E$5:$E$302)+SUMIFS('Регистрация приход товаров'!$G$4:$G$2000,'Регистрация приход товаров'!$D$4:$D$2000,$D1051,'Регистрация приход товаров'!$A$4:$A$2000,"&lt;"&amp;DATE(YEAR($A1051),MONTH($A1051),1)))-SUMIFS('Регистрация расход товаров'!$G$4:$G$2000,'Регистрация расход товаров'!$A$4:$A$2000,"&lt;"&amp;DATE(YEAR($A1051),MONTH($A1051),1),'Регистрация расход товаров'!$D$4:$D$2000,$D1051),0))))*G1051,0)</f>
        <v>0</v>
      </c>
      <c r="I1051" s="154"/>
      <c r="J1051" s="153">
        <f t="shared" si="32"/>
        <v>0</v>
      </c>
      <c r="K1051" s="153">
        <f t="shared" si="33"/>
        <v>0</v>
      </c>
      <c r="L1051" s="43" t="e">
        <f>IF(B1051=#REF!,MAX($L$3:L1050)+1,0)</f>
        <v>#REF!</v>
      </c>
    </row>
    <row r="1052" spans="1:12">
      <c r="A1052" s="158"/>
      <c r="B1052" s="94"/>
      <c r="C1052" s="159"/>
      <c r="D1052" s="128"/>
      <c r="E1052" s="151" t="str">
        <f>IFERROR(INDEX('Материал хисобот'!$C$9:$C$259,MATCH(D1052,'Материал хисобот'!$B$9:$B$259,0),1),"")</f>
        <v/>
      </c>
      <c r="F1052" s="152" t="str">
        <f>IFERROR(INDEX('Материал хисобот'!$D$9:$D$259,MATCH(D1052,'Материал хисобот'!$B$9:$B$259,0),1),"")</f>
        <v/>
      </c>
      <c r="G1052" s="155"/>
      <c r="H1052" s="153">
        <f>IFERROR((((SUMIFS('Регистрация приход товаров'!$H$4:$H$2000,'Регистрация приход товаров'!$A$4:$A$2000,"&gt;="&amp;DATE(YEAR($A1052),MONTH($A1052),1),'Регистрация приход товаров'!$D$4:$D$2000,$D1052)-SUMIFS('Регистрация приход товаров'!$H$4:$H$2000,'Регистрация приход товаров'!$A$4:$A$2000,"&gt;="&amp;DATE(YEAR($A1052),MONTH($A1052)+1,1),'Регистрация приход товаров'!$D$4:$D$2000,$D1052))+(IFERROR((SUMIF('Остаток на начало год'!$B$5:$B$302,$D1052,'Остаток на начало год'!$F$5:$F$302)+SUMIFS('Регистрация приход товаров'!$H$4:$H$2000,'Регистрация приход товаров'!$D$4:$D$2000,$D1052,'Регистрация приход товаров'!$A$4:$A$2000,"&lt;"&amp;DATE(YEAR($A1052),MONTH($A1052),1)))-SUMIFS('Регистрация расход товаров'!$H$4:$H$2000,'Регистрация расход товаров'!$A$4:$A$2000,"&lt;"&amp;DATE(YEAR($A1052),MONTH($A1052),1),'Регистрация расход товаров'!$D$4:$D$2000,$D1052),0)))/((SUMIFS('Регистрация приход товаров'!$G$4:$G$2000,'Регистрация приход товаров'!$A$4:$A$2000,"&gt;="&amp;DATE(YEAR($A1052),MONTH($A1052),1),'Регистрация приход товаров'!$D$4:$D$2000,$D1052)-SUMIFS('Регистрация приход товаров'!$G$4:$G$2000,'Регистрация приход товаров'!$A$4:$A$2000,"&gt;="&amp;DATE(YEAR($A1052),MONTH($A1052)+1,1),'Регистрация приход товаров'!$D$4:$D$2000,$D1052))+(IFERROR((SUMIF('Остаток на начало год'!$B$5:$B$302,$D1052,'Остаток на начало год'!$E$5:$E$302)+SUMIFS('Регистрация приход товаров'!$G$4:$G$2000,'Регистрация приход товаров'!$D$4:$D$2000,$D1052,'Регистрация приход товаров'!$A$4:$A$2000,"&lt;"&amp;DATE(YEAR($A1052),MONTH($A1052),1)))-SUMIFS('Регистрация расход товаров'!$G$4:$G$2000,'Регистрация расход товаров'!$A$4:$A$2000,"&lt;"&amp;DATE(YEAR($A1052),MONTH($A1052),1),'Регистрация расход товаров'!$D$4:$D$2000,$D1052),0))))*G1052,0)</f>
        <v>0</v>
      </c>
      <c r="I1052" s="154"/>
      <c r="J1052" s="153">
        <f t="shared" si="32"/>
        <v>0</v>
      </c>
      <c r="K1052" s="153">
        <f t="shared" si="33"/>
        <v>0</v>
      </c>
      <c r="L1052" s="43" t="e">
        <f>IF(B1052=#REF!,MAX($L$3:L1051)+1,0)</f>
        <v>#REF!</v>
      </c>
    </row>
    <row r="1053" spans="1:12">
      <c r="A1053" s="158"/>
      <c r="B1053" s="94"/>
      <c r="C1053" s="159"/>
      <c r="D1053" s="128"/>
      <c r="E1053" s="151" t="str">
        <f>IFERROR(INDEX('Материал хисобот'!$C$9:$C$259,MATCH(D1053,'Материал хисобот'!$B$9:$B$259,0),1),"")</f>
        <v/>
      </c>
      <c r="F1053" s="152" t="str">
        <f>IFERROR(INDEX('Материал хисобот'!$D$9:$D$259,MATCH(D1053,'Материал хисобот'!$B$9:$B$259,0),1),"")</f>
        <v/>
      </c>
      <c r="G1053" s="155"/>
      <c r="H1053" s="153">
        <f>IFERROR((((SUMIFS('Регистрация приход товаров'!$H$4:$H$2000,'Регистрация приход товаров'!$A$4:$A$2000,"&gt;="&amp;DATE(YEAR($A1053),MONTH($A1053),1),'Регистрация приход товаров'!$D$4:$D$2000,$D1053)-SUMIFS('Регистрация приход товаров'!$H$4:$H$2000,'Регистрация приход товаров'!$A$4:$A$2000,"&gt;="&amp;DATE(YEAR($A1053),MONTH($A1053)+1,1),'Регистрация приход товаров'!$D$4:$D$2000,$D1053))+(IFERROR((SUMIF('Остаток на начало год'!$B$5:$B$302,$D1053,'Остаток на начало год'!$F$5:$F$302)+SUMIFS('Регистрация приход товаров'!$H$4:$H$2000,'Регистрация приход товаров'!$D$4:$D$2000,$D1053,'Регистрация приход товаров'!$A$4:$A$2000,"&lt;"&amp;DATE(YEAR($A1053),MONTH($A1053),1)))-SUMIFS('Регистрация расход товаров'!$H$4:$H$2000,'Регистрация расход товаров'!$A$4:$A$2000,"&lt;"&amp;DATE(YEAR($A1053),MONTH($A1053),1),'Регистрация расход товаров'!$D$4:$D$2000,$D1053),0)))/((SUMIFS('Регистрация приход товаров'!$G$4:$G$2000,'Регистрация приход товаров'!$A$4:$A$2000,"&gt;="&amp;DATE(YEAR($A1053),MONTH($A1053),1),'Регистрация приход товаров'!$D$4:$D$2000,$D1053)-SUMIFS('Регистрация приход товаров'!$G$4:$G$2000,'Регистрация приход товаров'!$A$4:$A$2000,"&gt;="&amp;DATE(YEAR($A1053),MONTH($A1053)+1,1),'Регистрация приход товаров'!$D$4:$D$2000,$D1053))+(IFERROR((SUMIF('Остаток на начало год'!$B$5:$B$302,$D1053,'Остаток на начало год'!$E$5:$E$302)+SUMIFS('Регистрация приход товаров'!$G$4:$G$2000,'Регистрация приход товаров'!$D$4:$D$2000,$D1053,'Регистрация приход товаров'!$A$4:$A$2000,"&lt;"&amp;DATE(YEAR($A1053),MONTH($A1053),1)))-SUMIFS('Регистрация расход товаров'!$G$4:$G$2000,'Регистрация расход товаров'!$A$4:$A$2000,"&lt;"&amp;DATE(YEAR($A1053),MONTH($A1053),1),'Регистрация расход товаров'!$D$4:$D$2000,$D1053),0))))*G1053,0)</f>
        <v>0</v>
      </c>
      <c r="I1053" s="154"/>
      <c r="J1053" s="153">
        <f t="shared" si="32"/>
        <v>0</v>
      </c>
      <c r="K1053" s="153">
        <f t="shared" si="33"/>
        <v>0</v>
      </c>
      <c r="L1053" s="43" t="e">
        <f>IF(B1053=#REF!,MAX($L$3:L1052)+1,0)</f>
        <v>#REF!</v>
      </c>
    </row>
    <row r="1054" spans="1:12">
      <c r="A1054" s="158"/>
      <c r="B1054" s="94"/>
      <c r="C1054" s="159"/>
      <c r="D1054" s="128"/>
      <c r="E1054" s="151" t="str">
        <f>IFERROR(INDEX('Материал хисобот'!$C$9:$C$259,MATCH(D1054,'Материал хисобот'!$B$9:$B$259,0),1),"")</f>
        <v/>
      </c>
      <c r="F1054" s="152" t="str">
        <f>IFERROR(INDEX('Материал хисобот'!$D$9:$D$259,MATCH(D1054,'Материал хисобот'!$B$9:$B$259,0),1),"")</f>
        <v/>
      </c>
      <c r="G1054" s="155"/>
      <c r="H1054" s="153">
        <f>IFERROR((((SUMIFS('Регистрация приход товаров'!$H$4:$H$2000,'Регистрация приход товаров'!$A$4:$A$2000,"&gt;="&amp;DATE(YEAR($A1054),MONTH($A1054),1),'Регистрация приход товаров'!$D$4:$D$2000,$D1054)-SUMIFS('Регистрация приход товаров'!$H$4:$H$2000,'Регистрация приход товаров'!$A$4:$A$2000,"&gt;="&amp;DATE(YEAR($A1054),MONTH($A1054)+1,1),'Регистрация приход товаров'!$D$4:$D$2000,$D1054))+(IFERROR((SUMIF('Остаток на начало год'!$B$5:$B$302,$D1054,'Остаток на начало год'!$F$5:$F$302)+SUMIFS('Регистрация приход товаров'!$H$4:$H$2000,'Регистрация приход товаров'!$D$4:$D$2000,$D1054,'Регистрация приход товаров'!$A$4:$A$2000,"&lt;"&amp;DATE(YEAR($A1054),MONTH($A1054),1)))-SUMIFS('Регистрация расход товаров'!$H$4:$H$2000,'Регистрация расход товаров'!$A$4:$A$2000,"&lt;"&amp;DATE(YEAR($A1054),MONTH($A1054),1),'Регистрация расход товаров'!$D$4:$D$2000,$D1054),0)))/((SUMIFS('Регистрация приход товаров'!$G$4:$G$2000,'Регистрация приход товаров'!$A$4:$A$2000,"&gt;="&amp;DATE(YEAR($A1054),MONTH($A1054),1),'Регистрация приход товаров'!$D$4:$D$2000,$D1054)-SUMIFS('Регистрация приход товаров'!$G$4:$G$2000,'Регистрация приход товаров'!$A$4:$A$2000,"&gt;="&amp;DATE(YEAR($A1054),MONTH($A1054)+1,1),'Регистрация приход товаров'!$D$4:$D$2000,$D1054))+(IFERROR((SUMIF('Остаток на начало год'!$B$5:$B$302,$D1054,'Остаток на начало год'!$E$5:$E$302)+SUMIFS('Регистрация приход товаров'!$G$4:$G$2000,'Регистрация приход товаров'!$D$4:$D$2000,$D1054,'Регистрация приход товаров'!$A$4:$A$2000,"&lt;"&amp;DATE(YEAR($A1054),MONTH($A1054),1)))-SUMIFS('Регистрация расход товаров'!$G$4:$G$2000,'Регистрация расход товаров'!$A$4:$A$2000,"&lt;"&amp;DATE(YEAR($A1054),MONTH($A1054),1),'Регистрация расход товаров'!$D$4:$D$2000,$D1054),0))))*G1054,0)</f>
        <v>0</v>
      </c>
      <c r="I1054" s="154"/>
      <c r="J1054" s="153">
        <f t="shared" si="32"/>
        <v>0</v>
      </c>
      <c r="K1054" s="153">
        <f t="shared" si="33"/>
        <v>0</v>
      </c>
      <c r="L1054" s="43" t="e">
        <f>IF(B1054=#REF!,MAX($L$3:L1053)+1,0)</f>
        <v>#REF!</v>
      </c>
    </row>
    <row r="1055" spans="1:12">
      <c r="A1055" s="158"/>
      <c r="B1055" s="94"/>
      <c r="C1055" s="159"/>
      <c r="D1055" s="128"/>
      <c r="E1055" s="151" t="str">
        <f>IFERROR(INDEX('Материал хисобот'!$C$9:$C$259,MATCH(D1055,'Материал хисобот'!$B$9:$B$259,0),1),"")</f>
        <v/>
      </c>
      <c r="F1055" s="152" t="str">
        <f>IFERROR(INDEX('Материал хисобот'!$D$9:$D$259,MATCH(D1055,'Материал хисобот'!$B$9:$B$259,0),1),"")</f>
        <v/>
      </c>
      <c r="G1055" s="155"/>
      <c r="H1055" s="153">
        <f>IFERROR((((SUMIFS('Регистрация приход товаров'!$H$4:$H$2000,'Регистрация приход товаров'!$A$4:$A$2000,"&gt;="&amp;DATE(YEAR($A1055),MONTH($A1055),1),'Регистрация приход товаров'!$D$4:$D$2000,$D1055)-SUMIFS('Регистрация приход товаров'!$H$4:$H$2000,'Регистрация приход товаров'!$A$4:$A$2000,"&gt;="&amp;DATE(YEAR($A1055),MONTH($A1055)+1,1),'Регистрация приход товаров'!$D$4:$D$2000,$D1055))+(IFERROR((SUMIF('Остаток на начало год'!$B$5:$B$302,$D1055,'Остаток на начало год'!$F$5:$F$302)+SUMIFS('Регистрация приход товаров'!$H$4:$H$2000,'Регистрация приход товаров'!$D$4:$D$2000,$D1055,'Регистрация приход товаров'!$A$4:$A$2000,"&lt;"&amp;DATE(YEAR($A1055),MONTH($A1055),1)))-SUMIFS('Регистрация расход товаров'!$H$4:$H$2000,'Регистрация расход товаров'!$A$4:$A$2000,"&lt;"&amp;DATE(YEAR($A1055),MONTH($A1055),1),'Регистрация расход товаров'!$D$4:$D$2000,$D1055),0)))/((SUMIFS('Регистрация приход товаров'!$G$4:$G$2000,'Регистрация приход товаров'!$A$4:$A$2000,"&gt;="&amp;DATE(YEAR($A1055),MONTH($A1055),1),'Регистрация приход товаров'!$D$4:$D$2000,$D1055)-SUMIFS('Регистрация приход товаров'!$G$4:$G$2000,'Регистрация приход товаров'!$A$4:$A$2000,"&gt;="&amp;DATE(YEAR($A1055),MONTH($A1055)+1,1),'Регистрация приход товаров'!$D$4:$D$2000,$D1055))+(IFERROR((SUMIF('Остаток на начало год'!$B$5:$B$302,$D1055,'Остаток на начало год'!$E$5:$E$302)+SUMIFS('Регистрация приход товаров'!$G$4:$G$2000,'Регистрация приход товаров'!$D$4:$D$2000,$D1055,'Регистрация приход товаров'!$A$4:$A$2000,"&lt;"&amp;DATE(YEAR($A1055),MONTH($A1055),1)))-SUMIFS('Регистрация расход товаров'!$G$4:$G$2000,'Регистрация расход товаров'!$A$4:$A$2000,"&lt;"&amp;DATE(YEAR($A1055),MONTH($A1055),1),'Регистрация расход товаров'!$D$4:$D$2000,$D1055),0))))*G1055,0)</f>
        <v>0</v>
      </c>
      <c r="I1055" s="154"/>
      <c r="J1055" s="153">
        <f t="shared" si="32"/>
        <v>0</v>
      </c>
      <c r="K1055" s="153">
        <f t="shared" si="33"/>
        <v>0</v>
      </c>
      <c r="L1055" s="43" t="e">
        <f>IF(B1055=#REF!,MAX($L$3:L1054)+1,0)</f>
        <v>#REF!</v>
      </c>
    </row>
    <row r="1056" spans="1:12">
      <c r="A1056" s="158"/>
      <c r="B1056" s="94"/>
      <c r="C1056" s="159"/>
      <c r="D1056" s="128"/>
      <c r="E1056" s="151" t="str">
        <f>IFERROR(INDEX('Материал хисобот'!$C$9:$C$259,MATCH(D1056,'Материал хисобот'!$B$9:$B$259,0),1),"")</f>
        <v/>
      </c>
      <c r="F1056" s="152" t="str">
        <f>IFERROR(INDEX('Материал хисобот'!$D$9:$D$259,MATCH(D1056,'Материал хисобот'!$B$9:$B$259,0),1),"")</f>
        <v/>
      </c>
      <c r="G1056" s="155"/>
      <c r="H1056" s="153">
        <f>IFERROR((((SUMIFS('Регистрация приход товаров'!$H$4:$H$2000,'Регистрация приход товаров'!$A$4:$A$2000,"&gt;="&amp;DATE(YEAR($A1056),MONTH($A1056),1),'Регистрация приход товаров'!$D$4:$D$2000,$D1056)-SUMIFS('Регистрация приход товаров'!$H$4:$H$2000,'Регистрация приход товаров'!$A$4:$A$2000,"&gt;="&amp;DATE(YEAR($A1056),MONTH($A1056)+1,1),'Регистрация приход товаров'!$D$4:$D$2000,$D1056))+(IFERROR((SUMIF('Остаток на начало год'!$B$5:$B$302,$D1056,'Остаток на начало год'!$F$5:$F$302)+SUMIFS('Регистрация приход товаров'!$H$4:$H$2000,'Регистрация приход товаров'!$D$4:$D$2000,$D1056,'Регистрация приход товаров'!$A$4:$A$2000,"&lt;"&amp;DATE(YEAR($A1056),MONTH($A1056),1)))-SUMIFS('Регистрация расход товаров'!$H$4:$H$2000,'Регистрация расход товаров'!$A$4:$A$2000,"&lt;"&amp;DATE(YEAR($A1056),MONTH($A1056),1),'Регистрация расход товаров'!$D$4:$D$2000,$D1056),0)))/((SUMIFS('Регистрация приход товаров'!$G$4:$G$2000,'Регистрация приход товаров'!$A$4:$A$2000,"&gt;="&amp;DATE(YEAR($A1056),MONTH($A1056),1),'Регистрация приход товаров'!$D$4:$D$2000,$D1056)-SUMIFS('Регистрация приход товаров'!$G$4:$G$2000,'Регистрация приход товаров'!$A$4:$A$2000,"&gt;="&amp;DATE(YEAR($A1056),MONTH($A1056)+1,1),'Регистрация приход товаров'!$D$4:$D$2000,$D1056))+(IFERROR((SUMIF('Остаток на начало год'!$B$5:$B$302,$D1056,'Остаток на начало год'!$E$5:$E$302)+SUMIFS('Регистрация приход товаров'!$G$4:$G$2000,'Регистрация приход товаров'!$D$4:$D$2000,$D1056,'Регистрация приход товаров'!$A$4:$A$2000,"&lt;"&amp;DATE(YEAR($A1056),MONTH($A1056),1)))-SUMIFS('Регистрация расход товаров'!$G$4:$G$2000,'Регистрация расход товаров'!$A$4:$A$2000,"&lt;"&amp;DATE(YEAR($A1056),MONTH($A1056),1),'Регистрация расход товаров'!$D$4:$D$2000,$D1056),0))))*G1056,0)</f>
        <v>0</v>
      </c>
      <c r="I1056" s="154"/>
      <c r="J1056" s="153">
        <f t="shared" si="32"/>
        <v>0</v>
      </c>
      <c r="K1056" s="153">
        <f t="shared" si="33"/>
        <v>0</v>
      </c>
      <c r="L1056" s="43" t="e">
        <f>IF(B1056=#REF!,MAX($L$3:L1055)+1,0)</f>
        <v>#REF!</v>
      </c>
    </row>
    <row r="1057" spans="1:12">
      <c r="A1057" s="158"/>
      <c r="B1057" s="94"/>
      <c r="C1057" s="159"/>
      <c r="D1057" s="128"/>
      <c r="E1057" s="151" t="str">
        <f>IFERROR(INDEX('Материал хисобот'!$C$9:$C$259,MATCH(D1057,'Материал хисобот'!$B$9:$B$259,0),1),"")</f>
        <v/>
      </c>
      <c r="F1057" s="152" t="str">
        <f>IFERROR(INDEX('Материал хисобот'!$D$9:$D$259,MATCH(D1057,'Материал хисобот'!$B$9:$B$259,0),1),"")</f>
        <v/>
      </c>
      <c r="G1057" s="155"/>
      <c r="H1057" s="153">
        <f>IFERROR((((SUMIFS('Регистрация приход товаров'!$H$4:$H$2000,'Регистрация приход товаров'!$A$4:$A$2000,"&gt;="&amp;DATE(YEAR($A1057),MONTH($A1057),1),'Регистрация приход товаров'!$D$4:$D$2000,$D1057)-SUMIFS('Регистрация приход товаров'!$H$4:$H$2000,'Регистрация приход товаров'!$A$4:$A$2000,"&gt;="&amp;DATE(YEAR($A1057),MONTH($A1057)+1,1),'Регистрация приход товаров'!$D$4:$D$2000,$D1057))+(IFERROR((SUMIF('Остаток на начало год'!$B$5:$B$302,$D1057,'Остаток на начало год'!$F$5:$F$302)+SUMIFS('Регистрация приход товаров'!$H$4:$H$2000,'Регистрация приход товаров'!$D$4:$D$2000,$D1057,'Регистрация приход товаров'!$A$4:$A$2000,"&lt;"&amp;DATE(YEAR($A1057),MONTH($A1057),1)))-SUMIFS('Регистрация расход товаров'!$H$4:$H$2000,'Регистрация расход товаров'!$A$4:$A$2000,"&lt;"&amp;DATE(YEAR($A1057),MONTH($A1057),1),'Регистрация расход товаров'!$D$4:$D$2000,$D1057),0)))/((SUMIFS('Регистрация приход товаров'!$G$4:$G$2000,'Регистрация приход товаров'!$A$4:$A$2000,"&gt;="&amp;DATE(YEAR($A1057),MONTH($A1057),1),'Регистрация приход товаров'!$D$4:$D$2000,$D1057)-SUMIFS('Регистрация приход товаров'!$G$4:$G$2000,'Регистрация приход товаров'!$A$4:$A$2000,"&gt;="&amp;DATE(YEAR($A1057),MONTH($A1057)+1,1),'Регистрация приход товаров'!$D$4:$D$2000,$D1057))+(IFERROR((SUMIF('Остаток на начало год'!$B$5:$B$302,$D1057,'Остаток на начало год'!$E$5:$E$302)+SUMIFS('Регистрация приход товаров'!$G$4:$G$2000,'Регистрация приход товаров'!$D$4:$D$2000,$D1057,'Регистрация приход товаров'!$A$4:$A$2000,"&lt;"&amp;DATE(YEAR($A1057),MONTH($A1057),1)))-SUMIFS('Регистрация расход товаров'!$G$4:$G$2000,'Регистрация расход товаров'!$A$4:$A$2000,"&lt;"&amp;DATE(YEAR($A1057),MONTH($A1057),1),'Регистрация расход товаров'!$D$4:$D$2000,$D1057),0))))*G1057,0)</f>
        <v>0</v>
      </c>
      <c r="I1057" s="154"/>
      <c r="J1057" s="153">
        <f t="shared" si="32"/>
        <v>0</v>
      </c>
      <c r="K1057" s="153">
        <f t="shared" si="33"/>
        <v>0</v>
      </c>
      <c r="L1057" s="43" t="e">
        <f>IF(B1057=#REF!,MAX($L$3:L1056)+1,0)</f>
        <v>#REF!</v>
      </c>
    </row>
    <row r="1058" spans="1:12">
      <c r="A1058" s="158"/>
      <c r="B1058" s="94"/>
      <c r="C1058" s="159"/>
      <c r="D1058" s="128"/>
      <c r="E1058" s="151" t="str">
        <f>IFERROR(INDEX('Материал хисобот'!$C$9:$C$259,MATCH(D1058,'Материал хисобот'!$B$9:$B$259,0),1),"")</f>
        <v/>
      </c>
      <c r="F1058" s="152" t="str">
        <f>IFERROR(INDEX('Материал хисобот'!$D$9:$D$259,MATCH(D1058,'Материал хисобот'!$B$9:$B$259,0),1),"")</f>
        <v/>
      </c>
      <c r="G1058" s="155"/>
      <c r="H1058" s="153">
        <f>IFERROR((((SUMIFS('Регистрация приход товаров'!$H$4:$H$2000,'Регистрация приход товаров'!$A$4:$A$2000,"&gt;="&amp;DATE(YEAR($A1058),MONTH($A1058),1),'Регистрация приход товаров'!$D$4:$D$2000,$D1058)-SUMIFS('Регистрация приход товаров'!$H$4:$H$2000,'Регистрация приход товаров'!$A$4:$A$2000,"&gt;="&amp;DATE(YEAR($A1058),MONTH($A1058)+1,1),'Регистрация приход товаров'!$D$4:$D$2000,$D1058))+(IFERROR((SUMIF('Остаток на начало год'!$B$5:$B$302,$D1058,'Остаток на начало год'!$F$5:$F$302)+SUMIFS('Регистрация приход товаров'!$H$4:$H$2000,'Регистрация приход товаров'!$D$4:$D$2000,$D1058,'Регистрация приход товаров'!$A$4:$A$2000,"&lt;"&amp;DATE(YEAR($A1058),MONTH($A1058),1)))-SUMIFS('Регистрация расход товаров'!$H$4:$H$2000,'Регистрация расход товаров'!$A$4:$A$2000,"&lt;"&amp;DATE(YEAR($A1058),MONTH($A1058),1),'Регистрация расход товаров'!$D$4:$D$2000,$D1058),0)))/((SUMIFS('Регистрация приход товаров'!$G$4:$G$2000,'Регистрация приход товаров'!$A$4:$A$2000,"&gt;="&amp;DATE(YEAR($A1058),MONTH($A1058),1),'Регистрация приход товаров'!$D$4:$D$2000,$D1058)-SUMIFS('Регистрация приход товаров'!$G$4:$G$2000,'Регистрация приход товаров'!$A$4:$A$2000,"&gt;="&amp;DATE(YEAR($A1058),MONTH($A1058)+1,1),'Регистрация приход товаров'!$D$4:$D$2000,$D1058))+(IFERROR((SUMIF('Остаток на начало год'!$B$5:$B$302,$D1058,'Остаток на начало год'!$E$5:$E$302)+SUMIFS('Регистрация приход товаров'!$G$4:$G$2000,'Регистрация приход товаров'!$D$4:$D$2000,$D1058,'Регистрация приход товаров'!$A$4:$A$2000,"&lt;"&amp;DATE(YEAR($A1058),MONTH($A1058),1)))-SUMIFS('Регистрация расход товаров'!$G$4:$G$2000,'Регистрация расход товаров'!$A$4:$A$2000,"&lt;"&amp;DATE(YEAR($A1058),MONTH($A1058),1),'Регистрация расход товаров'!$D$4:$D$2000,$D1058),0))))*G1058,0)</f>
        <v>0</v>
      </c>
      <c r="I1058" s="154"/>
      <c r="J1058" s="153">
        <f t="shared" si="32"/>
        <v>0</v>
      </c>
      <c r="K1058" s="153">
        <f t="shared" si="33"/>
        <v>0</v>
      </c>
      <c r="L1058" s="43" t="e">
        <f>IF(B1058=#REF!,MAX($L$3:L1057)+1,0)</f>
        <v>#REF!</v>
      </c>
    </row>
    <row r="1059" spans="1:12">
      <c r="A1059" s="158"/>
      <c r="B1059" s="94"/>
      <c r="C1059" s="159"/>
      <c r="D1059" s="128"/>
      <c r="E1059" s="151" t="str">
        <f>IFERROR(INDEX('Материал хисобот'!$C$9:$C$259,MATCH(D1059,'Материал хисобот'!$B$9:$B$259,0),1),"")</f>
        <v/>
      </c>
      <c r="F1059" s="152" t="str">
        <f>IFERROR(INDEX('Материал хисобот'!$D$9:$D$259,MATCH(D1059,'Материал хисобот'!$B$9:$B$259,0),1),"")</f>
        <v/>
      </c>
      <c r="G1059" s="155"/>
      <c r="H1059" s="153">
        <f>IFERROR((((SUMIFS('Регистрация приход товаров'!$H$4:$H$2000,'Регистрация приход товаров'!$A$4:$A$2000,"&gt;="&amp;DATE(YEAR($A1059),MONTH($A1059),1),'Регистрация приход товаров'!$D$4:$D$2000,$D1059)-SUMIFS('Регистрация приход товаров'!$H$4:$H$2000,'Регистрация приход товаров'!$A$4:$A$2000,"&gt;="&amp;DATE(YEAR($A1059),MONTH($A1059)+1,1),'Регистрация приход товаров'!$D$4:$D$2000,$D1059))+(IFERROR((SUMIF('Остаток на начало год'!$B$5:$B$302,$D1059,'Остаток на начало год'!$F$5:$F$302)+SUMIFS('Регистрация приход товаров'!$H$4:$H$2000,'Регистрация приход товаров'!$D$4:$D$2000,$D1059,'Регистрация приход товаров'!$A$4:$A$2000,"&lt;"&amp;DATE(YEAR($A1059),MONTH($A1059),1)))-SUMIFS('Регистрация расход товаров'!$H$4:$H$2000,'Регистрация расход товаров'!$A$4:$A$2000,"&lt;"&amp;DATE(YEAR($A1059),MONTH($A1059),1),'Регистрация расход товаров'!$D$4:$D$2000,$D1059),0)))/((SUMIFS('Регистрация приход товаров'!$G$4:$G$2000,'Регистрация приход товаров'!$A$4:$A$2000,"&gt;="&amp;DATE(YEAR($A1059),MONTH($A1059),1),'Регистрация приход товаров'!$D$4:$D$2000,$D1059)-SUMIFS('Регистрация приход товаров'!$G$4:$G$2000,'Регистрация приход товаров'!$A$4:$A$2000,"&gt;="&amp;DATE(YEAR($A1059),MONTH($A1059)+1,1),'Регистрация приход товаров'!$D$4:$D$2000,$D1059))+(IFERROR((SUMIF('Остаток на начало год'!$B$5:$B$302,$D1059,'Остаток на начало год'!$E$5:$E$302)+SUMIFS('Регистрация приход товаров'!$G$4:$G$2000,'Регистрация приход товаров'!$D$4:$D$2000,$D1059,'Регистрация приход товаров'!$A$4:$A$2000,"&lt;"&amp;DATE(YEAR($A1059),MONTH($A1059),1)))-SUMIFS('Регистрация расход товаров'!$G$4:$G$2000,'Регистрация расход товаров'!$A$4:$A$2000,"&lt;"&amp;DATE(YEAR($A1059),MONTH($A1059),1),'Регистрация расход товаров'!$D$4:$D$2000,$D1059),0))))*G1059,0)</f>
        <v>0</v>
      </c>
      <c r="I1059" s="154"/>
      <c r="J1059" s="153">
        <f t="shared" si="32"/>
        <v>0</v>
      </c>
      <c r="K1059" s="153">
        <f t="shared" si="33"/>
        <v>0</v>
      </c>
      <c r="L1059" s="43" t="e">
        <f>IF(B1059=#REF!,MAX($L$3:L1058)+1,0)</f>
        <v>#REF!</v>
      </c>
    </row>
    <row r="1060" spans="1:12">
      <c r="A1060" s="158"/>
      <c r="B1060" s="94"/>
      <c r="C1060" s="159"/>
      <c r="D1060" s="128"/>
      <c r="E1060" s="151" t="str">
        <f>IFERROR(INDEX('Материал хисобот'!$C$9:$C$259,MATCH(D1060,'Материал хисобот'!$B$9:$B$259,0),1),"")</f>
        <v/>
      </c>
      <c r="F1060" s="152" t="str">
        <f>IFERROR(INDEX('Материал хисобот'!$D$9:$D$259,MATCH(D1060,'Материал хисобот'!$B$9:$B$259,0),1),"")</f>
        <v/>
      </c>
      <c r="G1060" s="155"/>
      <c r="H1060" s="153">
        <f>IFERROR((((SUMIFS('Регистрация приход товаров'!$H$4:$H$2000,'Регистрация приход товаров'!$A$4:$A$2000,"&gt;="&amp;DATE(YEAR($A1060),MONTH($A1060),1),'Регистрация приход товаров'!$D$4:$D$2000,$D1060)-SUMIFS('Регистрация приход товаров'!$H$4:$H$2000,'Регистрация приход товаров'!$A$4:$A$2000,"&gt;="&amp;DATE(YEAR($A1060),MONTH($A1060)+1,1),'Регистрация приход товаров'!$D$4:$D$2000,$D1060))+(IFERROR((SUMIF('Остаток на начало год'!$B$5:$B$302,$D1060,'Остаток на начало год'!$F$5:$F$302)+SUMIFS('Регистрация приход товаров'!$H$4:$H$2000,'Регистрация приход товаров'!$D$4:$D$2000,$D1060,'Регистрация приход товаров'!$A$4:$A$2000,"&lt;"&amp;DATE(YEAR($A1060),MONTH($A1060),1)))-SUMIFS('Регистрация расход товаров'!$H$4:$H$2000,'Регистрация расход товаров'!$A$4:$A$2000,"&lt;"&amp;DATE(YEAR($A1060),MONTH($A1060),1),'Регистрация расход товаров'!$D$4:$D$2000,$D1060),0)))/((SUMIFS('Регистрация приход товаров'!$G$4:$G$2000,'Регистрация приход товаров'!$A$4:$A$2000,"&gt;="&amp;DATE(YEAR($A1060),MONTH($A1060),1),'Регистрация приход товаров'!$D$4:$D$2000,$D1060)-SUMIFS('Регистрация приход товаров'!$G$4:$G$2000,'Регистрация приход товаров'!$A$4:$A$2000,"&gt;="&amp;DATE(YEAR($A1060),MONTH($A1060)+1,1),'Регистрация приход товаров'!$D$4:$D$2000,$D1060))+(IFERROR((SUMIF('Остаток на начало год'!$B$5:$B$302,$D1060,'Остаток на начало год'!$E$5:$E$302)+SUMIFS('Регистрация приход товаров'!$G$4:$G$2000,'Регистрация приход товаров'!$D$4:$D$2000,$D1060,'Регистрация приход товаров'!$A$4:$A$2000,"&lt;"&amp;DATE(YEAR($A1060),MONTH($A1060),1)))-SUMIFS('Регистрация расход товаров'!$G$4:$G$2000,'Регистрация расход товаров'!$A$4:$A$2000,"&lt;"&amp;DATE(YEAR($A1060),MONTH($A1060),1),'Регистрация расход товаров'!$D$4:$D$2000,$D1060),0))))*G1060,0)</f>
        <v>0</v>
      </c>
      <c r="I1060" s="154"/>
      <c r="J1060" s="153">
        <f t="shared" si="32"/>
        <v>0</v>
      </c>
      <c r="K1060" s="153">
        <f t="shared" si="33"/>
        <v>0</v>
      </c>
      <c r="L1060" s="43" t="e">
        <f>IF(B1060=#REF!,MAX($L$3:L1059)+1,0)</f>
        <v>#REF!</v>
      </c>
    </row>
    <row r="1061" spans="1:12">
      <c r="A1061" s="158"/>
      <c r="B1061" s="94"/>
      <c r="C1061" s="159"/>
      <c r="D1061" s="128"/>
      <c r="E1061" s="151" t="str">
        <f>IFERROR(INDEX('Материал хисобот'!$C$9:$C$259,MATCH(D1061,'Материал хисобот'!$B$9:$B$259,0),1),"")</f>
        <v/>
      </c>
      <c r="F1061" s="152" t="str">
        <f>IFERROR(INDEX('Материал хисобот'!$D$9:$D$259,MATCH(D1061,'Материал хисобот'!$B$9:$B$259,0),1),"")</f>
        <v/>
      </c>
      <c r="G1061" s="155"/>
      <c r="H1061" s="153">
        <f>IFERROR((((SUMIFS('Регистрация приход товаров'!$H$4:$H$2000,'Регистрация приход товаров'!$A$4:$A$2000,"&gt;="&amp;DATE(YEAR($A1061),MONTH($A1061),1),'Регистрация приход товаров'!$D$4:$D$2000,$D1061)-SUMIFS('Регистрация приход товаров'!$H$4:$H$2000,'Регистрация приход товаров'!$A$4:$A$2000,"&gt;="&amp;DATE(YEAR($A1061),MONTH($A1061)+1,1),'Регистрация приход товаров'!$D$4:$D$2000,$D1061))+(IFERROR((SUMIF('Остаток на начало год'!$B$5:$B$302,$D1061,'Остаток на начало год'!$F$5:$F$302)+SUMIFS('Регистрация приход товаров'!$H$4:$H$2000,'Регистрация приход товаров'!$D$4:$D$2000,$D1061,'Регистрация приход товаров'!$A$4:$A$2000,"&lt;"&amp;DATE(YEAR($A1061),MONTH($A1061),1)))-SUMIFS('Регистрация расход товаров'!$H$4:$H$2000,'Регистрация расход товаров'!$A$4:$A$2000,"&lt;"&amp;DATE(YEAR($A1061),MONTH($A1061),1),'Регистрация расход товаров'!$D$4:$D$2000,$D1061),0)))/((SUMIFS('Регистрация приход товаров'!$G$4:$G$2000,'Регистрация приход товаров'!$A$4:$A$2000,"&gt;="&amp;DATE(YEAR($A1061),MONTH($A1061),1),'Регистрация приход товаров'!$D$4:$D$2000,$D1061)-SUMIFS('Регистрация приход товаров'!$G$4:$G$2000,'Регистрация приход товаров'!$A$4:$A$2000,"&gt;="&amp;DATE(YEAR($A1061),MONTH($A1061)+1,1),'Регистрация приход товаров'!$D$4:$D$2000,$D1061))+(IFERROR((SUMIF('Остаток на начало год'!$B$5:$B$302,$D1061,'Остаток на начало год'!$E$5:$E$302)+SUMIFS('Регистрация приход товаров'!$G$4:$G$2000,'Регистрация приход товаров'!$D$4:$D$2000,$D1061,'Регистрация приход товаров'!$A$4:$A$2000,"&lt;"&amp;DATE(YEAR($A1061),MONTH($A1061),1)))-SUMIFS('Регистрация расход товаров'!$G$4:$G$2000,'Регистрация расход товаров'!$A$4:$A$2000,"&lt;"&amp;DATE(YEAR($A1061),MONTH($A1061),1),'Регистрация расход товаров'!$D$4:$D$2000,$D1061),0))))*G1061,0)</f>
        <v>0</v>
      </c>
      <c r="I1061" s="154"/>
      <c r="J1061" s="153">
        <f t="shared" si="32"/>
        <v>0</v>
      </c>
      <c r="K1061" s="153">
        <f t="shared" si="33"/>
        <v>0</v>
      </c>
      <c r="L1061" s="43" t="e">
        <f>IF(B1061=#REF!,MAX($L$3:L1060)+1,0)</f>
        <v>#REF!</v>
      </c>
    </row>
    <row r="1062" spans="1:12">
      <c r="A1062" s="158"/>
      <c r="B1062" s="94"/>
      <c r="C1062" s="159"/>
      <c r="D1062" s="128"/>
      <c r="E1062" s="151" t="str">
        <f>IFERROR(INDEX('Материал хисобот'!$C$9:$C$259,MATCH(D1062,'Материал хисобот'!$B$9:$B$259,0),1),"")</f>
        <v/>
      </c>
      <c r="F1062" s="152" t="str">
        <f>IFERROR(INDEX('Материал хисобот'!$D$9:$D$259,MATCH(D1062,'Материал хисобот'!$B$9:$B$259,0),1),"")</f>
        <v/>
      </c>
      <c r="G1062" s="155"/>
      <c r="H1062" s="153">
        <f>IFERROR((((SUMIFS('Регистрация приход товаров'!$H$4:$H$2000,'Регистрация приход товаров'!$A$4:$A$2000,"&gt;="&amp;DATE(YEAR($A1062),MONTH($A1062),1),'Регистрация приход товаров'!$D$4:$D$2000,$D1062)-SUMIFS('Регистрация приход товаров'!$H$4:$H$2000,'Регистрация приход товаров'!$A$4:$A$2000,"&gt;="&amp;DATE(YEAR($A1062),MONTH($A1062)+1,1),'Регистрация приход товаров'!$D$4:$D$2000,$D1062))+(IFERROR((SUMIF('Остаток на начало год'!$B$5:$B$302,$D1062,'Остаток на начало год'!$F$5:$F$302)+SUMIFS('Регистрация приход товаров'!$H$4:$H$2000,'Регистрация приход товаров'!$D$4:$D$2000,$D1062,'Регистрация приход товаров'!$A$4:$A$2000,"&lt;"&amp;DATE(YEAR($A1062),MONTH($A1062),1)))-SUMIFS('Регистрация расход товаров'!$H$4:$H$2000,'Регистрация расход товаров'!$A$4:$A$2000,"&lt;"&amp;DATE(YEAR($A1062),MONTH($A1062),1),'Регистрация расход товаров'!$D$4:$D$2000,$D1062),0)))/((SUMIFS('Регистрация приход товаров'!$G$4:$G$2000,'Регистрация приход товаров'!$A$4:$A$2000,"&gt;="&amp;DATE(YEAR($A1062),MONTH($A1062),1),'Регистрация приход товаров'!$D$4:$D$2000,$D1062)-SUMIFS('Регистрация приход товаров'!$G$4:$G$2000,'Регистрация приход товаров'!$A$4:$A$2000,"&gt;="&amp;DATE(YEAR($A1062),MONTH($A1062)+1,1),'Регистрация приход товаров'!$D$4:$D$2000,$D1062))+(IFERROR((SUMIF('Остаток на начало год'!$B$5:$B$302,$D1062,'Остаток на начало год'!$E$5:$E$302)+SUMIFS('Регистрация приход товаров'!$G$4:$G$2000,'Регистрация приход товаров'!$D$4:$D$2000,$D1062,'Регистрация приход товаров'!$A$4:$A$2000,"&lt;"&amp;DATE(YEAR($A1062),MONTH($A1062),1)))-SUMIFS('Регистрация расход товаров'!$G$4:$G$2000,'Регистрация расход товаров'!$A$4:$A$2000,"&lt;"&amp;DATE(YEAR($A1062),MONTH($A1062),1),'Регистрация расход товаров'!$D$4:$D$2000,$D1062),0))))*G1062,0)</f>
        <v>0</v>
      </c>
      <c r="I1062" s="154"/>
      <c r="J1062" s="153">
        <f t="shared" si="32"/>
        <v>0</v>
      </c>
      <c r="K1062" s="153">
        <f t="shared" si="33"/>
        <v>0</v>
      </c>
      <c r="L1062" s="43" t="e">
        <f>IF(B1062=#REF!,MAX($L$3:L1061)+1,0)</f>
        <v>#REF!</v>
      </c>
    </row>
    <row r="1063" spans="1:12">
      <c r="A1063" s="158"/>
      <c r="B1063" s="94"/>
      <c r="C1063" s="159"/>
      <c r="D1063" s="128"/>
      <c r="E1063" s="151" t="str">
        <f>IFERROR(INDEX('Материал хисобот'!$C$9:$C$259,MATCH(D1063,'Материал хисобот'!$B$9:$B$259,0),1),"")</f>
        <v/>
      </c>
      <c r="F1063" s="152" t="str">
        <f>IFERROR(INDEX('Материал хисобот'!$D$9:$D$259,MATCH(D1063,'Материал хисобот'!$B$9:$B$259,0),1),"")</f>
        <v/>
      </c>
      <c r="G1063" s="155"/>
      <c r="H1063" s="153">
        <f>IFERROR((((SUMIFS('Регистрация приход товаров'!$H$4:$H$2000,'Регистрация приход товаров'!$A$4:$A$2000,"&gt;="&amp;DATE(YEAR($A1063),MONTH($A1063),1),'Регистрация приход товаров'!$D$4:$D$2000,$D1063)-SUMIFS('Регистрация приход товаров'!$H$4:$H$2000,'Регистрация приход товаров'!$A$4:$A$2000,"&gt;="&amp;DATE(YEAR($A1063),MONTH($A1063)+1,1),'Регистрация приход товаров'!$D$4:$D$2000,$D1063))+(IFERROR((SUMIF('Остаток на начало год'!$B$5:$B$302,$D1063,'Остаток на начало год'!$F$5:$F$302)+SUMIFS('Регистрация приход товаров'!$H$4:$H$2000,'Регистрация приход товаров'!$D$4:$D$2000,$D1063,'Регистрация приход товаров'!$A$4:$A$2000,"&lt;"&amp;DATE(YEAR($A1063),MONTH($A1063),1)))-SUMIFS('Регистрация расход товаров'!$H$4:$H$2000,'Регистрация расход товаров'!$A$4:$A$2000,"&lt;"&amp;DATE(YEAR($A1063),MONTH($A1063),1),'Регистрация расход товаров'!$D$4:$D$2000,$D1063),0)))/((SUMIFS('Регистрация приход товаров'!$G$4:$G$2000,'Регистрация приход товаров'!$A$4:$A$2000,"&gt;="&amp;DATE(YEAR($A1063),MONTH($A1063),1),'Регистрация приход товаров'!$D$4:$D$2000,$D1063)-SUMIFS('Регистрация приход товаров'!$G$4:$G$2000,'Регистрация приход товаров'!$A$4:$A$2000,"&gt;="&amp;DATE(YEAR($A1063),MONTH($A1063)+1,1),'Регистрация приход товаров'!$D$4:$D$2000,$D1063))+(IFERROR((SUMIF('Остаток на начало год'!$B$5:$B$302,$D1063,'Остаток на начало год'!$E$5:$E$302)+SUMIFS('Регистрация приход товаров'!$G$4:$G$2000,'Регистрация приход товаров'!$D$4:$D$2000,$D1063,'Регистрация приход товаров'!$A$4:$A$2000,"&lt;"&amp;DATE(YEAR($A1063),MONTH($A1063),1)))-SUMIFS('Регистрация расход товаров'!$G$4:$G$2000,'Регистрация расход товаров'!$A$4:$A$2000,"&lt;"&amp;DATE(YEAR($A1063),MONTH($A1063),1),'Регистрация расход товаров'!$D$4:$D$2000,$D1063),0))))*G1063,0)</f>
        <v>0</v>
      </c>
      <c r="I1063" s="154"/>
      <c r="J1063" s="153">
        <f t="shared" si="32"/>
        <v>0</v>
      </c>
      <c r="K1063" s="153">
        <f t="shared" si="33"/>
        <v>0</v>
      </c>
      <c r="L1063" s="43" t="e">
        <f>IF(B1063=#REF!,MAX($L$3:L1062)+1,0)</f>
        <v>#REF!</v>
      </c>
    </row>
    <row r="1064" spans="1:12">
      <c r="A1064" s="158"/>
      <c r="B1064" s="94"/>
      <c r="C1064" s="159"/>
      <c r="D1064" s="128"/>
      <c r="E1064" s="151" t="str">
        <f>IFERROR(INDEX('Материал хисобот'!$C$9:$C$259,MATCH(D1064,'Материал хисобот'!$B$9:$B$259,0),1),"")</f>
        <v/>
      </c>
      <c r="F1064" s="152" t="str">
        <f>IFERROR(INDEX('Материал хисобот'!$D$9:$D$259,MATCH(D1064,'Материал хисобот'!$B$9:$B$259,0),1),"")</f>
        <v/>
      </c>
      <c r="G1064" s="155"/>
      <c r="H1064" s="153">
        <f>IFERROR((((SUMIFS('Регистрация приход товаров'!$H$4:$H$2000,'Регистрация приход товаров'!$A$4:$A$2000,"&gt;="&amp;DATE(YEAR($A1064),MONTH($A1064),1),'Регистрация приход товаров'!$D$4:$D$2000,$D1064)-SUMIFS('Регистрация приход товаров'!$H$4:$H$2000,'Регистрация приход товаров'!$A$4:$A$2000,"&gt;="&amp;DATE(YEAR($A1064),MONTH($A1064)+1,1),'Регистрация приход товаров'!$D$4:$D$2000,$D1064))+(IFERROR((SUMIF('Остаток на начало год'!$B$5:$B$302,$D1064,'Остаток на начало год'!$F$5:$F$302)+SUMIFS('Регистрация приход товаров'!$H$4:$H$2000,'Регистрация приход товаров'!$D$4:$D$2000,$D1064,'Регистрация приход товаров'!$A$4:$A$2000,"&lt;"&amp;DATE(YEAR($A1064),MONTH($A1064),1)))-SUMIFS('Регистрация расход товаров'!$H$4:$H$2000,'Регистрация расход товаров'!$A$4:$A$2000,"&lt;"&amp;DATE(YEAR($A1064),MONTH($A1064),1),'Регистрация расход товаров'!$D$4:$D$2000,$D1064),0)))/((SUMIFS('Регистрация приход товаров'!$G$4:$G$2000,'Регистрация приход товаров'!$A$4:$A$2000,"&gt;="&amp;DATE(YEAR($A1064),MONTH($A1064),1),'Регистрация приход товаров'!$D$4:$D$2000,$D1064)-SUMIFS('Регистрация приход товаров'!$G$4:$G$2000,'Регистрация приход товаров'!$A$4:$A$2000,"&gt;="&amp;DATE(YEAR($A1064),MONTH($A1064)+1,1),'Регистрация приход товаров'!$D$4:$D$2000,$D1064))+(IFERROR((SUMIF('Остаток на начало год'!$B$5:$B$302,$D1064,'Остаток на начало год'!$E$5:$E$302)+SUMIFS('Регистрация приход товаров'!$G$4:$G$2000,'Регистрация приход товаров'!$D$4:$D$2000,$D1064,'Регистрация приход товаров'!$A$4:$A$2000,"&lt;"&amp;DATE(YEAR($A1064),MONTH($A1064),1)))-SUMIFS('Регистрация расход товаров'!$G$4:$G$2000,'Регистрация расход товаров'!$A$4:$A$2000,"&lt;"&amp;DATE(YEAR($A1064),MONTH($A1064),1),'Регистрация расход товаров'!$D$4:$D$2000,$D1064),0))))*G1064,0)</f>
        <v>0</v>
      </c>
      <c r="I1064" s="154"/>
      <c r="J1064" s="153">
        <f t="shared" si="32"/>
        <v>0</v>
      </c>
      <c r="K1064" s="153">
        <f t="shared" si="33"/>
        <v>0</v>
      </c>
      <c r="L1064" s="43" t="e">
        <f>IF(B1064=#REF!,MAX($L$3:L1063)+1,0)</f>
        <v>#REF!</v>
      </c>
    </row>
    <row r="1065" spans="1:12">
      <c r="A1065" s="158"/>
      <c r="B1065" s="94"/>
      <c r="C1065" s="159"/>
      <c r="D1065" s="128"/>
      <c r="E1065" s="151" t="str">
        <f>IFERROR(INDEX('Материал хисобот'!$C$9:$C$259,MATCH(D1065,'Материал хисобот'!$B$9:$B$259,0),1),"")</f>
        <v/>
      </c>
      <c r="F1065" s="152" t="str">
        <f>IFERROR(INDEX('Материал хисобот'!$D$9:$D$259,MATCH(D1065,'Материал хисобот'!$B$9:$B$259,0),1),"")</f>
        <v/>
      </c>
      <c r="G1065" s="155"/>
      <c r="H1065" s="153">
        <f>IFERROR((((SUMIFS('Регистрация приход товаров'!$H$4:$H$2000,'Регистрация приход товаров'!$A$4:$A$2000,"&gt;="&amp;DATE(YEAR($A1065),MONTH($A1065),1),'Регистрация приход товаров'!$D$4:$D$2000,$D1065)-SUMIFS('Регистрация приход товаров'!$H$4:$H$2000,'Регистрация приход товаров'!$A$4:$A$2000,"&gt;="&amp;DATE(YEAR($A1065),MONTH($A1065)+1,1),'Регистрация приход товаров'!$D$4:$D$2000,$D1065))+(IFERROR((SUMIF('Остаток на начало год'!$B$5:$B$302,$D1065,'Остаток на начало год'!$F$5:$F$302)+SUMIFS('Регистрация приход товаров'!$H$4:$H$2000,'Регистрация приход товаров'!$D$4:$D$2000,$D1065,'Регистрация приход товаров'!$A$4:$A$2000,"&lt;"&amp;DATE(YEAR($A1065),MONTH($A1065),1)))-SUMIFS('Регистрация расход товаров'!$H$4:$H$2000,'Регистрация расход товаров'!$A$4:$A$2000,"&lt;"&amp;DATE(YEAR($A1065),MONTH($A1065),1),'Регистрация расход товаров'!$D$4:$D$2000,$D1065),0)))/((SUMIFS('Регистрация приход товаров'!$G$4:$G$2000,'Регистрация приход товаров'!$A$4:$A$2000,"&gt;="&amp;DATE(YEAR($A1065),MONTH($A1065),1),'Регистрация приход товаров'!$D$4:$D$2000,$D1065)-SUMIFS('Регистрация приход товаров'!$G$4:$G$2000,'Регистрация приход товаров'!$A$4:$A$2000,"&gt;="&amp;DATE(YEAR($A1065),MONTH($A1065)+1,1),'Регистрация приход товаров'!$D$4:$D$2000,$D1065))+(IFERROR((SUMIF('Остаток на начало год'!$B$5:$B$302,$D1065,'Остаток на начало год'!$E$5:$E$302)+SUMIFS('Регистрация приход товаров'!$G$4:$G$2000,'Регистрация приход товаров'!$D$4:$D$2000,$D1065,'Регистрация приход товаров'!$A$4:$A$2000,"&lt;"&amp;DATE(YEAR($A1065),MONTH($A1065),1)))-SUMIFS('Регистрация расход товаров'!$G$4:$G$2000,'Регистрация расход товаров'!$A$4:$A$2000,"&lt;"&amp;DATE(YEAR($A1065),MONTH($A1065),1),'Регистрация расход товаров'!$D$4:$D$2000,$D1065),0))))*G1065,0)</f>
        <v>0</v>
      </c>
      <c r="I1065" s="154"/>
      <c r="J1065" s="153">
        <f t="shared" si="32"/>
        <v>0</v>
      </c>
      <c r="K1065" s="153">
        <f t="shared" si="33"/>
        <v>0</v>
      </c>
      <c r="L1065" s="43" t="e">
        <f>IF(B1065=#REF!,MAX($L$3:L1064)+1,0)</f>
        <v>#REF!</v>
      </c>
    </row>
    <row r="1066" spans="1:12">
      <c r="A1066" s="158"/>
      <c r="B1066" s="94"/>
      <c r="C1066" s="159"/>
      <c r="D1066" s="128"/>
      <c r="E1066" s="151" t="str">
        <f>IFERROR(INDEX('Материал хисобот'!$C$9:$C$259,MATCH(D1066,'Материал хисобот'!$B$9:$B$259,0),1),"")</f>
        <v/>
      </c>
      <c r="F1066" s="152" t="str">
        <f>IFERROR(INDEX('Материал хисобот'!$D$9:$D$259,MATCH(D1066,'Материал хисобот'!$B$9:$B$259,0),1),"")</f>
        <v/>
      </c>
      <c r="G1066" s="155"/>
      <c r="H1066" s="153">
        <f>IFERROR((((SUMIFS('Регистрация приход товаров'!$H$4:$H$2000,'Регистрация приход товаров'!$A$4:$A$2000,"&gt;="&amp;DATE(YEAR($A1066),MONTH($A1066),1),'Регистрация приход товаров'!$D$4:$D$2000,$D1066)-SUMIFS('Регистрация приход товаров'!$H$4:$H$2000,'Регистрация приход товаров'!$A$4:$A$2000,"&gt;="&amp;DATE(YEAR($A1066),MONTH($A1066)+1,1),'Регистрация приход товаров'!$D$4:$D$2000,$D1066))+(IFERROR((SUMIF('Остаток на начало год'!$B$5:$B$302,$D1066,'Остаток на начало год'!$F$5:$F$302)+SUMIFS('Регистрация приход товаров'!$H$4:$H$2000,'Регистрация приход товаров'!$D$4:$D$2000,$D1066,'Регистрация приход товаров'!$A$4:$A$2000,"&lt;"&amp;DATE(YEAR($A1066),MONTH($A1066),1)))-SUMIFS('Регистрация расход товаров'!$H$4:$H$2000,'Регистрация расход товаров'!$A$4:$A$2000,"&lt;"&amp;DATE(YEAR($A1066),MONTH($A1066),1),'Регистрация расход товаров'!$D$4:$D$2000,$D1066),0)))/((SUMIFS('Регистрация приход товаров'!$G$4:$G$2000,'Регистрация приход товаров'!$A$4:$A$2000,"&gt;="&amp;DATE(YEAR($A1066),MONTH($A1066),1),'Регистрация приход товаров'!$D$4:$D$2000,$D1066)-SUMIFS('Регистрация приход товаров'!$G$4:$G$2000,'Регистрация приход товаров'!$A$4:$A$2000,"&gt;="&amp;DATE(YEAR($A1066),MONTH($A1066)+1,1),'Регистрация приход товаров'!$D$4:$D$2000,$D1066))+(IFERROR((SUMIF('Остаток на начало год'!$B$5:$B$302,$D1066,'Остаток на начало год'!$E$5:$E$302)+SUMIFS('Регистрация приход товаров'!$G$4:$G$2000,'Регистрация приход товаров'!$D$4:$D$2000,$D1066,'Регистрация приход товаров'!$A$4:$A$2000,"&lt;"&amp;DATE(YEAR($A1066),MONTH($A1066),1)))-SUMIFS('Регистрация расход товаров'!$G$4:$G$2000,'Регистрация расход товаров'!$A$4:$A$2000,"&lt;"&amp;DATE(YEAR($A1066),MONTH($A1066),1),'Регистрация расход товаров'!$D$4:$D$2000,$D1066),0))))*G1066,0)</f>
        <v>0</v>
      </c>
      <c r="I1066" s="154"/>
      <c r="J1066" s="153">
        <f t="shared" si="32"/>
        <v>0</v>
      </c>
      <c r="K1066" s="153">
        <f t="shared" si="33"/>
        <v>0</v>
      </c>
      <c r="L1066" s="43" t="e">
        <f>IF(B1066=#REF!,MAX($L$3:L1065)+1,0)</f>
        <v>#REF!</v>
      </c>
    </row>
    <row r="1067" spans="1:12">
      <c r="A1067" s="158"/>
      <c r="B1067" s="94"/>
      <c r="C1067" s="159"/>
      <c r="D1067" s="128"/>
      <c r="E1067" s="151" t="str">
        <f>IFERROR(INDEX('Материал хисобот'!$C$9:$C$259,MATCH(D1067,'Материал хисобот'!$B$9:$B$259,0),1),"")</f>
        <v/>
      </c>
      <c r="F1067" s="152" t="str">
        <f>IFERROR(INDEX('Материал хисобот'!$D$9:$D$259,MATCH(D1067,'Материал хисобот'!$B$9:$B$259,0),1),"")</f>
        <v/>
      </c>
      <c r="G1067" s="155"/>
      <c r="H1067" s="153">
        <f>IFERROR((((SUMIFS('Регистрация приход товаров'!$H$4:$H$2000,'Регистрация приход товаров'!$A$4:$A$2000,"&gt;="&amp;DATE(YEAR($A1067),MONTH($A1067),1),'Регистрация приход товаров'!$D$4:$D$2000,$D1067)-SUMIFS('Регистрация приход товаров'!$H$4:$H$2000,'Регистрация приход товаров'!$A$4:$A$2000,"&gt;="&amp;DATE(YEAR($A1067),MONTH($A1067)+1,1),'Регистрация приход товаров'!$D$4:$D$2000,$D1067))+(IFERROR((SUMIF('Остаток на начало год'!$B$5:$B$302,$D1067,'Остаток на начало год'!$F$5:$F$302)+SUMIFS('Регистрация приход товаров'!$H$4:$H$2000,'Регистрация приход товаров'!$D$4:$D$2000,$D1067,'Регистрация приход товаров'!$A$4:$A$2000,"&lt;"&amp;DATE(YEAR($A1067),MONTH($A1067),1)))-SUMIFS('Регистрация расход товаров'!$H$4:$H$2000,'Регистрация расход товаров'!$A$4:$A$2000,"&lt;"&amp;DATE(YEAR($A1067),MONTH($A1067),1),'Регистрация расход товаров'!$D$4:$D$2000,$D1067),0)))/((SUMIFS('Регистрация приход товаров'!$G$4:$G$2000,'Регистрация приход товаров'!$A$4:$A$2000,"&gt;="&amp;DATE(YEAR($A1067),MONTH($A1067),1),'Регистрация приход товаров'!$D$4:$D$2000,$D1067)-SUMIFS('Регистрация приход товаров'!$G$4:$G$2000,'Регистрация приход товаров'!$A$4:$A$2000,"&gt;="&amp;DATE(YEAR($A1067),MONTH($A1067)+1,1),'Регистрация приход товаров'!$D$4:$D$2000,$D1067))+(IFERROR((SUMIF('Остаток на начало год'!$B$5:$B$302,$D1067,'Остаток на начало год'!$E$5:$E$302)+SUMIFS('Регистрация приход товаров'!$G$4:$G$2000,'Регистрация приход товаров'!$D$4:$D$2000,$D1067,'Регистрация приход товаров'!$A$4:$A$2000,"&lt;"&amp;DATE(YEAR($A1067),MONTH($A1067),1)))-SUMIFS('Регистрация расход товаров'!$G$4:$G$2000,'Регистрация расход товаров'!$A$4:$A$2000,"&lt;"&amp;DATE(YEAR($A1067),MONTH($A1067),1),'Регистрация расход товаров'!$D$4:$D$2000,$D1067),0))))*G1067,0)</f>
        <v>0</v>
      </c>
      <c r="I1067" s="154"/>
      <c r="J1067" s="153">
        <f t="shared" si="32"/>
        <v>0</v>
      </c>
      <c r="K1067" s="153">
        <f t="shared" si="33"/>
        <v>0</v>
      </c>
      <c r="L1067" s="43" t="e">
        <f>IF(B1067=#REF!,MAX($L$3:L1066)+1,0)</f>
        <v>#REF!</v>
      </c>
    </row>
    <row r="1068" spans="1:12">
      <c r="A1068" s="158"/>
      <c r="B1068" s="94"/>
      <c r="C1068" s="159"/>
      <c r="D1068" s="128"/>
      <c r="E1068" s="151" t="str">
        <f>IFERROR(INDEX('Материал хисобот'!$C$9:$C$259,MATCH(D1068,'Материал хисобот'!$B$9:$B$259,0),1),"")</f>
        <v/>
      </c>
      <c r="F1068" s="152" t="str">
        <f>IFERROR(INDEX('Материал хисобот'!$D$9:$D$259,MATCH(D1068,'Материал хисобот'!$B$9:$B$259,0),1),"")</f>
        <v/>
      </c>
      <c r="G1068" s="155"/>
      <c r="H1068" s="153">
        <f>IFERROR((((SUMIFS('Регистрация приход товаров'!$H$4:$H$2000,'Регистрация приход товаров'!$A$4:$A$2000,"&gt;="&amp;DATE(YEAR($A1068),MONTH($A1068),1),'Регистрация приход товаров'!$D$4:$D$2000,$D1068)-SUMIFS('Регистрация приход товаров'!$H$4:$H$2000,'Регистрация приход товаров'!$A$4:$A$2000,"&gt;="&amp;DATE(YEAR($A1068),MONTH($A1068)+1,1),'Регистрация приход товаров'!$D$4:$D$2000,$D1068))+(IFERROR((SUMIF('Остаток на начало год'!$B$5:$B$302,$D1068,'Остаток на начало год'!$F$5:$F$302)+SUMIFS('Регистрация приход товаров'!$H$4:$H$2000,'Регистрация приход товаров'!$D$4:$D$2000,$D1068,'Регистрация приход товаров'!$A$4:$A$2000,"&lt;"&amp;DATE(YEAR($A1068),MONTH($A1068),1)))-SUMIFS('Регистрация расход товаров'!$H$4:$H$2000,'Регистрация расход товаров'!$A$4:$A$2000,"&lt;"&amp;DATE(YEAR($A1068),MONTH($A1068),1),'Регистрация расход товаров'!$D$4:$D$2000,$D1068),0)))/((SUMIFS('Регистрация приход товаров'!$G$4:$G$2000,'Регистрация приход товаров'!$A$4:$A$2000,"&gt;="&amp;DATE(YEAR($A1068),MONTH($A1068),1),'Регистрация приход товаров'!$D$4:$D$2000,$D1068)-SUMIFS('Регистрация приход товаров'!$G$4:$G$2000,'Регистрация приход товаров'!$A$4:$A$2000,"&gt;="&amp;DATE(YEAR($A1068),MONTH($A1068)+1,1),'Регистрация приход товаров'!$D$4:$D$2000,$D1068))+(IFERROR((SUMIF('Остаток на начало год'!$B$5:$B$302,$D1068,'Остаток на начало год'!$E$5:$E$302)+SUMIFS('Регистрация приход товаров'!$G$4:$G$2000,'Регистрация приход товаров'!$D$4:$D$2000,$D1068,'Регистрация приход товаров'!$A$4:$A$2000,"&lt;"&amp;DATE(YEAR($A1068),MONTH($A1068),1)))-SUMIFS('Регистрация расход товаров'!$G$4:$G$2000,'Регистрация расход товаров'!$A$4:$A$2000,"&lt;"&amp;DATE(YEAR($A1068),MONTH($A1068),1),'Регистрация расход товаров'!$D$4:$D$2000,$D1068),0))))*G1068,0)</f>
        <v>0</v>
      </c>
      <c r="I1068" s="154"/>
      <c r="J1068" s="153">
        <f t="shared" si="32"/>
        <v>0</v>
      </c>
      <c r="K1068" s="153">
        <f t="shared" si="33"/>
        <v>0</v>
      </c>
      <c r="L1068" s="43" t="e">
        <f>IF(B1068=#REF!,MAX($L$3:L1067)+1,0)</f>
        <v>#REF!</v>
      </c>
    </row>
    <row r="1069" spans="1:12">
      <c r="A1069" s="158"/>
      <c r="B1069" s="94"/>
      <c r="C1069" s="159"/>
      <c r="D1069" s="128"/>
      <c r="E1069" s="151" t="str">
        <f>IFERROR(INDEX('Материал хисобот'!$C$9:$C$259,MATCH(D1069,'Материал хисобот'!$B$9:$B$259,0),1),"")</f>
        <v/>
      </c>
      <c r="F1069" s="152" t="str">
        <f>IFERROR(INDEX('Материал хисобот'!$D$9:$D$259,MATCH(D1069,'Материал хисобот'!$B$9:$B$259,0),1),"")</f>
        <v/>
      </c>
      <c r="G1069" s="155"/>
      <c r="H1069" s="153">
        <f>IFERROR((((SUMIFS('Регистрация приход товаров'!$H$4:$H$2000,'Регистрация приход товаров'!$A$4:$A$2000,"&gt;="&amp;DATE(YEAR($A1069),MONTH($A1069),1),'Регистрация приход товаров'!$D$4:$D$2000,$D1069)-SUMIFS('Регистрация приход товаров'!$H$4:$H$2000,'Регистрация приход товаров'!$A$4:$A$2000,"&gt;="&amp;DATE(YEAR($A1069),MONTH($A1069)+1,1),'Регистрация приход товаров'!$D$4:$D$2000,$D1069))+(IFERROR((SUMIF('Остаток на начало год'!$B$5:$B$302,$D1069,'Остаток на начало год'!$F$5:$F$302)+SUMIFS('Регистрация приход товаров'!$H$4:$H$2000,'Регистрация приход товаров'!$D$4:$D$2000,$D1069,'Регистрация приход товаров'!$A$4:$A$2000,"&lt;"&amp;DATE(YEAR($A1069),MONTH($A1069),1)))-SUMIFS('Регистрация расход товаров'!$H$4:$H$2000,'Регистрация расход товаров'!$A$4:$A$2000,"&lt;"&amp;DATE(YEAR($A1069),MONTH($A1069),1),'Регистрация расход товаров'!$D$4:$D$2000,$D1069),0)))/((SUMIFS('Регистрация приход товаров'!$G$4:$G$2000,'Регистрация приход товаров'!$A$4:$A$2000,"&gt;="&amp;DATE(YEAR($A1069),MONTH($A1069),1),'Регистрация приход товаров'!$D$4:$D$2000,$D1069)-SUMIFS('Регистрация приход товаров'!$G$4:$G$2000,'Регистрация приход товаров'!$A$4:$A$2000,"&gt;="&amp;DATE(YEAR($A1069),MONTH($A1069)+1,1),'Регистрация приход товаров'!$D$4:$D$2000,$D1069))+(IFERROR((SUMIF('Остаток на начало год'!$B$5:$B$302,$D1069,'Остаток на начало год'!$E$5:$E$302)+SUMIFS('Регистрация приход товаров'!$G$4:$G$2000,'Регистрация приход товаров'!$D$4:$D$2000,$D1069,'Регистрация приход товаров'!$A$4:$A$2000,"&lt;"&amp;DATE(YEAR($A1069),MONTH($A1069),1)))-SUMIFS('Регистрация расход товаров'!$G$4:$G$2000,'Регистрация расход товаров'!$A$4:$A$2000,"&lt;"&amp;DATE(YEAR($A1069),MONTH($A1069),1),'Регистрация расход товаров'!$D$4:$D$2000,$D1069),0))))*G1069,0)</f>
        <v>0</v>
      </c>
      <c r="I1069" s="154"/>
      <c r="J1069" s="153">
        <f t="shared" si="32"/>
        <v>0</v>
      </c>
      <c r="K1069" s="153">
        <f t="shared" si="33"/>
        <v>0</v>
      </c>
      <c r="L1069" s="43" t="e">
        <f>IF(B1069=#REF!,MAX($L$3:L1068)+1,0)</f>
        <v>#REF!</v>
      </c>
    </row>
    <row r="1070" spans="1:12">
      <c r="A1070" s="158"/>
      <c r="B1070" s="94"/>
      <c r="C1070" s="159"/>
      <c r="D1070" s="128"/>
      <c r="E1070" s="151" t="str">
        <f>IFERROR(INDEX('Материал хисобот'!$C$9:$C$259,MATCH(D1070,'Материал хисобот'!$B$9:$B$259,0),1),"")</f>
        <v/>
      </c>
      <c r="F1070" s="152" t="str">
        <f>IFERROR(INDEX('Материал хисобот'!$D$9:$D$259,MATCH(D1070,'Материал хисобот'!$B$9:$B$259,0),1),"")</f>
        <v/>
      </c>
      <c r="G1070" s="155"/>
      <c r="H1070" s="153">
        <f>IFERROR((((SUMIFS('Регистрация приход товаров'!$H$4:$H$2000,'Регистрация приход товаров'!$A$4:$A$2000,"&gt;="&amp;DATE(YEAR($A1070),MONTH($A1070),1),'Регистрация приход товаров'!$D$4:$D$2000,$D1070)-SUMIFS('Регистрация приход товаров'!$H$4:$H$2000,'Регистрация приход товаров'!$A$4:$A$2000,"&gt;="&amp;DATE(YEAR($A1070),MONTH($A1070)+1,1),'Регистрация приход товаров'!$D$4:$D$2000,$D1070))+(IFERROR((SUMIF('Остаток на начало год'!$B$5:$B$302,$D1070,'Остаток на начало год'!$F$5:$F$302)+SUMIFS('Регистрация приход товаров'!$H$4:$H$2000,'Регистрация приход товаров'!$D$4:$D$2000,$D1070,'Регистрация приход товаров'!$A$4:$A$2000,"&lt;"&amp;DATE(YEAR($A1070),MONTH($A1070),1)))-SUMIFS('Регистрация расход товаров'!$H$4:$H$2000,'Регистрация расход товаров'!$A$4:$A$2000,"&lt;"&amp;DATE(YEAR($A1070),MONTH($A1070),1),'Регистрация расход товаров'!$D$4:$D$2000,$D1070),0)))/((SUMIFS('Регистрация приход товаров'!$G$4:$G$2000,'Регистрация приход товаров'!$A$4:$A$2000,"&gt;="&amp;DATE(YEAR($A1070),MONTH($A1070),1),'Регистрация приход товаров'!$D$4:$D$2000,$D1070)-SUMIFS('Регистрация приход товаров'!$G$4:$G$2000,'Регистрация приход товаров'!$A$4:$A$2000,"&gt;="&amp;DATE(YEAR($A1070),MONTH($A1070)+1,1),'Регистрация приход товаров'!$D$4:$D$2000,$D1070))+(IFERROR((SUMIF('Остаток на начало год'!$B$5:$B$302,$D1070,'Остаток на начало год'!$E$5:$E$302)+SUMIFS('Регистрация приход товаров'!$G$4:$G$2000,'Регистрация приход товаров'!$D$4:$D$2000,$D1070,'Регистрация приход товаров'!$A$4:$A$2000,"&lt;"&amp;DATE(YEAR($A1070),MONTH($A1070),1)))-SUMIFS('Регистрация расход товаров'!$G$4:$G$2000,'Регистрация расход товаров'!$A$4:$A$2000,"&lt;"&amp;DATE(YEAR($A1070),MONTH($A1070),1),'Регистрация расход товаров'!$D$4:$D$2000,$D1070),0))))*G1070,0)</f>
        <v>0</v>
      </c>
      <c r="I1070" s="154"/>
      <c r="J1070" s="153">
        <f t="shared" si="32"/>
        <v>0</v>
      </c>
      <c r="K1070" s="153">
        <f t="shared" si="33"/>
        <v>0</v>
      </c>
      <c r="L1070" s="43" t="e">
        <f>IF(B1070=#REF!,MAX($L$3:L1069)+1,0)</f>
        <v>#REF!</v>
      </c>
    </row>
    <row r="1071" spans="1:12">
      <c r="A1071" s="158"/>
      <c r="B1071" s="94"/>
      <c r="C1071" s="159"/>
      <c r="D1071" s="128"/>
      <c r="E1071" s="151" t="str">
        <f>IFERROR(INDEX('Материал хисобот'!$C$9:$C$259,MATCH(D1071,'Материал хисобот'!$B$9:$B$259,0),1),"")</f>
        <v/>
      </c>
      <c r="F1071" s="152" t="str">
        <f>IFERROR(INDEX('Материал хисобот'!$D$9:$D$259,MATCH(D1071,'Материал хисобот'!$B$9:$B$259,0),1),"")</f>
        <v/>
      </c>
      <c r="G1071" s="155"/>
      <c r="H1071" s="153">
        <f>IFERROR((((SUMIFS('Регистрация приход товаров'!$H$4:$H$2000,'Регистрация приход товаров'!$A$4:$A$2000,"&gt;="&amp;DATE(YEAR($A1071),MONTH($A1071),1),'Регистрация приход товаров'!$D$4:$D$2000,$D1071)-SUMIFS('Регистрация приход товаров'!$H$4:$H$2000,'Регистрация приход товаров'!$A$4:$A$2000,"&gt;="&amp;DATE(YEAR($A1071),MONTH($A1071)+1,1),'Регистрация приход товаров'!$D$4:$D$2000,$D1071))+(IFERROR((SUMIF('Остаток на начало год'!$B$5:$B$302,$D1071,'Остаток на начало год'!$F$5:$F$302)+SUMIFS('Регистрация приход товаров'!$H$4:$H$2000,'Регистрация приход товаров'!$D$4:$D$2000,$D1071,'Регистрация приход товаров'!$A$4:$A$2000,"&lt;"&amp;DATE(YEAR($A1071),MONTH($A1071),1)))-SUMIFS('Регистрация расход товаров'!$H$4:$H$2000,'Регистрация расход товаров'!$A$4:$A$2000,"&lt;"&amp;DATE(YEAR($A1071),MONTH($A1071),1),'Регистрация расход товаров'!$D$4:$D$2000,$D1071),0)))/((SUMIFS('Регистрация приход товаров'!$G$4:$G$2000,'Регистрация приход товаров'!$A$4:$A$2000,"&gt;="&amp;DATE(YEAR($A1071),MONTH($A1071),1),'Регистрация приход товаров'!$D$4:$D$2000,$D1071)-SUMIFS('Регистрация приход товаров'!$G$4:$G$2000,'Регистрация приход товаров'!$A$4:$A$2000,"&gt;="&amp;DATE(YEAR($A1071),MONTH($A1071)+1,1),'Регистрация приход товаров'!$D$4:$D$2000,$D1071))+(IFERROR((SUMIF('Остаток на начало год'!$B$5:$B$302,$D1071,'Остаток на начало год'!$E$5:$E$302)+SUMIFS('Регистрация приход товаров'!$G$4:$G$2000,'Регистрация приход товаров'!$D$4:$D$2000,$D1071,'Регистрация приход товаров'!$A$4:$A$2000,"&lt;"&amp;DATE(YEAR($A1071),MONTH($A1071),1)))-SUMIFS('Регистрация расход товаров'!$G$4:$G$2000,'Регистрация расход товаров'!$A$4:$A$2000,"&lt;"&amp;DATE(YEAR($A1071),MONTH($A1071),1),'Регистрация расход товаров'!$D$4:$D$2000,$D1071),0))))*G1071,0)</f>
        <v>0</v>
      </c>
      <c r="I1071" s="154"/>
      <c r="J1071" s="153">
        <f t="shared" si="32"/>
        <v>0</v>
      </c>
      <c r="K1071" s="153">
        <f t="shared" si="33"/>
        <v>0</v>
      </c>
      <c r="L1071" s="43" t="e">
        <f>IF(B1071=#REF!,MAX($L$3:L1070)+1,0)</f>
        <v>#REF!</v>
      </c>
    </row>
    <row r="1072" spans="1:12">
      <c r="A1072" s="158"/>
      <c r="B1072" s="94"/>
      <c r="C1072" s="159"/>
      <c r="D1072" s="128"/>
      <c r="E1072" s="151" t="str">
        <f>IFERROR(INDEX('Материал хисобот'!$C$9:$C$259,MATCH(D1072,'Материал хисобот'!$B$9:$B$259,0),1),"")</f>
        <v/>
      </c>
      <c r="F1072" s="152" t="str">
        <f>IFERROR(INDEX('Материал хисобот'!$D$9:$D$259,MATCH(D1072,'Материал хисобот'!$B$9:$B$259,0),1),"")</f>
        <v/>
      </c>
      <c r="G1072" s="155"/>
      <c r="H1072" s="153">
        <f>IFERROR((((SUMIFS('Регистрация приход товаров'!$H$4:$H$2000,'Регистрация приход товаров'!$A$4:$A$2000,"&gt;="&amp;DATE(YEAR($A1072),MONTH($A1072),1),'Регистрация приход товаров'!$D$4:$D$2000,$D1072)-SUMIFS('Регистрация приход товаров'!$H$4:$H$2000,'Регистрация приход товаров'!$A$4:$A$2000,"&gt;="&amp;DATE(YEAR($A1072),MONTH($A1072)+1,1),'Регистрация приход товаров'!$D$4:$D$2000,$D1072))+(IFERROR((SUMIF('Остаток на начало год'!$B$5:$B$302,$D1072,'Остаток на начало год'!$F$5:$F$302)+SUMIFS('Регистрация приход товаров'!$H$4:$H$2000,'Регистрация приход товаров'!$D$4:$D$2000,$D1072,'Регистрация приход товаров'!$A$4:$A$2000,"&lt;"&amp;DATE(YEAR($A1072),MONTH($A1072),1)))-SUMIFS('Регистрация расход товаров'!$H$4:$H$2000,'Регистрация расход товаров'!$A$4:$A$2000,"&lt;"&amp;DATE(YEAR($A1072),MONTH($A1072),1),'Регистрация расход товаров'!$D$4:$D$2000,$D1072),0)))/((SUMIFS('Регистрация приход товаров'!$G$4:$G$2000,'Регистрация приход товаров'!$A$4:$A$2000,"&gt;="&amp;DATE(YEAR($A1072),MONTH($A1072),1),'Регистрация приход товаров'!$D$4:$D$2000,$D1072)-SUMIFS('Регистрация приход товаров'!$G$4:$G$2000,'Регистрация приход товаров'!$A$4:$A$2000,"&gt;="&amp;DATE(YEAR($A1072),MONTH($A1072)+1,1),'Регистрация приход товаров'!$D$4:$D$2000,$D1072))+(IFERROR((SUMIF('Остаток на начало год'!$B$5:$B$302,$D1072,'Остаток на начало год'!$E$5:$E$302)+SUMIFS('Регистрация приход товаров'!$G$4:$G$2000,'Регистрация приход товаров'!$D$4:$D$2000,$D1072,'Регистрация приход товаров'!$A$4:$A$2000,"&lt;"&amp;DATE(YEAR($A1072),MONTH($A1072),1)))-SUMIFS('Регистрация расход товаров'!$G$4:$G$2000,'Регистрация расход товаров'!$A$4:$A$2000,"&lt;"&amp;DATE(YEAR($A1072),MONTH($A1072),1),'Регистрация расход товаров'!$D$4:$D$2000,$D1072),0))))*G1072,0)</f>
        <v>0</v>
      </c>
      <c r="I1072" s="154"/>
      <c r="J1072" s="153">
        <f t="shared" si="32"/>
        <v>0</v>
      </c>
      <c r="K1072" s="153">
        <f t="shared" si="33"/>
        <v>0</v>
      </c>
      <c r="L1072" s="43" t="e">
        <f>IF(B1072=#REF!,MAX($L$3:L1071)+1,0)</f>
        <v>#REF!</v>
      </c>
    </row>
    <row r="1073" spans="1:12">
      <c r="A1073" s="158"/>
      <c r="B1073" s="94"/>
      <c r="C1073" s="159"/>
      <c r="D1073" s="128"/>
      <c r="E1073" s="151" t="str">
        <f>IFERROR(INDEX('Материал хисобот'!$C$9:$C$259,MATCH(D1073,'Материал хисобот'!$B$9:$B$259,0),1),"")</f>
        <v/>
      </c>
      <c r="F1073" s="152" t="str">
        <f>IFERROR(INDEX('Материал хисобот'!$D$9:$D$259,MATCH(D1073,'Материал хисобот'!$B$9:$B$259,0),1),"")</f>
        <v/>
      </c>
      <c r="G1073" s="155"/>
      <c r="H1073" s="153">
        <f>IFERROR((((SUMIFS('Регистрация приход товаров'!$H$4:$H$2000,'Регистрация приход товаров'!$A$4:$A$2000,"&gt;="&amp;DATE(YEAR($A1073),MONTH($A1073),1),'Регистрация приход товаров'!$D$4:$D$2000,$D1073)-SUMIFS('Регистрация приход товаров'!$H$4:$H$2000,'Регистрация приход товаров'!$A$4:$A$2000,"&gt;="&amp;DATE(YEAR($A1073),MONTH($A1073)+1,1),'Регистрация приход товаров'!$D$4:$D$2000,$D1073))+(IFERROR((SUMIF('Остаток на начало год'!$B$5:$B$302,$D1073,'Остаток на начало год'!$F$5:$F$302)+SUMIFS('Регистрация приход товаров'!$H$4:$H$2000,'Регистрация приход товаров'!$D$4:$D$2000,$D1073,'Регистрация приход товаров'!$A$4:$A$2000,"&lt;"&amp;DATE(YEAR($A1073),MONTH($A1073),1)))-SUMIFS('Регистрация расход товаров'!$H$4:$H$2000,'Регистрация расход товаров'!$A$4:$A$2000,"&lt;"&amp;DATE(YEAR($A1073),MONTH($A1073),1),'Регистрация расход товаров'!$D$4:$D$2000,$D1073),0)))/((SUMIFS('Регистрация приход товаров'!$G$4:$G$2000,'Регистрация приход товаров'!$A$4:$A$2000,"&gt;="&amp;DATE(YEAR($A1073),MONTH($A1073),1),'Регистрация приход товаров'!$D$4:$D$2000,$D1073)-SUMIFS('Регистрация приход товаров'!$G$4:$G$2000,'Регистрация приход товаров'!$A$4:$A$2000,"&gt;="&amp;DATE(YEAR($A1073),MONTH($A1073)+1,1),'Регистрация приход товаров'!$D$4:$D$2000,$D1073))+(IFERROR((SUMIF('Остаток на начало год'!$B$5:$B$302,$D1073,'Остаток на начало год'!$E$5:$E$302)+SUMIFS('Регистрация приход товаров'!$G$4:$G$2000,'Регистрация приход товаров'!$D$4:$D$2000,$D1073,'Регистрация приход товаров'!$A$4:$A$2000,"&lt;"&amp;DATE(YEAR($A1073),MONTH($A1073),1)))-SUMIFS('Регистрация расход товаров'!$G$4:$G$2000,'Регистрация расход товаров'!$A$4:$A$2000,"&lt;"&amp;DATE(YEAR($A1073),MONTH($A1073),1),'Регистрация расход товаров'!$D$4:$D$2000,$D1073),0))))*G1073,0)</f>
        <v>0</v>
      </c>
      <c r="I1073" s="154"/>
      <c r="J1073" s="153">
        <f t="shared" si="32"/>
        <v>0</v>
      </c>
      <c r="K1073" s="153">
        <f t="shared" si="33"/>
        <v>0</v>
      </c>
      <c r="L1073" s="43" t="e">
        <f>IF(B1073=#REF!,MAX($L$3:L1072)+1,0)</f>
        <v>#REF!</v>
      </c>
    </row>
    <row r="1074" spans="1:12">
      <c r="A1074" s="158"/>
      <c r="B1074" s="94"/>
      <c r="C1074" s="159"/>
      <c r="D1074" s="128"/>
      <c r="E1074" s="151" t="str">
        <f>IFERROR(INDEX('Материал хисобот'!$C$9:$C$259,MATCH(D1074,'Материал хисобот'!$B$9:$B$259,0),1),"")</f>
        <v/>
      </c>
      <c r="F1074" s="152" t="str">
        <f>IFERROR(INDEX('Материал хисобот'!$D$9:$D$259,MATCH(D1074,'Материал хисобот'!$B$9:$B$259,0),1),"")</f>
        <v/>
      </c>
      <c r="G1074" s="155"/>
      <c r="H1074" s="153">
        <f>IFERROR((((SUMIFS('Регистрация приход товаров'!$H$4:$H$2000,'Регистрация приход товаров'!$A$4:$A$2000,"&gt;="&amp;DATE(YEAR($A1074),MONTH($A1074),1),'Регистрация приход товаров'!$D$4:$D$2000,$D1074)-SUMIFS('Регистрация приход товаров'!$H$4:$H$2000,'Регистрация приход товаров'!$A$4:$A$2000,"&gt;="&amp;DATE(YEAR($A1074),MONTH($A1074)+1,1),'Регистрация приход товаров'!$D$4:$D$2000,$D1074))+(IFERROR((SUMIF('Остаток на начало год'!$B$5:$B$302,$D1074,'Остаток на начало год'!$F$5:$F$302)+SUMIFS('Регистрация приход товаров'!$H$4:$H$2000,'Регистрация приход товаров'!$D$4:$D$2000,$D1074,'Регистрация приход товаров'!$A$4:$A$2000,"&lt;"&amp;DATE(YEAR($A1074),MONTH($A1074),1)))-SUMIFS('Регистрация расход товаров'!$H$4:$H$2000,'Регистрация расход товаров'!$A$4:$A$2000,"&lt;"&amp;DATE(YEAR($A1074),MONTH($A1074),1),'Регистрация расход товаров'!$D$4:$D$2000,$D1074),0)))/((SUMIFS('Регистрация приход товаров'!$G$4:$G$2000,'Регистрация приход товаров'!$A$4:$A$2000,"&gt;="&amp;DATE(YEAR($A1074),MONTH($A1074),1),'Регистрация приход товаров'!$D$4:$D$2000,$D1074)-SUMIFS('Регистрация приход товаров'!$G$4:$G$2000,'Регистрация приход товаров'!$A$4:$A$2000,"&gt;="&amp;DATE(YEAR($A1074),MONTH($A1074)+1,1),'Регистрация приход товаров'!$D$4:$D$2000,$D1074))+(IFERROR((SUMIF('Остаток на начало год'!$B$5:$B$302,$D1074,'Остаток на начало год'!$E$5:$E$302)+SUMIFS('Регистрация приход товаров'!$G$4:$G$2000,'Регистрация приход товаров'!$D$4:$D$2000,$D1074,'Регистрация приход товаров'!$A$4:$A$2000,"&lt;"&amp;DATE(YEAR($A1074),MONTH($A1074),1)))-SUMIFS('Регистрация расход товаров'!$G$4:$G$2000,'Регистрация расход товаров'!$A$4:$A$2000,"&lt;"&amp;DATE(YEAR($A1074),MONTH($A1074),1),'Регистрация расход товаров'!$D$4:$D$2000,$D1074),0))))*G1074,0)</f>
        <v>0</v>
      </c>
      <c r="I1074" s="154"/>
      <c r="J1074" s="153">
        <f t="shared" si="32"/>
        <v>0</v>
      </c>
      <c r="K1074" s="153">
        <f t="shared" si="33"/>
        <v>0</v>
      </c>
      <c r="L1074" s="43" t="e">
        <f>IF(B1074=#REF!,MAX($L$3:L1073)+1,0)</f>
        <v>#REF!</v>
      </c>
    </row>
    <row r="1075" spans="1:12">
      <c r="A1075" s="158"/>
      <c r="B1075" s="94"/>
      <c r="C1075" s="159"/>
      <c r="D1075" s="128"/>
      <c r="E1075" s="151" t="str">
        <f>IFERROR(INDEX('Материал хисобот'!$C$9:$C$259,MATCH(D1075,'Материал хисобот'!$B$9:$B$259,0),1),"")</f>
        <v/>
      </c>
      <c r="F1075" s="152" t="str">
        <f>IFERROR(INDEX('Материал хисобот'!$D$9:$D$259,MATCH(D1075,'Материал хисобот'!$B$9:$B$259,0),1),"")</f>
        <v/>
      </c>
      <c r="G1075" s="155"/>
      <c r="H1075" s="153">
        <f>IFERROR((((SUMIFS('Регистрация приход товаров'!$H$4:$H$2000,'Регистрация приход товаров'!$A$4:$A$2000,"&gt;="&amp;DATE(YEAR($A1075),MONTH($A1075),1),'Регистрация приход товаров'!$D$4:$D$2000,$D1075)-SUMIFS('Регистрация приход товаров'!$H$4:$H$2000,'Регистрация приход товаров'!$A$4:$A$2000,"&gt;="&amp;DATE(YEAR($A1075),MONTH($A1075)+1,1),'Регистрация приход товаров'!$D$4:$D$2000,$D1075))+(IFERROR((SUMIF('Остаток на начало год'!$B$5:$B$302,$D1075,'Остаток на начало год'!$F$5:$F$302)+SUMIFS('Регистрация приход товаров'!$H$4:$H$2000,'Регистрация приход товаров'!$D$4:$D$2000,$D1075,'Регистрация приход товаров'!$A$4:$A$2000,"&lt;"&amp;DATE(YEAR($A1075),MONTH($A1075),1)))-SUMIFS('Регистрация расход товаров'!$H$4:$H$2000,'Регистрация расход товаров'!$A$4:$A$2000,"&lt;"&amp;DATE(YEAR($A1075),MONTH($A1075),1),'Регистрация расход товаров'!$D$4:$D$2000,$D1075),0)))/((SUMIFS('Регистрация приход товаров'!$G$4:$G$2000,'Регистрация приход товаров'!$A$4:$A$2000,"&gt;="&amp;DATE(YEAR($A1075),MONTH($A1075),1),'Регистрация приход товаров'!$D$4:$D$2000,$D1075)-SUMIFS('Регистрация приход товаров'!$G$4:$G$2000,'Регистрация приход товаров'!$A$4:$A$2000,"&gt;="&amp;DATE(YEAR($A1075),MONTH($A1075)+1,1),'Регистрация приход товаров'!$D$4:$D$2000,$D1075))+(IFERROR((SUMIF('Остаток на начало год'!$B$5:$B$302,$D1075,'Остаток на начало год'!$E$5:$E$302)+SUMIFS('Регистрация приход товаров'!$G$4:$G$2000,'Регистрация приход товаров'!$D$4:$D$2000,$D1075,'Регистрация приход товаров'!$A$4:$A$2000,"&lt;"&amp;DATE(YEAR($A1075),MONTH($A1075),1)))-SUMIFS('Регистрация расход товаров'!$G$4:$G$2000,'Регистрация расход товаров'!$A$4:$A$2000,"&lt;"&amp;DATE(YEAR($A1075),MONTH($A1075),1),'Регистрация расход товаров'!$D$4:$D$2000,$D1075),0))))*G1075,0)</f>
        <v>0</v>
      </c>
      <c r="I1075" s="154"/>
      <c r="J1075" s="153">
        <f t="shared" si="32"/>
        <v>0</v>
      </c>
      <c r="K1075" s="153">
        <f t="shared" si="33"/>
        <v>0</v>
      </c>
      <c r="L1075" s="43" t="e">
        <f>IF(B1075=#REF!,MAX($L$3:L1074)+1,0)</f>
        <v>#REF!</v>
      </c>
    </row>
    <row r="1076" spans="1:12">
      <c r="A1076" s="158"/>
      <c r="B1076" s="94"/>
      <c r="C1076" s="159"/>
      <c r="D1076" s="128"/>
      <c r="E1076" s="151" t="str">
        <f>IFERROR(INDEX('Материал хисобот'!$C$9:$C$259,MATCH(D1076,'Материал хисобот'!$B$9:$B$259,0),1),"")</f>
        <v/>
      </c>
      <c r="F1076" s="152" t="str">
        <f>IFERROR(INDEX('Материал хисобот'!$D$9:$D$259,MATCH(D1076,'Материал хисобот'!$B$9:$B$259,0),1),"")</f>
        <v/>
      </c>
      <c r="G1076" s="155"/>
      <c r="H1076" s="153">
        <f>IFERROR((((SUMIFS('Регистрация приход товаров'!$H$4:$H$2000,'Регистрация приход товаров'!$A$4:$A$2000,"&gt;="&amp;DATE(YEAR($A1076),MONTH($A1076),1),'Регистрация приход товаров'!$D$4:$D$2000,$D1076)-SUMIFS('Регистрация приход товаров'!$H$4:$H$2000,'Регистрация приход товаров'!$A$4:$A$2000,"&gt;="&amp;DATE(YEAR($A1076),MONTH($A1076)+1,1),'Регистрация приход товаров'!$D$4:$D$2000,$D1076))+(IFERROR((SUMIF('Остаток на начало год'!$B$5:$B$302,$D1076,'Остаток на начало год'!$F$5:$F$302)+SUMIFS('Регистрация приход товаров'!$H$4:$H$2000,'Регистрация приход товаров'!$D$4:$D$2000,$D1076,'Регистрация приход товаров'!$A$4:$A$2000,"&lt;"&amp;DATE(YEAR($A1076),MONTH($A1076),1)))-SUMIFS('Регистрация расход товаров'!$H$4:$H$2000,'Регистрация расход товаров'!$A$4:$A$2000,"&lt;"&amp;DATE(YEAR($A1076),MONTH($A1076),1),'Регистрация расход товаров'!$D$4:$D$2000,$D1076),0)))/((SUMIFS('Регистрация приход товаров'!$G$4:$G$2000,'Регистрация приход товаров'!$A$4:$A$2000,"&gt;="&amp;DATE(YEAR($A1076),MONTH($A1076),1),'Регистрация приход товаров'!$D$4:$D$2000,$D1076)-SUMIFS('Регистрация приход товаров'!$G$4:$G$2000,'Регистрация приход товаров'!$A$4:$A$2000,"&gt;="&amp;DATE(YEAR($A1076),MONTH($A1076)+1,1),'Регистрация приход товаров'!$D$4:$D$2000,$D1076))+(IFERROR((SUMIF('Остаток на начало год'!$B$5:$B$302,$D1076,'Остаток на начало год'!$E$5:$E$302)+SUMIFS('Регистрация приход товаров'!$G$4:$G$2000,'Регистрация приход товаров'!$D$4:$D$2000,$D1076,'Регистрация приход товаров'!$A$4:$A$2000,"&lt;"&amp;DATE(YEAR($A1076),MONTH($A1076),1)))-SUMIFS('Регистрация расход товаров'!$G$4:$G$2000,'Регистрация расход товаров'!$A$4:$A$2000,"&lt;"&amp;DATE(YEAR($A1076),MONTH($A1076),1),'Регистрация расход товаров'!$D$4:$D$2000,$D1076),0))))*G1076,0)</f>
        <v>0</v>
      </c>
      <c r="I1076" s="154"/>
      <c r="J1076" s="153">
        <f t="shared" si="32"/>
        <v>0</v>
      </c>
      <c r="K1076" s="153">
        <f t="shared" si="33"/>
        <v>0</v>
      </c>
      <c r="L1076" s="43" t="e">
        <f>IF(B1076=#REF!,MAX($L$3:L1075)+1,0)</f>
        <v>#REF!</v>
      </c>
    </row>
    <row r="1077" spans="1:12">
      <c r="A1077" s="158"/>
      <c r="B1077" s="94"/>
      <c r="C1077" s="159"/>
      <c r="D1077" s="128"/>
      <c r="E1077" s="151" t="str">
        <f>IFERROR(INDEX('Материал хисобот'!$C$9:$C$259,MATCH(D1077,'Материал хисобот'!$B$9:$B$259,0),1),"")</f>
        <v/>
      </c>
      <c r="F1077" s="152" t="str">
        <f>IFERROR(INDEX('Материал хисобот'!$D$9:$D$259,MATCH(D1077,'Материал хисобот'!$B$9:$B$259,0),1),"")</f>
        <v/>
      </c>
      <c r="G1077" s="155"/>
      <c r="H1077" s="153">
        <f>IFERROR((((SUMIFS('Регистрация приход товаров'!$H$4:$H$2000,'Регистрация приход товаров'!$A$4:$A$2000,"&gt;="&amp;DATE(YEAR($A1077),MONTH($A1077),1),'Регистрация приход товаров'!$D$4:$D$2000,$D1077)-SUMIFS('Регистрация приход товаров'!$H$4:$H$2000,'Регистрация приход товаров'!$A$4:$A$2000,"&gt;="&amp;DATE(YEAR($A1077),MONTH($A1077)+1,1),'Регистрация приход товаров'!$D$4:$D$2000,$D1077))+(IFERROR((SUMIF('Остаток на начало год'!$B$5:$B$302,$D1077,'Остаток на начало год'!$F$5:$F$302)+SUMIFS('Регистрация приход товаров'!$H$4:$H$2000,'Регистрация приход товаров'!$D$4:$D$2000,$D1077,'Регистрация приход товаров'!$A$4:$A$2000,"&lt;"&amp;DATE(YEAR($A1077),MONTH($A1077),1)))-SUMIFS('Регистрация расход товаров'!$H$4:$H$2000,'Регистрация расход товаров'!$A$4:$A$2000,"&lt;"&amp;DATE(YEAR($A1077),MONTH($A1077),1),'Регистрация расход товаров'!$D$4:$D$2000,$D1077),0)))/((SUMIFS('Регистрация приход товаров'!$G$4:$G$2000,'Регистрация приход товаров'!$A$4:$A$2000,"&gt;="&amp;DATE(YEAR($A1077),MONTH($A1077),1),'Регистрация приход товаров'!$D$4:$D$2000,$D1077)-SUMIFS('Регистрация приход товаров'!$G$4:$G$2000,'Регистрация приход товаров'!$A$4:$A$2000,"&gt;="&amp;DATE(YEAR($A1077),MONTH($A1077)+1,1),'Регистрация приход товаров'!$D$4:$D$2000,$D1077))+(IFERROR((SUMIF('Остаток на начало год'!$B$5:$B$302,$D1077,'Остаток на начало год'!$E$5:$E$302)+SUMIFS('Регистрация приход товаров'!$G$4:$G$2000,'Регистрация приход товаров'!$D$4:$D$2000,$D1077,'Регистрация приход товаров'!$A$4:$A$2000,"&lt;"&amp;DATE(YEAR($A1077),MONTH($A1077),1)))-SUMIFS('Регистрация расход товаров'!$G$4:$G$2000,'Регистрация расход товаров'!$A$4:$A$2000,"&lt;"&amp;DATE(YEAR($A1077),MONTH($A1077),1),'Регистрация расход товаров'!$D$4:$D$2000,$D1077),0))))*G1077,0)</f>
        <v>0</v>
      </c>
      <c r="I1077" s="154"/>
      <c r="J1077" s="153">
        <f t="shared" si="32"/>
        <v>0</v>
      </c>
      <c r="K1077" s="153">
        <f t="shared" si="33"/>
        <v>0</v>
      </c>
      <c r="L1077" s="43" t="e">
        <f>IF(B1077=#REF!,MAX($L$3:L1076)+1,0)</f>
        <v>#REF!</v>
      </c>
    </row>
    <row r="1078" spans="1:12">
      <c r="A1078" s="158"/>
      <c r="B1078" s="94"/>
      <c r="C1078" s="159"/>
      <c r="D1078" s="128"/>
      <c r="E1078" s="151" t="str">
        <f>IFERROR(INDEX('Материал хисобот'!$C$9:$C$259,MATCH(D1078,'Материал хисобот'!$B$9:$B$259,0),1),"")</f>
        <v/>
      </c>
      <c r="F1078" s="152" t="str">
        <f>IFERROR(INDEX('Материал хисобот'!$D$9:$D$259,MATCH(D1078,'Материал хисобот'!$B$9:$B$259,0),1),"")</f>
        <v/>
      </c>
      <c r="G1078" s="155"/>
      <c r="H1078" s="153">
        <f>IFERROR((((SUMIFS('Регистрация приход товаров'!$H$4:$H$2000,'Регистрация приход товаров'!$A$4:$A$2000,"&gt;="&amp;DATE(YEAR($A1078),MONTH($A1078),1),'Регистрация приход товаров'!$D$4:$D$2000,$D1078)-SUMIFS('Регистрация приход товаров'!$H$4:$H$2000,'Регистрация приход товаров'!$A$4:$A$2000,"&gt;="&amp;DATE(YEAR($A1078),MONTH($A1078)+1,1),'Регистрация приход товаров'!$D$4:$D$2000,$D1078))+(IFERROR((SUMIF('Остаток на начало год'!$B$5:$B$302,$D1078,'Остаток на начало год'!$F$5:$F$302)+SUMIFS('Регистрация приход товаров'!$H$4:$H$2000,'Регистрация приход товаров'!$D$4:$D$2000,$D1078,'Регистрация приход товаров'!$A$4:$A$2000,"&lt;"&amp;DATE(YEAR($A1078),MONTH($A1078),1)))-SUMIFS('Регистрация расход товаров'!$H$4:$H$2000,'Регистрация расход товаров'!$A$4:$A$2000,"&lt;"&amp;DATE(YEAR($A1078),MONTH($A1078),1),'Регистрация расход товаров'!$D$4:$D$2000,$D1078),0)))/((SUMIFS('Регистрация приход товаров'!$G$4:$G$2000,'Регистрация приход товаров'!$A$4:$A$2000,"&gt;="&amp;DATE(YEAR($A1078),MONTH($A1078),1),'Регистрация приход товаров'!$D$4:$D$2000,$D1078)-SUMIFS('Регистрация приход товаров'!$G$4:$G$2000,'Регистрация приход товаров'!$A$4:$A$2000,"&gt;="&amp;DATE(YEAR($A1078),MONTH($A1078)+1,1),'Регистрация приход товаров'!$D$4:$D$2000,$D1078))+(IFERROR((SUMIF('Остаток на начало год'!$B$5:$B$302,$D1078,'Остаток на начало год'!$E$5:$E$302)+SUMIFS('Регистрация приход товаров'!$G$4:$G$2000,'Регистрация приход товаров'!$D$4:$D$2000,$D1078,'Регистрация приход товаров'!$A$4:$A$2000,"&lt;"&amp;DATE(YEAR($A1078),MONTH($A1078),1)))-SUMIFS('Регистрация расход товаров'!$G$4:$G$2000,'Регистрация расход товаров'!$A$4:$A$2000,"&lt;"&amp;DATE(YEAR($A1078),MONTH($A1078),1),'Регистрация расход товаров'!$D$4:$D$2000,$D1078),0))))*G1078,0)</f>
        <v>0</v>
      </c>
      <c r="I1078" s="154"/>
      <c r="J1078" s="153">
        <f t="shared" si="32"/>
        <v>0</v>
      </c>
      <c r="K1078" s="153">
        <f t="shared" si="33"/>
        <v>0</v>
      </c>
      <c r="L1078" s="43" t="e">
        <f>IF(B1078=#REF!,MAX($L$3:L1077)+1,0)</f>
        <v>#REF!</v>
      </c>
    </row>
    <row r="1079" spans="1:12">
      <c r="A1079" s="158"/>
      <c r="B1079" s="94"/>
      <c r="C1079" s="159"/>
      <c r="D1079" s="128"/>
      <c r="E1079" s="151" t="str">
        <f>IFERROR(INDEX('Материал хисобот'!$C$9:$C$259,MATCH(D1079,'Материал хисобот'!$B$9:$B$259,0),1),"")</f>
        <v/>
      </c>
      <c r="F1079" s="152" t="str">
        <f>IFERROR(INDEX('Материал хисобот'!$D$9:$D$259,MATCH(D1079,'Материал хисобот'!$B$9:$B$259,0),1),"")</f>
        <v/>
      </c>
      <c r="G1079" s="155"/>
      <c r="H1079" s="153">
        <f>IFERROR((((SUMIFS('Регистрация приход товаров'!$H$4:$H$2000,'Регистрация приход товаров'!$A$4:$A$2000,"&gt;="&amp;DATE(YEAR($A1079),MONTH($A1079),1),'Регистрация приход товаров'!$D$4:$D$2000,$D1079)-SUMIFS('Регистрация приход товаров'!$H$4:$H$2000,'Регистрация приход товаров'!$A$4:$A$2000,"&gt;="&amp;DATE(YEAR($A1079),MONTH($A1079)+1,1),'Регистрация приход товаров'!$D$4:$D$2000,$D1079))+(IFERROR((SUMIF('Остаток на начало год'!$B$5:$B$302,$D1079,'Остаток на начало год'!$F$5:$F$302)+SUMIFS('Регистрация приход товаров'!$H$4:$H$2000,'Регистрация приход товаров'!$D$4:$D$2000,$D1079,'Регистрация приход товаров'!$A$4:$A$2000,"&lt;"&amp;DATE(YEAR($A1079),MONTH($A1079),1)))-SUMIFS('Регистрация расход товаров'!$H$4:$H$2000,'Регистрация расход товаров'!$A$4:$A$2000,"&lt;"&amp;DATE(YEAR($A1079),MONTH($A1079),1),'Регистрация расход товаров'!$D$4:$D$2000,$D1079),0)))/((SUMIFS('Регистрация приход товаров'!$G$4:$G$2000,'Регистрация приход товаров'!$A$4:$A$2000,"&gt;="&amp;DATE(YEAR($A1079),MONTH($A1079),1),'Регистрация приход товаров'!$D$4:$D$2000,$D1079)-SUMIFS('Регистрация приход товаров'!$G$4:$G$2000,'Регистрация приход товаров'!$A$4:$A$2000,"&gt;="&amp;DATE(YEAR($A1079),MONTH($A1079)+1,1),'Регистрация приход товаров'!$D$4:$D$2000,$D1079))+(IFERROR((SUMIF('Остаток на начало год'!$B$5:$B$302,$D1079,'Остаток на начало год'!$E$5:$E$302)+SUMIFS('Регистрация приход товаров'!$G$4:$G$2000,'Регистрация приход товаров'!$D$4:$D$2000,$D1079,'Регистрация приход товаров'!$A$4:$A$2000,"&lt;"&amp;DATE(YEAR($A1079),MONTH($A1079),1)))-SUMIFS('Регистрация расход товаров'!$G$4:$G$2000,'Регистрация расход товаров'!$A$4:$A$2000,"&lt;"&amp;DATE(YEAR($A1079),MONTH($A1079),1),'Регистрация расход товаров'!$D$4:$D$2000,$D1079),0))))*G1079,0)</f>
        <v>0</v>
      </c>
      <c r="I1079" s="154"/>
      <c r="J1079" s="153">
        <f t="shared" si="32"/>
        <v>0</v>
      </c>
      <c r="K1079" s="153">
        <f t="shared" si="33"/>
        <v>0</v>
      </c>
      <c r="L1079" s="43" t="e">
        <f>IF(B1079=#REF!,MAX($L$3:L1078)+1,0)</f>
        <v>#REF!</v>
      </c>
    </row>
    <row r="1080" spans="1:12">
      <c r="A1080" s="158"/>
      <c r="B1080" s="94"/>
      <c r="C1080" s="159"/>
      <c r="D1080" s="128"/>
      <c r="E1080" s="151" t="str">
        <f>IFERROR(INDEX('Материал хисобот'!$C$9:$C$259,MATCH(D1080,'Материал хисобот'!$B$9:$B$259,0),1),"")</f>
        <v/>
      </c>
      <c r="F1080" s="152" t="str">
        <f>IFERROR(INDEX('Материал хисобот'!$D$9:$D$259,MATCH(D1080,'Материал хисобот'!$B$9:$B$259,0),1),"")</f>
        <v/>
      </c>
      <c r="G1080" s="155"/>
      <c r="H1080" s="153">
        <f>IFERROR((((SUMIFS('Регистрация приход товаров'!$H$4:$H$2000,'Регистрация приход товаров'!$A$4:$A$2000,"&gt;="&amp;DATE(YEAR($A1080),MONTH($A1080),1),'Регистрация приход товаров'!$D$4:$D$2000,$D1080)-SUMIFS('Регистрация приход товаров'!$H$4:$H$2000,'Регистрация приход товаров'!$A$4:$A$2000,"&gt;="&amp;DATE(YEAR($A1080),MONTH($A1080)+1,1),'Регистрация приход товаров'!$D$4:$D$2000,$D1080))+(IFERROR((SUMIF('Остаток на начало год'!$B$5:$B$302,$D1080,'Остаток на начало год'!$F$5:$F$302)+SUMIFS('Регистрация приход товаров'!$H$4:$H$2000,'Регистрация приход товаров'!$D$4:$D$2000,$D1080,'Регистрация приход товаров'!$A$4:$A$2000,"&lt;"&amp;DATE(YEAR($A1080),MONTH($A1080),1)))-SUMIFS('Регистрация расход товаров'!$H$4:$H$2000,'Регистрация расход товаров'!$A$4:$A$2000,"&lt;"&amp;DATE(YEAR($A1080),MONTH($A1080),1),'Регистрация расход товаров'!$D$4:$D$2000,$D1080),0)))/((SUMIFS('Регистрация приход товаров'!$G$4:$G$2000,'Регистрация приход товаров'!$A$4:$A$2000,"&gt;="&amp;DATE(YEAR($A1080),MONTH($A1080),1),'Регистрация приход товаров'!$D$4:$D$2000,$D1080)-SUMIFS('Регистрация приход товаров'!$G$4:$G$2000,'Регистрация приход товаров'!$A$4:$A$2000,"&gt;="&amp;DATE(YEAR($A1080),MONTH($A1080)+1,1),'Регистрация приход товаров'!$D$4:$D$2000,$D1080))+(IFERROR((SUMIF('Остаток на начало год'!$B$5:$B$302,$D1080,'Остаток на начало год'!$E$5:$E$302)+SUMIFS('Регистрация приход товаров'!$G$4:$G$2000,'Регистрация приход товаров'!$D$4:$D$2000,$D1080,'Регистрация приход товаров'!$A$4:$A$2000,"&lt;"&amp;DATE(YEAR($A1080),MONTH($A1080),1)))-SUMIFS('Регистрация расход товаров'!$G$4:$G$2000,'Регистрация расход товаров'!$A$4:$A$2000,"&lt;"&amp;DATE(YEAR($A1080),MONTH($A1080),1),'Регистрация расход товаров'!$D$4:$D$2000,$D1080),0))))*G1080,0)</f>
        <v>0</v>
      </c>
      <c r="I1080" s="154"/>
      <c r="J1080" s="153">
        <f t="shared" si="32"/>
        <v>0</v>
      </c>
      <c r="K1080" s="153">
        <f t="shared" si="33"/>
        <v>0</v>
      </c>
      <c r="L1080" s="43" t="e">
        <f>IF(B1080=#REF!,MAX($L$3:L1079)+1,0)</f>
        <v>#REF!</v>
      </c>
    </row>
    <row r="1081" spans="1:12">
      <c r="A1081" s="158"/>
      <c r="B1081" s="94"/>
      <c r="C1081" s="159"/>
      <c r="D1081" s="128"/>
      <c r="E1081" s="151" t="str">
        <f>IFERROR(INDEX('Материал хисобот'!$C$9:$C$259,MATCH(D1081,'Материал хисобот'!$B$9:$B$259,0),1),"")</f>
        <v/>
      </c>
      <c r="F1081" s="152" t="str">
        <f>IFERROR(INDEX('Материал хисобот'!$D$9:$D$259,MATCH(D1081,'Материал хисобот'!$B$9:$B$259,0),1),"")</f>
        <v/>
      </c>
      <c r="G1081" s="155"/>
      <c r="H1081" s="153">
        <f>IFERROR((((SUMIFS('Регистрация приход товаров'!$H$4:$H$2000,'Регистрация приход товаров'!$A$4:$A$2000,"&gt;="&amp;DATE(YEAR($A1081),MONTH($A1081),1),'Регистрация приход товаров'!$D$4:$D$2000,$D1081)-SUMIFS('Регистрация приход товаров'!$H$4:$H$2000,'Регистрация приход товаров'!$A$4:$A$2000,"&gt;="&amp;DATE(YEAR($A1081),MONTH($A1081)+1,1),'Регистрация приход товаров'!$D$4:$D$2000,$D1081))+(IFERROR((SUMIF('Остаток на начало год'!$B$5:$B$302,$D1081,'Остаток на начало год'!$F$5:$F$302)+SUMIFS('Регистрация приход товаров'!$H$4:$H$2000,'Регистрация приход товаров'!$D$4:$D$2000,$D1081,'Регистрация приход товаров'!$A$4:$A$2000,"&lt;"&amp;DATE(YEAR($A1081),MONTH($A1081),1)))-SUMIFS('Регистрация расход товаров'!$H$4:$H$2000,'Регистрация расход товаров'!$A$4:$A$2000,"&lt;"&amp;DATE(YEAR($A1081),MONTH($A1081),1),'Регистрация расход товаров'!$D$4:$D$2000,$D1081),0)))/((SUMIFS('Регистрация приход товаров'!$G$4:$G$2000,'Регистрация приход товаров'!$A$4:$A$2000,"&gt;="&amp;DATE(YEAR($A1081),MONTH($A1081),1),'Регистрация приход товаров'!$D$4:$D$2000,$D1081)-SUMIFS('Регистрация приход товаров'!$G$4:$G$2000,'Регистрация приход товаров'!$A$4:$A$2000,"&gt;="&amp;DATE(YEAR($A1081),MONTH($A1081)+1,1),'Регистрация приход товаров'!$D$4:$D$2000,$D1081))+(IFERROR((SUMIF('Остаток на начало год'!$B$5:$B$302,$D1081,'Остаток на начало год'!$E$5:$E$302)+SUMIFS('Регистрация приход товаров'!$G$4:$G$2000,'Регистрация приход товаров'!$D$4:$D$2000,$D1081,'Регистрация приход товаров'!$A$4:$A$2000,"&lt;"&amp;DATE(YEAR($A1081),MONTH($A1081),1)))-SUMIFS('Регистрация расход товаров'!$G$4:$G$2000,'Регистрация расход товаров'!$A$4:$A$2000,"&lt;"&amp;DATE(YEAR($A1081),MONTH($A1081),1),'Регистрация расход товаров'!$D$4:$D$2000,$D1081),0))))*G1081,0)</f>
        <v>0</v>
      </c>
      <c r="I1081" s="154"/>
      <c r="J1081" s="153">
        <f t="shared" si="32"/>
        <v>0</v>
      </c>
      <c r="K1081" s="153">
        <f t="shared" si="33"/>
        <v>0</v>
      </c>
      <c r="L1081" s="43" t="e">
        <f>IF(B1081=#REF!,MAX($L$3:L1080)+1,0)</f>
        <v>#REF!</v>
      </c>
    </row>
    <row r="1082" spans="1:12">
      <c r="A1082" s="158"/>
      <c r="B1082" s="94"/>
      <c r="C1082" s="159"/>
      <c r="D1082" s="128"/>
      <c r="E1082" s="151" t="str">
        <f>IFERROR(INDEX('Материал хисобот'!$C$9:$C$259,MATCH(D1082,'Материал хисобот'!$B$9:$B$259,0),1),"")</f>
        <v/>
      </c>
      <c r="F1082" s="152" t="str">
        <f>IFERROR(INDEX('Материал хисобот'!$D$9:$D$259,MATCH(D1082,'Материал хисобот'!$B$9:$B$259,0),1),"")</f>
        <v/>
      </c>
      <c r="G1082" s="155"/>
      <c r="H1082" s="153">
        <f>IFERROR((((SUMIFS('Регистрация приход товаров'!$H$4:$H$2000,'Регистрация приход товаров'!$A$4:$A$2000,"&gt;="&amp;DATE(YEAR($A1082),MONTH($A1082),1),'Регистрация приход товаров'!$D$4:$D$2000,$D1082)-SUMIFS('Регистрация приход товаров'!$H$4:$H$2000,'Регистрация приход товаров'!$A$4:$A$2000,"&gt;="&amp;DATE(YEAR($A1082),MONTH($A1082)+1,1),'Регистрация приход товаров'!$D$4:$D$2000,$D1082))+(IFERROR((SUMIF('Остаток на начало год'!$B$5:$B$302,$D1082,'Остаток на начало год'!$F$5:$F$302)+SUMIFS('Регистрация приход товаров'!$H$4:$H$2000,'Регистрация приход товаров'!$D$4:$D$2000,$D1082,'Регистрация приход товаров'!$A$4:$A$2000,"&lt;"&amp;DATE(YEAR($A1082),MONTH($A1082),1)))-SUMIFS('Регистрация расход товаров'!$H$4:$H$2000,'Регистрация расход товаров'!$A$4:$A$2000,"&lt;"&amp;DATE(YEAR($A1082),MONTH($A1082),1),'Регистрация расход товаров'!$D$4:$D$2000,$D1082),0)))/((SUMIFS('Регистрация приход товаров'!$G$4:$G$2000,'Регистрация приход товаров'!$A$4:$A$2000,"&gt;="&amp;DATE(YEAR($A1082),MONTH($A1082),1),'Регистрация приход товаров'!$D$4:$D$2000,$D1082)-SUMIFS('Регистрация приход товаров'!$G$4:$G$2000,'Регистрация приход товаров'!$A$4:$A$2000,"&gt;="&amp;DATE(YEAR($A1082),MONTH($A1082)+1,1),'Регистрация приход товаров'!$D$4:$D$2000,$D1082))+(IFERROR((SUMIF('Остаток на начало год'!$B$5:$B$302,$D1082,'Остаток на начало год'!$E$5:$E$302)+SUMIFS('Регистрация приход товаров'!$G$4:$G$2000,'Регистрация приход товаров'!$D$4:$D$2000,$D1082,'Регистрация приход товаров'!$A$4:$A$2000,"&lt;"&amp;DATE(YEAR($A1082),MONTH($A1082),1)))-SUMIFS('Регистрация расход товаров'!$G$4:$G$2000,'Регистрация расход товаров'!$A$4:$A$2000,"&lt;"&amp;DATE(YEAR($A1082),MONTH($A1082),1),'Регистрация расход товаров'!$D$4:$D$2000,$D1082),0))))*G1082,0)</f>
        <v>0</v>
      </c>
      <c r="I1082" s="154"/>
      <c r="J1082" s="153">
        <f t="shared" si="32"/>
        <v>0</v>
      </c>
      <c r="K1082" s="153">
        <f t="shared" si="33"/>
        <v>0</v>
      </c>
      <c r="L1082" s="43" t="e">
        <f>IF(B1082=#REF!,MAX($L$3:L1081)+1,0)</f>
        <v>#REF!</v>
      </c>
    </row>
    <row r="1083" spans="1:12">
      <c r="A1083" s="158"/>
      <c r="B1083" s="94"/>
      <c r="C1083" s="159"/>
      <c r="D1083" s="128"/>
      <c r="E1083" s="151" t="str">
        <f>IFERROR(INDEX('Материал хисобот'!$C$9:$C$259,MATCH(D1083,'Материал хисобот'!$B$9:$B$259,0),1),"")</f>
        <v/>
      </c>
      <c r="F1083" s="152" t="str">
        <f>IFERROR(INDEX('Материал хисобот'!$D$9:$D$259,MATCH(D1083,'Материал хисобот'!$B$9:$B$259,0),1),"")</f>
        <v/>
      </c>
      <c r="G1083" s="155"/>
      <c r="H1083" s="153">
        <f>IFERROR((((SUMIFS('Регистрация приход товаров'!$H$4:$H$2000,'Регистрация приход товаров'!$A$4:$A$2000,"&gt;="&amp;DATE(YEAR($A1083),MONTH($A1083),1),'Регистрация приход товаров'!$D$4:$D$2000,$D1083)-SUMIFS('Регистрация приход товаров'!$H$4:$H$2000,'Регистрация приход товаров'!$A$4:$A$2000,"&gt;="&amp;DATE(YEAR($A1083),MONTH($A1083)+1,1),'Регистрация приход товаров'!$D$4:$D$2000,$D1083))+(IFERROR((SUMIF('Остаток на начало год'!$B$5:$B$302,$D1083,'Остаток на начало год'!$F$5:$F$302)+SUMIFS('Регистрация приход товаров'!$H$4:$H$2000,'Регистрация приход товаров'!$D$4:$D$2000,$D1083,'Регистрация приход товаров'!$A$4:$A$2000,"&lt;"&amp;DATE(YEAR($A1083),MONTH($A1083),1)))-SUMIFS('Регистрация расход товаров'!$H$4:$H$2000,'Регистрация расход товаров'!$A$4:$A$2000,"&lt;"&amp;DATE(YEAR($A1083),MONTH($A1083),1),'Регистрация расход товаров'!$D$4:$D$2000,$D1083),0)))/((SUMIFS('Регистрация приход товаров'!$G$4:$G$2000,'Регистрация приход товаров'!$A$4:$A$2000,"&gt;="&amp;DATE(YEAR($A1083),MONTH($A1083),1),'Регистрация приход товаров'!$D$4:$D$2000,$D1083)-SUMIFS('Регистрация приход товаров'!$G$4:$G$2000,'Регистрация приход товаров'!$A$4:$A$2000,"&gt;="&amp;DATE(YEAR($A1083),MONTH($A1083)+1,1),'Регистрация приход товаров'!$D$4:$D$2000,$D1083))+(IFERROR((SUMIF('Остаток на начало год'!$B$5:$B$302,$D1083,'Остаток на начало год'!$E$5:$E$302)+SUMIFS('Регистрация приход товаров'!$G$4:$G$2000,'Регистрация приход товаров'!$D$4:$D$2000,$D1083,'Регистрация приход товаров'!$A$4:$A$2000,"&lt;"&amp;DATE(YEAR($A1083),MONTH($A1083),1)))-SUMIFS('Регистрация расход товаров'!$G$4:$G$2000,'Регистрация расход товаров'!$A$4:$A$2000,"&lt;"&amp;DATE(YEAR($A1083),MONTH($A1083),1),'Регистрация расход товаров'!$D$4:$D$2000,$D1083),0))))*G1083,0)</f>
        <v>0</v>
      </c>
      <c r="I1083" s="154"/>
      <c r="J1083" s="153">
        <f t="shared" si="32"/>
        <v>0</v>
      </c>
      <c r="K1083" s="153">
        <f t="shared" si="33"/>
        <v>0</v>
      </c>
      <c r="L1083" s="43" t="e">
        <f>IF(B1083=#REF!,MAX($L$3:L1082)+1,0)</f>
        <v>#REF!</v>
      </c>
    </row>
    <row r="1084" spans="1:12">
      <c r="A1084" s="158"/>
      <c r="B1084" s="94"/>
      <c r="C1084" s="159"/>
      <c r="D1084" s="128"/>
      <c r="E1084" s="151" t="str">
        <f>IFERROR(INDEX('Материал хисобот'!$C$9:$C$259,MATCH(D1084,'Материал хисобот'!$B$9:$B$259,0),1),"")</f>
        <v/>
      </c>
      <c r="F1084" s="152" t="str">
        <f>IFERROR(INDEX('Материал хисобот'!$D$9:$D$259,MATCH(D1084,'Материал хисобот'!$B$9:$B$259,0),1),"")</f>
        <v/>
      </c>
      <c r="G1084" s="155"/>
      <c r="H1084" s="153">
        <f>IFERROR((((SUMIFS('Регистрация приход товаров'!$H$4:$H$2000,'Регистрация приход товаров'!$A$4:$A$2000,"&gt;="&amp;DATE(YEAR($A1084),MONTH($A1084),1),'Регистрация приход товаров'!$D$4:$D$2000,$D1084)-SUMIFS('Регистрация приход товаров'!$H$4:$H$2000,'Регистрация приход товаров'!$A$4:$A$2000,"&gt;="&amp;DATE(YEAR($A1084),MONTH($A1084)+1,1),'Регистрация приход товаров'!$D$4:$D$2000,$D1084))+(IFERROR((SUMIF('Остаток на начало год'!$B$5:$B$302,$D1084,'Остаток на начало год'!$F$5:$F$302)+SUMIFS('Регистрация приход товаров'!$H$4:$H$2000,'Регистрация приход товаров'!$D$4:$D$2000,$D1084,'Регистрация приход товаров'!$A$4:$A$2000,"&lt;"&amp;DATE(YEAR($A1084),MONTH($A1084),1)))-SUMIFS('Регистрация расход товаров'!$H$4:$H$2000,'Регистрация расход товаров'!$A$4:$A$2000,"&lt;"&amp;DATE(YEAR($A1084),MONTH($A1084),1),'Регистрация расход товаров'!$D$4:$D$2000,$D1084),0)))/((SUMIFS('Регистрация приход товаров'!$G$4:$G$2000,'Регистрация приход товаров'!$A$4:$A$2000,"&gt;="&amp;DATE(YEAR($A1084),MONTH($A1084),1),'Регистрация приход товаров'!$D$4:$D$2000,$D1084)-SUMIFS('Регистрация приход товаров'!$G$4:$G$2000,'Регистрация приход товаров'!$A$4:$A$2000,"&gt;="&amp;DATE(YEAR($A1084),MONTH($A1084)+1,1),'Регистрация приход товаров'!$D$4:$D$2000,$D1084))+(IFERROR((SUMIF('Остаток на начало год'!$B$5:$B$302,$D1084,'Остаток на начало год'!$E$5:$E$302)+SUMIFS('Регистрация приход товаров'!$G$4:$G$2000,'Регистрация приход товаров'!$D$4:$D$2000,$D1084,'Регистрация приход товаров'!$A$4:$A$2000,"&lt;"&amp;DATE(YEAR($A1084),MONTH($A1084),1)))-SUMIFS('Регистрация расход товаров'!$G$4:$G$2000,'Регистрация расход товаров'!$A$4:$A$2000,"&lt;"&amp;DATE(YEAR($A1084),MONTH($A1084),1),'Регистрация расход товаров'!$D$4:$D$2000,$D1084),0))))*G1084,0)</f>
        <v>0</v>
      </c>
      <c r="I1084" s="154"/>
      <c r="J1084" s="153">
        <f t="shared" si="32"/>
        <v>0</v>
      </c>
      <c r="K1084" s="153">
        <f t="shared" si="33"/>
        <v>0</v>
      </c>
      <c r="L1084" s="43" t="e">
        <f>IF(B1084=#REF!,MAX($L$3:L1083)+1,0)</f>
        <v>#REF!</v>
      </c>
    </row>
    <row r="1085" spans="1:12">
      <c r="A1085" s="158"/>
      <c r="B1085" s="94"/>
      <c r="C1085" s="159"/>
      <c r="D1085" s="128"/>
      <c r="E1085" s="151" t="str">
        <f>IFERROR(INDEX('Материал хисобот'!$C$9:$C$259,MATCH(D1085,'Материал хисобот'!$B$9:$B$259,0),1),"")</f>
        <v/>
      </c>
      <c r="F1085" s="152" t="str">
        <f>IFERROR(INDEX('Материал хисобот'!$D$9:$D$259,MATCH(D1085,'Материал хисобот'!$B$9:$B$259,0),1),"")</f>
        <v/>
      </c>
      <c r="G1085" s="155"/>
      <c r="H1085" s="153">
        <f>IFERROR((((SUMIFS('Регистрация приход товаров'!$H$4:$H$2000,'Регистрация приход товаров'!$A$4:$A$2000,"&gt;="&amp;DATE(YEAR($A1085),MONTH($A1085),1),'Регистрация приход товаров'!$D$4:$D$2000,$D1085)-SUMIFS('Регистрация приход товаров'!$H$4:$H$2000,'Регистрация приход товаров'!$A$4:$A$2000,"&gt;="&amp;DATE(YEAR($A1085),MONTH($A1085)+1,1),'Регистрация приход товаров'!$D$4:$D$2000,$D1085))+(IFERROR((SUMIF('Остаток на начало год'!$B$5:$B$302,$D1085,'Остаток на начало год'!$F$5:$F$302)+SUMIFS('Регистрация приход товаров'!$H$4:$H$2000,'Регистрация приход товаров'!$D$4:$D$2000,$D1085,'Регистрация приход товаров'!$A$4:$A$2000,"&lt;"&amp;DATE(YEAR($A1085),MONTH($A1085),1)))-SUMIFS('Регистрация расход товаров'!$H$4:$H$2000,'Регистрация расход товаров'!$A$4:$A$2000,"&lt;"&amp;DATE(YEAR($A1085),MONTH($A1085),1),'Регистрация расход товаров'!$D$4:$D$2000,$D1085),0)))/((SUMIFS('Регистрация приход товаров'!$G$4:$G$2000,'Регистрация приход товаров'!$A$4:$A$2000,"&gt;="&amp;DATE(YEAR($A1085),MONTH($A1085),1),'Регистрация приход товаров'!$D$4:$D$2000,$D1085)-SUMIFS('Регистрация приход товаров'!$G$4:$G$2000,'Регистрация приход товаров'!$A$4:$A$2000,"&gt;="&amp;DATE(YEAR($A1085),MONTH($A1085)+1,1),'Регистрация приход товаров'!$D$4:$D$2000,$D1085))+(IFERROR((SUMIF('Остаток на начало год'!$B$5:$B$302,$D1085,'Остаток на начало год'!$E$5:$E$302)+SUMIFS('Регистрация приход товаров'!$G$4:$G$2000,'Регистрация приход товаров'!$D$4:$D$2000,$D1085,'Регистрация приход товаров'!$A$4:$A$2000,"&lt;"&amp;DATE(YEAR($A1085),MONTH($A1085),1)))-SUMIFS('Регистрация расход товаров'!$G$4:$G$2000,'Регистрация расход товаров'!$A$4:$A$2000,"&lt;"&amp;DATE(YEAR($A1085),MONTH($A1085),1),'Регистрация расход товаров'!$D$4:$D$2000,$D1085),0))))*G1085,0)</f>
        <v>0</v>
      </c>
      <c r="I1085" s="154"/>
      <c r="J1085" s="153">
        <f t="shared" si="32"/>
        <v>0</v>
      </c>
      <c r="K1085" s="153">
        <f t="shared" si="33"/>
        <v>0</v>
      </c>
      <c r="L1085" s="43" t="e">
        <f>IF(B1085=#REF!,MAX($L$3:L1084)+1,0)</f>
        <v>#REF!</v>
      </c>
    </row>
    <row r="1086" spans="1:12">
      <c r="A1086" s="158"/>
      <c r="B1086" s="94"/>
      <c r="C1086" s="159"/>
      <c r="D1086" s="128"/>
      <c r="E1086" s="151" t="str">
        <f>IFERROR(INDEX('Материал хисобот'!$C$9:$C$259,MATCH(D1086,'Материал хисобот'!$B$9:$B$259,0),1),"")</f>
        <v/>
      </c>
      <c r="F1086" s="152" t="str">
        <f>IFERROR(INDEX('Материал хисобот'!$D$9:$D$259,MATCH(D1086,'Материал хисобот'!$B$9:$B$259,0),1),"")</f>
        <v/>
      </c>
      <c r="G1086" s="155"/>
      <c r="H1086" s="153">
        <f>IFERROR((((SUMIFS('Регистрация приход товаров'!$H$4:$H$2000,'Регистрация приход товаров'!$A$4:$A$2000,"&gt;="&amp;DATE(YEAR($A1086),MONTH($A1086),1),'Регистрация приход товаров'!$D$4:$D$2000,$D1086)-SUMIFS('Регистрация приход товаров'!$H$4:$H$2000,'Регистрация приход товаров'!$A$4:$A$2000,"&gt;="&amp;DATE(YEAR($A1086),MONTH($A1086)+1,1),'Регистрация приход товаров'!$D$4:$D$2000,$D1086))+(IFERROR((SUMIF('Остаток на начало год'!$B$5:$B$302,$D1086,'Остаток на начало год'!$F$5:$F$302)+SUMIFS('Регистрация приход товаров'!$H$4:$H$2000,'Регистрация приход товаров'!$D$4:$D$2000,$D1086,'Регистрация приход товаров'!$A$4:$A$2000,"&lt;"&amp;DATE(YEAR($A1086),MONTH($A1086),1)))-SUMIFS('Регистрация расход товаров'!$H$4:$H$2000,'Регистрация расход товаров'!$A$4:$A$2000,"&lt;"&amp;DATE(YEAR($A1086),MONTH($A1086),1),'Регистрация расход товаров'!$D$4:$D$2000,$D1086),0)))/((SUMIFS('Регистрация приход товаров'!$G$4:$G$2000,'Регистрация приход товаров'!$A$4:$A$2000,"&gt;="&amp;DATE(YEAR($A1086),MONTH($A1086),1),'Регистрация приход товаров'!$D$4:$D$2000,$D1086)-SUMIFS('Регистрация приход товаров'!$G$4:$G$2000,'Регистрация приход товаров'!$A$4:$A$2000,"&gt;="&amp;DATE(YEAR($A1086),MONTH($A1086)+1,1),'Регистрация приход товаров'!$D$4:$D$2000,$D1086))+(IFERROR((SUMIF('Остаток на начало год'!$B$5:$B$302,$D1086,'Остаток на начало год'!$E$5:$E$302)+SUMIFS('Регистрация приход товаров'!$G$4:$G$2000,'Регистрация приход товаров'!$D$4:$D$2000,$D1086,'Регистрация приход товаров'!$A$4:$A$2000,"&lt;"&amp;DATE(YEAR($A1086),MONTH($A1086),1)))-SUMIFS('Регистрация расход товаров'!$G$4:$G$2000,'Регистрация расход товаров'!$A$4:$A$2000,"&lt;"&amp;DATE(YEAR($A1086),MONTH($A1086),1),'Регистрация расход товаров'!$D$4:$D$2000,$D1086),0))))*G1086,0)</f>
        <v>0</v>
      </c>
      <c r="I1086" s="154"/>
      <c r="J1086" s="153">
        <f t="shared" si="32"/>
        <v>0</v>
      </c>
      <c r="K1086" s="153">
        <f t="shared" si="33"/>
        <v>0</v>
      </c>
      <c r="L1086" s="43" t="e">
        <f>IF(B1086=#REF!,MAX($L$3:L1085)+1,0)</f>
        <v>#REF!</v>
      </c>
    </row>
    <row r="1087" spans="1:12">
      <c r="A1087" s="158"/>
      <c r="B1087" s="94"/>
      <c r="C1087" s="159"/>
      <c r="D1087" s="128"/>
      <c r="E1087" s="151" t="str">
        <f>IFERROR(INDEX('Материал хисобот'!$C$9:$C$259,MATCH(D1087,'Материал хисобот'!$B$9:$B$259,0),1),"")</f>
        <v/>
      </c>
      <c r="F1087" s="152" t="str">
        <f>IFERROR(INDEX('Материал хисобот'!$D$9:$D$259,MATCH(D1087,'Материал хисобот'!$B$9:$B$259,0),1),"")</f>
        <v/>
      </c>
      <c r="G1087" s="155"/>
      <c r="H1087" s="153">
        <f>IFERROR((((SUMIFS('Регистрация приход товаров'!$H$4:$H$2000,'Регистрация приход товаров'!$A$4:$A$2000,"&gt;="&amp;DATE(YEAR($A1087),MONTH($A1087),1),'Регистрация приход товаров'!$D$4:$D$2000,$D1087)-SUMIFS('Регистрация приход товаров'!$H$4:$H$2000,'Регистрация приход товаров'!$A$4:$A$2000,"&gt;="&amp;DATE(YEAR($A1087),MONTH($A1087)+1,1),'Регистрация приход товаров'!$D$4:$D$2000,$D1087))+(IFERROR((SUMIF('Остаток на начало год'!$B$5:$B$302,$D1087,'Остаток на начало год'!$F$5:$F$302)+SUMIFS('Регистрация приход товаров'!$H$4:$H$2000,'Регистрация приход товаров'!$D$4:$D$2000,$D1087,'Регистрация приход товаров'!$A$4:$A$2000,"&lt;"&amp;DATE(YEAR($A1087),MONTH($A1087),1)))-SUMIFS('Регистрация расход товаров'!$H$4:$H$2000,'Регистрация расход товаров'!$A$4:$A$2000,"&lt;"&amp;DATE(YEAR($A1087),MONTH($A1087),1),'Регистрация расход товаров'!$D$4:$D$2000,$D1087),0)))/((SUMIFS('Регистрация приход товаров'!$G$4:$G$2000,'Регистрация приход товаров'!$A$4:$A$2000,"&gt;="&amp;DATE(YEAR($A1087),MONTH($A1087),1),'Регистрация приход товаров'!$D$4:$D$2000,$D1087)-SUMIFS('Регистрация приход товаров'!$G$4:$G$2000,'Регистрация приход товаров'!$A$4:$A$2000,"&gt;="&amp;DATE(YEAR($A1087),MONTH($A1087)+1,1),'Регистрация приход товаров'!$D$4:$D$2000,$D1087))+(IFERROR((SUMIF('Остаток на начало год'!$B$5:$B$302,$D1087,'Остаток на начало год'!$E$5:$E$302)+SUMIFS('Регистрация приход товаров'!$G$4:$G$2000,'Регистрация приход товаров'!$D$4:$D$2000,$D1087,'Регистрация приход товаров'!$A$4:$A$2000,"&lt;"&amp;DATE(YEAR($A1087),MONTH($A1087),1)))-SUMIFS('Регистрация расход товаров'!$G$4:$G$2000,'Регистрация расход товаров'!$A$4:$A$2000,"&lt;"&amp;DATE(YEAR($A1087),MONTH($A1087),1),'Регистрация расход товаров'!$D$4:$D$2000,$D1087),0))))*G1087,0)</f>
        <v>0</v>
      </c>
      <c r="I1087" s="154"/>
      <c r="J1087" s="153">
        <f t="shared" si="32"/>
        <v>0</v>
      </c>
      <c r="K1087" s="153">
        <f t="shared" si="33"/>
        <v>0</v>
      </c>
      <c r="L1087" s="43" t="e">
        <f>IF(B1087=#REF!,MAX($L$3:L1086)+1,0)</f>
        <v>#REF!</v>
      </c>
    </row>
    <row r="1088" spans="1:12">
      <c r="A1088" s="158"/>
      <c r="B1088" s="94"/>
      <c r="C1088" s="159"/>
      <c r="D1088" s="128"/>
      <c r="E1088" s="151" t="str">
        <f>IFERROR(INDEX('Материал хисобот'!$C$9:$C$259,MATCH(D1088,'Материал хисобот'!$B$9:$B$259,0),1),"")</f>
        <v/>
      </c>
      <c r="F1088" s="152" t="str">
        <f>IFERROR(INDEX('Материал хисобот'!$D$9:$D$259,MATCH(D1088,'Материал хисобот'!$B$9:$B$259,0),1),"")</f>
        <v/>
      </c>
      <c r="G1088" s="155"/>
      <c r="H1088" s="153">
        <f>IFERROR((((SUMIFS('Регистрация приход товаров'!$H$4:$H$2000,'Регистрация приход товаров'!$A$4:$A$2000,"&gt;="&amp;DATE(YEAR($A1088),MONTH($A1088),1),'Регистрация приход товаров'!$D$4:$D$2000,$D1088)-SUMIFS('Регистрация приход товаров'!$H$4:$H$2000,'Регистрация приход товаров'!$A$4:$A$2000,"&gt;="&amp;DATE(YEAR($A1088),MONTH($A1088)+1,1),'Регистрация приход товаров'!$D$4:$D$2000,$D1088))+(IFERROR((SUMIF('Остаток на начало год'!$B$5:$B$302,$D1088,'Остаток на начало год'!$F$5:$F$302)+SUMIFS('Регистрация приход товаров'!$H$4:$H$2000,'Регистрация приход товаров'!$D$4:$D$2000,$D1088,'Регистрация приход товаров'!$A$4:$A$2000,"&lt;"&amp;DATE(YEAR($A1088),MONTH($A1088),1)))-SUMIFS('Регистрация расход товаров'!$H$4:$H$2000,'Регистрация расход товаров'!$A$4:$A$2000,"&lt;"&amp;DATE(YEAR($A1088),MONTH($A1088),1),'Регистрация расход товаров'!$D$4:$D$2000,$D1088),0)))/((SUMIFS('Регистрация приход товаров'!$G$4:$G$2000,'Регистрация приход товаров'!$A$4:$A$2000,"&gt;="&amp;DATE(YEAR($A1088),MONTH($A1088),1),'Регистрация приход товаров'!$D$4:$D$2000,$D1088)-SUMIFS('Регистрация приход товаров'!$G$4:$G$2000,'Регистрация приход товаров'!$A$4:$A$2000,"&gt;="&amp;DATE(YEAR($A1088),MONTH($A1088)+1,1),'Регистрация приход товаров'!$D$4:$D$2000,$D1088))+(IFERROR((SUMIF('Остаток на начало год'!$B$5:$B$302,$D1088,'Остаток на начало год'!$E$5:$E$302)+SUMIFS('Регистрация приход товаров'!$G$4:$G$2000,'Регистрация приход товаров'!$D$4:$D$2000,$D1088,'Регистрация приход товаров'!$A$4:$A$2000,"&lt;"&amp;DATE(YEAR($A1088),MONTH($A1088),1)))-SUMIFS('Регистрация расход товаров'!$G$4:$G$2000,'Регистрация расход товаров'!$A$4:$A$2000,"&lt;"&amp;DATE(YEAR($A1088),MONTH($A1088),1),'Регистрация расход товаров'!$D$4:$D$2000,$D1088),0))))*G1088,0)</f>
        <v>0</v>
      </c>
      <c r="I1088" s="154"/>
      <c r="J1088" s="153">
        <f t="shared" si="32"/>
        <v>0</v>
      </c>
      <c r="K1088" s="153">
        <f t="shared" si="33"/>
        <v>0</v>
      </c>
      <c r="L1088" s="43" t="e">
        <f>IF(B1088=#REF!,MAX($L$3:L1087)+1,0)</f>
        <v>#REF!</v>
      </c>
    </row>
    <row r="1089" spans="1:12">
      <c r="A1089" s="158"/>
      <c r="B1089" s="94"/>
      <c r="C1089" s="159"/>
      <c r="D1089" s="128"/>
      <c r="E1089" s="151" t="str">
        <f>IFERROR(INDEX('Материал хисобот'!$C$9:$C$259,MATCH(D1089,'Материал хисобот'!$B$9:$B$259,0),1),"")</f>
        <v/>
      </c>
      <c r="F1089" s="152" t="str">
        <f>IFERROR(INDEX('Материал хисобот'!$D$9:$D$259,MATCH(D1089,'Материал хисобот'!$B$9:$B$259,0),1),"")</f>
        <v/>
      </c>
      <c r="G1089" s="155"/>
      <c r="H1089" s="153">
        <f>IFERROR((((SUMIFS('Регистрация приход товаров'!$H$4:$H$2000,'Регистрация приход товаров'!$A$4:$A$2000,"&gt;="&amp;DATE(YEAR($A1089),MONTH($A1089),1),'Регистрация приход товаров'!$D$4:$D$2000,$D1089)-SUMIFS('Регистрация приход товаров'!$H$4:$H$2000,'Регистрация приход товаров'!$A$4:$A$2000,"&gt;="&amp;DATE(YEAR($A1089),MONTH($A1089)+1,1),'Регистрация приход товаров'!$D$4:$D$2000,$D1089))+(IFERROR((SUMIF('Остаток на начало год'!$B$5:$B$302,$D1089,'Остаток на начало год'!$F$5:$F$302)+SUMIFS('Регистрация приход товаров'!$H$4:$H$2000,'Регистрация приход товаров'!$D$4:$D$2000,$D1089,'Регистрация приход товаров'!$A$4:$A$2000,"&lt;"&amp;DATE(YEAR($A1089),MONTH($A1089),1)))-SUMIFS('Регистрация расход товаров'!$H$4:$H$2000,'Регистрация расход товаров'!$A$4:$A$2000,"&lt;"&amp;DATE(YEAR($A1089),MONTH($A1089),1),'Регистрация расход товаров'!$D$4:$D$2000,$D1089),0)))/((SUMIFS('Регистрация приход товаров'!$G$4:$G$2000,'Регистрация приход товаров'!$A$4:$A$2000,"&gt;="&amp;DATE(YEAR($A1089),MONTH($A1089),1),'Регистрация приход товаров'!$D$4:$D$2000,$D1089)-SUMIFS('Регистрация приход товаров'!$G$4:$G$2000,'Регистрация приход товаров'!$A$4:$A$2000,"&gt;="&amp;DATE(YEAR($A1089),MONTH($A1089)+1,1),'Регистрация приход товаров'!$D$4:$D$2000,$D1089))+(IFERROR((SUMIF('Остаток на начало год'!$B$5:$B$302,$D1089,'Остаток на начало год'!$E$5:$E$302)+SUMIFS('Регистрация приход товаров'!$G$4:$G$2000,'Регистрация приход товаров'!$D$4:$D$2000,$D1089,'Регистрация приход товаров'!$A$4:$A$2000,"&lt;"&amp;DATE(YEAR($A1089),MONTH($A1089),1)))-SUMIFS('Регистрация расход товаров'!$G$4:$G$2000,'Регистрация расход товаров'!$A$4:$A$2000,"&lt;"&amp;DATE(YEAR($A1089),MONTH($A1089),1),'Регистрация расход товаров'!$D$4:$D$2000,$D1089),0))))*G1089,0)</f>
        <v>0</v>
      </c>
      <c r="I1089" s="154"/>
      <c r="J1089" s="153">
        <f t="shared" si="32"/>
        <v>0</v>
      </c>
      <c r="K1089" s="153">
        <f t="shared" si="33"/>
        <v>0</v>
      </c>
      <c r="L1089" s="43" t="e">
        <f>IF(B1089=#REF!,MAX($L$3:L1088)+1,0)</f>
        <v>#REF!</v>
      </c>
    </row>
    <row r="1090" spans="1:12">
      <c r="A1090" s="158"/>
      <c r="B1090" s="94"/>
      <c r="C1090" s="159"/>
      <c r="D1090" s="128"/>
      <c r="E1090" s="151" t="str">
        <f>IFERROR(INDEX('Материал хисобот'!$C$9:$C$259,MATCH(D1090,'Материал хисобот'!$B$9:$B$259,0),1),"")</f>
        <v/>
      </c>
      <c r="F1090" s="152" t="str">
        <f>IFERROR(INDEX('Материал хисобот'!$D$9:$D$259,MATCH(D1090,'Материал хисобот'!$B$9:$B$259,0),1),"")</f>
        <v/>
      </c>
      <c r="G1090" s="155"/>
      <c r="H1090" s="153">
        <f>IFERROR((((SUMIFS('Регистрация приход товаров'!$H$4:$H$2000,'Регистрация приход товаров'!$A$4:$A$2000,"&gt;="&amp;DATE(YEAR($A1090),MONTH($A1090),1),'Регистрация приход товаров'!$D$4:$D$2000,$D1090)-SUMIFS('Регистрация приход товаров'!$H$4:$H$2000,'Регистрация приход товаров'!$A$4:$A$2000,"&gt;="&amp;DATE(YEAR($A1090),MONTH($A1090)+1,1),'Регистрация приход товаров'!$D$4:$D$2000,$D1090))+(IFERROR((SUMIF('Остаток на начало год'!$B$5:$B$302,$D1090,'Остаток на начало год'!$F$5:$F$302)+SUMIFS('Регистрация приход товаров'!$H$4:$H$2000,'Регистрация приход товаров'!$D$4:$D$2000,$D1090,'Регистрация приход товаров'!$A$4:$A$2000,"&lt;"&amp;DATE(YEAR($A1090),MONTH($A1090),1)))-SUMIFS('Регистрация расход товаров'!$H$4:$H$2000,'Регистрация расход товаров'!$A$4:$A$2000,"&lt;"&amp;DATE(YEAR($A1090),MONTH($A1090),1),'Регистрация расход товаров'!$D$4:$D$2000,$D1090),0)))/((SUMIFS('Регистрация приход товаров'!$G$4:$G$2000,'Регистрация приход товаров'!$A$4:$A$2000,"&gt;="&amp;DATE(YEAR($A1090),MONTH($A1090),1),'Регистрация приход товаров'!$D$4:$D$2000,$D1090)-SUMIFS('Регистрация приход товаров'!$G$4:$G$2000,'Регистрация приход товаров'!$A$4:$A$2000,"&gt;="&amp;DATE(YEAR($A1090),MONTH($A1090)+1,1),'Регистрация приход товаров'!$D$4:$D$2000,$D1090))+(IFERROR((SUMIF('Остаток на начало год'!$B$5:$B$302,$D1090,'Остаток на начало год'!$E$5:$E$302)+SUMIFS('Регистрация приход товаров'!$G$4:$G$2000,'Регистрация приход товаров'!$D$4:$D$2000,$D1090,'Регистрация приход товаров'!$A$4:$A$2000,"&lt;"&amp;DATE(YEAR($A1090),MONTH($A1090),1)))-SUMIFS('Регистрация расход товаров'!$G$4:$G$2000,'Регистрация расход товаров'!$A$4:$A$2000,"&lt;"&amp;DATE(YEAR($A1090),MONTH($A1090),1),'Регистрация расход товаров'!$D$4:$D$2000,$D1090),0))))*G1090,0)</f>
        <v>0</v>
      </c>
      <c r="I1090" s="154"/>
      <c r="J1090" s="153">
        <f t="shared" si="32"/>
        <v>0</v>
      </c>
      <c r="K1090" s="153">
        <f t="shared" si="33"/>
        <v>0</v>
      </c>
      <c r="L1090" s="43" t="e">
        <f>IF(B1090=#REF!,MAX($L$3:L1089)+1,0)</f>
        <v>#REF!</v>
      </c>
    </row>
    <row r="1091" spans="1:12">
      <c r="A1091" s="158"/>
      <c r="B1091" s="94"/>
      <c r="C1091" s="159"/>
      <c r="D1091" s="128"/>
      <c r="E1091" s="151" t="str">
        <f>IFERROR(INDEX('Материал хисобот'!$C$9:$C$259,MATCH(D1091,'Материал хисобот'!$B$9:$B$259,0),1),"")</f>
        <v/>
      </c>
      <c r="F1091" s="152" t="str">
        <f>IFERROR(INDEX('Материал хисобот'!$D$9:$D$259,MATCH(D1091,'Материал хисобот'!$B$9:$B$259,0),1),"")</f>
        <v/>
      </c>
      <c r="G1091" s="155"/>
      <c r="H1091" s="153">
        <f>IFERROR((((SUMIFS('Регистрация приход товаров'!$H$4:$H$2000,'Регистрация приход товаров'!$A$4:$A$2000,"&gt;="&amp;DATE(YEAR($A1091),MONTH($A1091),1),'Регистрация приход товаров'!$D$4:$D$2000,$D1091)-SUMIFS('Регистрация приход товаров'!$H$4:$H$2000,'Регистрация приход товаров'!$A$4:$A$2000,"&gt;="&amp;DATE(YEAR($A1091),MONTH($A1091)+1,1),'Регистрация приход товаров'!$D$4:$D$2000,$D1091))+(IFERROR((SUMIF('Остаток на начало год'!$B$5:$B$302,$D1091,'Остаток на начало год'!$F$5:$F$302)+SUMIFS('Регистрация приход товаров'!$H$4:$H$2000,'Регистрация приход товаров'!$D$4:$D$2000,$D1091,'Регистрация приход товаров'!$A$4:$A$2000,"&lt;"&amp;DATE(YEAR($A1091),MONTH($A1091),1)))-SUMIFS('Регистрация расход товаров'!$H$4:$H$2000,'Регистрация расход товаров'!$A$4:$A$2000,"&lt;"&amp;DATE(YEAR($A1091),MONTH($A1091),1),'Регистрация расход товаров'!$D$4:$D$2000,$D1091),0)))/((SUMIFS('Регистрация приход товаров'!$G$4:$G$2000,'Регистрация приход товаров'!$A$4:$A$2000,"&gt;="&amp;DATE(YEAR($A1091),MONTH($A1091),1),'Регистрация приход товаров'!$D$4:$D$2000,$D1091)-SUMIFS('Регистрация приход товаров'!$G$4:$G$2000,'Регистрация приход товаров'!$A$4:$A$2000,"&gt;="&amp;DATE(YEAR($A1091),MONTH($A1091)+1,1),'Регистрация приход товаров'!$D$4:$D$2000,$D1091))+(IFERROR((SUMIF('Остаток на начало год'!$B$5:$B$302,$D1091,'Остаток на начало год'!$E$5:$E$302)+SUMIFS('Регистрация приход товаров'!$G$4:$G$2000,'Регистрация приход товаров'!$D$4:$D$2000,$D1091,'Регистрация приход товаров'!$A$4:$A$2000,"&lt;"&amp;DATE(YEAR($A1091),MONTH($A1091),1)))-SUMIFS('Регистрация расход товаров'!$G$4:$G$2000,'Регистрация расход товаров'!$A$4:$A$2000,"&lt;"&amp;DATE(YEAR($A1091),MONTH($A1091),1),'Регистрация расход товаров'!$D$4:$D$2000,$D1091),0))))*G1091,0)</f>
        <v>0</v>
      </c>
      <c r="I1091" s="154"/>
      <c r="J1091" s="153">
        <f t="shared" si="32"/>
        <v>0</v>
      </c>
      <c r="K1091" s="153">
        <f t="shared" si="33"/>
        <v>0</v>
      </c>
      <c r="L1091" s="43" t="e">
        <f>IF(B1091=#REF!,MAX($L$3:L1090)+1,0)</f>
        <v>#REF!</v>
      </c>
    </row>
    <row r="1092" spans="1:12">
      <c r="A1092" s="158"/>
      <c r="B1092" s="94"/>
      <c r="C1092" s="159"/>
      <c r="D1092" s="128"/>
      <c r="E1092" s="151" t="str">
        <f>IFERROR(INDEX('Материал хисобот'!$C$9:$C$259,MATCH(D1092,'Материал хисобот'!$B$9:$B$259,0),1),"")</f>
        <v/>
      </c>
      <c r="F1092" s="152" t="str">
        <f>IFERROR(INDEX('Материал хисобот'!$D$9:$D$259,MATCH(D1092,'Материал хисобот'!$B$9:$B$259,0),1),"")</f>
        <v/>
      </c>
      <c r="G1092" s="155"/>
      <c r="H1092" s="153">
        <f>IFERROR((((SUMIFS('Регистрация приход товаров'!$H$4:$H$2000,'Регистрация приход товаров'!$A$4:$A$2000,"&gt;="&amp;DATE(YEAR($A1092),MONTH($A1092),1),'Регистрация приход товаров'!$D$4:$D$2000,$D1092)-SUMIFS('Регистрация приход товаров'!$H$4:$H$2000,'Регистрация приход товаров'!$A$4:$A$2000,"&gt;="&amp;DATE(YEAR($A1092),MONTH($A1092)+1,1),'Регистрация приход товаров'!$D$4:$D$2000,$D1092))+(IFERROR((SUMIF('Остаток на начало год'!$B$5:$B$302,$D1092,'Остаток на начало год'!$F$5:$F$302)+SUMIFS('Регистрация приход товаров'!$H$4:$H$2000,'Регистрация приход товаров'!$D$4:$D$2000,$D1092,'Регистрация приход товаров'!$A$4:$A$2000,"&lt;"&amp;DATE(YEAR($A1092),MONTH($A1092),1)))-SUMIFS('Регистрация расход товаров'!$H$4:$H$2000,'Регистрация расход товаров'!$A$4:$A$2000,"&lt;"&amp;DATE(YEAR($A1092),MONTH($A1092),1),'Регистрация расход товаров'!$D$4:$D$2000,$D1092),0)))/((SUMIFS('Регистрация приход товаров'!$G$4:$G$2000,'Регистрация приход товаров'!$A$4:$A$2000,"&gt;="&amp;DATE(YEAR($A1092),MONTH($A1092),1),'Регистрация приход товаров'!$D$4:$D$2000,$D1092)-SUMIFS('Регистрация приход товаров'!$G$4:$G$2000,'Регистрация приход товаров'!$A$4:$A$2000,"&gt;="&amp;DATE(YEAR($A1092),MONTH($A1092)+1,1),'Регистрация приход товаров'!$D$4:$D$2000,$D1092))+(IFERROR((SUMIF('Остаток на начало год'!$B$5:$B$302,$D1092,'Остаток на начало год'!$E$5:$E$302)+SUMIFS('Регистрация приход товаров'!$G$4:$G$2000,'Регистрация приход товаров'!$D$4:$D$2000,$D1092,'Регистрация приход товаров'!$A$4:$A$2000,"&lt;"&amp;DATE(YEAR($A1092),MONTH($A1092),1)))-SUMIFS('Регистрация расход товаров'!$G$4:$G$2000,'Регистрация расход товаров'!$A$4:$A$2000,"&lt;"&amp;DATE(YEAR($A1092),MONTH($A1092),1),'Регистрация расход товаров'!$D$4:$D$2000,$D1092),0))))*G1092,0)</f>
        <v>0</v>
      </c>
      <c r="I1092" s="154"/>
      <c r="J1092" s="153">
        <f t="shared" si="32"/>
        <v>0</v>
      </c>
      <c r="K1092" s="153">
        <f t="shared" si="33"/>
        <v>0</v>
      </c>
      <c r="L1092" s="43" t="e">
        <f>IF(B1092=#REF!,MAX($L$3:L1091)+1,0)</f>
        <v>#REF!</v>
      </c>
    </row>
    <row r="1093" spans="1:12">
      <c r="A1093" s="158"/>
      <c r="B1093" s="94"/>
      <c r="C1093" s="159"/>
      <c r="D1093" s="128"/>
      <c r="E1093" s="151" t="str">
        <f>IFERROR(INDEX('Материал хисобот'!$C$9:$C$259,MATCH(D1093,'Материал хисобот'!$B$9:$B$259,0),1),"")</f>
        <v/>
      </c>
      <c r="F1093" s="152" t="str">
        <f>IFERROR(INDEX('Материал хисобот'!$D$9:$D$259,MATCH(D1093,'Материал хисобот'!$B$9:$B$259,0),1),"")</f>
        <v/>
      </c>
      <c r="G1093" s="155"/>
      <c r="H1093" s="153">
        <f>IFERROR((((SUMIFS('Регистрация приход товаров'!$H$4:$H$2000,'Регистрация приход товаров'!$A$4:$A$2000,"&gt;="&amp;DATE(YEAR($A1093),MONTH($A1093),1),'Регистрация приход товаров'!$D$4:$D$2000,$D1093)-SUMIFS('Регистрация приход товаров'!$H$4:$H$2000,'Регистрация приход товаров'!$A$4:$A$2000,"&gt;="&amp;DATE(YEAR($A1093),MONTH($A1093)+1,1),'Регистрация приход товаров'!$D$4:$D$2000,$D1093))+(IFERROR((SUMIF('Остаток на начало год'!$B$5:$B$302,$D1093,'Остаток на начало год'!$F$5:$F$302)+SUMIFS('Регистрация приход товаров'!$H$4:$H$2000,'Регистрация приход товаров'!$D$4:$D$2000,$D1093,'Регистрация приход товаров'!$A$4:$A$2000,"&lt;"&amp;DATE(YEAR($A1093),MONTH($A1093),1)))-SUMIFS('Регистрация расход товаров'!$H$4:$H$2000,'Регистрация расход товаров'!$A$4:$A$2000,"&lt;"&amp;DATE(YEAR($A1093),MONTH($A1093),1),'Регистрация расход товаров'!$D$4:$D$2000,$D1093),0)))/((SUMIFS('Регистрация приход товаров'!$G$4:$G$2000,'Регистрация приход товаров'!$A$4:$A$2000,"&gt;="&amp;DATE(YEAR($A1093),MONTH($A1093),1),'Регистрация приход товаров'!$D$4:$D$2000,$D1093)-SUMIFS('Регистрация приход товаров'!$G$4:$G$2000,'Регистрация приход товаров'!$A$4:$A$2000,"&gt;="&amp;DATE(YEAR($A1093),MONTH($A1093)+1,1),'Регистрация приход товаров'!$D$4:$D$2000,$D1093))+(IFERROR((SUMIF('Остаток на начало год'!$B$5:$B$302,$D1093,'Остаток на начало год'!$E$5:$E$302)+SUMIFS('Регистрация приход товаров'!$G$4:$G$2000,'Регистрация приход товаров'!$D$4:$D$2000,$D1093,'Регистрация приход товаров'!$A$4:$A$2000,"&lt;"&amp;DATE(YEAR($A1093),MONTH($A1093),1)))-SUMIFS('Регистрация расход товаров'!$G$4:$G$2000,'Регистрация расход товаров'!$A$4:$A$2000,"&lt;"&amp;DATE(YEAR($A1093),MONTH($A1093),1),'Регистрация расход товаров'!$D$4:$D$2000,$D1093),0))))*G1093,0)</f>
        <v>0</v>
      </c>
      <c r="I1093" s="154"/>
      <c r="J1093" s="153">
        <f t="shared" ref="J1093:J1156" si="34">+G1093*I1093</f>
        <v>0</v>
      </c>
      <c r="K1093" s="153">
        <f t="shared" ref="K1093:K1156" si="35">+J1093-H1093</f>
        <v>0</v>
      </c>
      <c r="L1093" s="43" t="e">
        <f>IF(B1093=#REF!,MAX($L$3:L1092)+1,0)</f>
        <v>#REF!</v>
      </c>
    </row>
    <row r="1094" spans="1:12">
      <c r="A1094" s="158"/>
      <c r="B1094" s="94"/>
      <c r="C1094" s="159"/>
      <c r="D1094" s="128"/>
      <c r="E1094" s="151" t="str">
        <f>IFERROR(INDEX('Материал хисобот'!$C$9:$C$259,MATCH(D1094,'Материал хисобот'!$B$9:$B$259,0),1),"")</f>
        <v/>
      </c>
      <c r="F1094" s="152" t="str">
        <f>IFERROR(INDEX('Материал хисобот'!$D$9:$D$259,MATCH(D1094,'Материал хисобот'!$B$9:$B$259,0),1),"")</f>
        <v/>
      </c>
      <c r="G1094" s="155"/>
      <c r="H1094" s="153">
        <f>IFERROR((((SUMIFS('Регистрация приход товаров'!$H$4:$H$2000,'Регистрация приход товаров'!$A$4:$A$2000,"&gt;="&amp;DATE(YEAR($A1094),MONTH($A1094),1),'Регистрация приход товаров'!$D$4:$D$2000,$D1094)-SUMIFS('Регистрация приход товаров'!$H$4:$H$2000,'Регистрация приход товаров'!$A$4:$A$2000,"&gt;="&amp;DATE(YEAR($A1094),MONTH($A1094)+1,1),'Регистрация приход товаров'!$D$4:$D$2000,$D1094))+(IFERROR((SUMIF('Остаток на начало год'!$B$5:$B$302,$D1094,'Остаток на начало год'!$F$5:$F$302)+SUMIFS('Регистрация приход товаров'!$H$4:$H$2000,'Регистрация приход товаров'!$D$4:$D$2000,$D1094,'Регистрация приход товаров'!$A$4:$A$2000,"&lt;"&amp;DATE(YEAR($A1094),MONTH($A1094),1)))-SUMIFS('Регистрация расход товаров'!$H$4:$H$2000,'Регистрация расход товаров'!$A$4:$A$2000,"&lt;"&amp;DATE(YEAR($A1094),MONTH($A1094),1),'Регистрация расход товаров'!$D$4:$D$2000,$D1094),0)))/((SUMIFS('Регистрация приход товаров'!$G$4:$G$2000,'Регистрация приход товаров'!$A$4:$A$2000,"&gt;="&amp;DATE(YEAR($A1094),MONTH($A1094),1),'Регистрация приход товаров'!$D$4:$D$2000,$D1094)-SUMIFS('Регистрация приход товаров'!$G$4:$G$2000,'Регистрация приход товаров'!$A$4:$A$2000,"&gt;="&amp;DATE(YEAR($A1094),MONTH($A1094)+1,1),'Регистрация приход товаров'!$D$4:$D$2000,$D1094))+(IFERROR((SUMIF('Остаток на начало год'!$B$5:$B$302,$D1094,'Остаток на начало год'!$E$5:$E$302)+SUMIFS('Регистрация приход товаров'!$G$4:$G$2000,'Регистрация приход товаров'!$D$4:$D$2000,$D1094,'Регистрация приход товаров'!$A$4:$A$2000,"&lt;"&amp;DATE(YEAR($A1094),MONTH($A1094),1)))-SUMIFS('Регистрация расход товаров'!$G$4:$G$2000,'Регистрация расход товаров'!$A$4:$A$2000,"&lt;"&amp;DATE(YEAR($A1094),MONTH($A1094),1),'Регистрация расход товаров'!$D$4:$D$2000,$D1094),0))))*G1094,0)</f>
        <v>0</v>
      </c>
      <c r="I1094" s="154"/>
      <c r="J1094" s="153">
        <f t="shared" si="34"/>
        <v>0</v>
      </c>
      <c r="K1094" s="153">
        <f t="shared" si="35"/>
        <v>0</v>
      </c>
      <c r="L1094" s="43" t="e">
        <f>IF(B1094=#REF!,MAX($L$3:L1093)+1,0)</f>
        <v>#REF!</v>
      </c>
    </row>
    <row r="1095" spans="1:12">
      <c r="A1095" s="158"/>
      <c r="B1095" s="94"/>
      <c r="C1095" s="159"/>
      <c r="D1095" s="128"/>
      <c r="E1095" s="151" t="str">
        <f>IFERROR(INDEX('Материал хисобот'!$C$9:$C$259,MATCH(D1095,'Материал хисобот'!$B$9:$B$259,0),1),"")</f>
        <v/>
      </c>
      <c r="F1095" s="152" t="str">
        <f>IFERROR(INDEX('Материал хисобот'!$D$9:$D$259,MATCH(D1095,'Материал хисобот'!$B$9:$B$259,0),1),"")</f>
        <v/>
      </c>
      <c r="G1095" s="155"/>
      <c r="H1095" s="153">
        <f>IFERROR((((SUMIFS('Регистрация приход товаров'!$H$4:$H$2000,'Регистрация приход товаров'!$A$4:$A$2000,"&gt;="&amp;DATE(YEAR($A1095),MONTH($A1095),1),'Регистрация приход товаров'!$D$4:$D$2000,$D1095)-SUMIFS('Регистрация приход товаров'!$H$4:$H$2000,'Регистрация приход товаров'!$A$4:$A$2000,"&gt;="&amp;DATE(YEAR($A1095),MONTH($A1095)+1,1),'Регистрация приход товаров'!$D$4:$D$2000,$D1095))+(IFERROR((SUMIF('Остаток на начало год'!$B$5:$B$302,$D1095,'Остаток на начало год'!$F$5:$F$302)+SUMIFS('Регистрация приход товаров'!$H$4:$H$2000,'Регистрация приход товаров'!$D$4:$D$2000,$D1095,'Регистрация приход товаров'!$A$4:$A$2000,"&lt;"&amp;DATE(YEAR($A1095),MONTH($A1095),1)))-SUMIFS('Регистрация расход товаров'!$H$4:$H$2000,'Регистрация расход товаров'!$A$4:$A$2000,"&lt;"&amp;DATE(YEAR($A1095),MONTH($A1095),1),'Регистрация расход товаров'!$D$4:$D$2000,$D1095),0)))/((SUMIFS('Регистрация приход товаров'!$G$4:$G$2000,'Регистрация приход товаров'!$A$4:$A$2000,"&gt;="&amp;DATE(YEAR($A1095),MONTH($A1095),1),'Регистрация приход товаров'!$D$4:$D$2000,$D1095)-SUMIFS('Регистрация приход товаров'!$G$4:$G$2000,'Регистрация приход товаров'!$A$4:$A$2000,"&gt;="&amp;DATE(YEAR($A1095),MONTH($A1095)+1,1),'Регистрация приход товаров'!$D$4:$D$2000,$D1095))+(IFERROR((SUMIF('Остаток на начало год'!$B$5:$B$302,$D1095,'Остаток на начало год'!$E$5:$E$302)+SUMIFS('Регистрация приход товаров'!$G$4:$G$2000,'Регистрация приход товаров'!$D$4:$D$2000,$D1095,'Регистрация приход товаров'!$A$4:$A$2000,"&lt;"&amp;DATE(YEAR($A1095),MONTH($A1095),1)))-SUMIFS('Регистрация расход товаров'!$G$4:$G$2000,'Регистрация расход товаров'!$A$4:$A$2000,"&lt;"&amp;DATE(YEAR($A1095),MONTH($A1095),1),'Регистрация расход товаров'!$D$4:$D$2000,$D1095),0))))*G1095,0)</f>
        <v>0</v>
      </c>
      <c r="I1095" s="154"/>
      <c r="J1095" s="153">
        <f t="shared" si="34"/>
        <v>0</v>
      </c>
      <c r="K1095" s="153">
        <f t="shared" si="35"/>
        <v>0</v>
      </c>
      <c r="L1095" s="43" t="e">
        <f>IF(B1095=#REF!,MAX($L$3:L1094)+1,0)</f>
        <v>#REF!</v>
      </c>
    </row>
    <row r="1096" spans="1:12">
      <c r="A1096" s="158"/>
      <c r="B1096" s="94"/>
      <c r="C1096" s="159"/>
      <c r="D1096" s="128"/>
      <c r="E1096" s="151" t="str">
        <f>IFERROR(INDEX('Материал хисобот'!$C$9:$C$259,MATCH(D1096,'Материал хисобот'!$B$9:$B$259,0),1),"")</f>
        <v/>
      </c>
      <c r="F1096" s="152" t="str">
        <f>IFERROR(INDEX('Материал хисобот'!$D$9:$D$259,MATCH(D1096,'Материал хисобот'!$B$9:$B$259,0),1),"")</f>
        <v/>
      </c>
      <c r="G1096" s="155"/>
      <c r="H1096" s="153">
        <f>IFERROR((((SUMIFS('Регистрация приход товаров'!$H$4:$H$2000,'Регистрация приход товаров'!$A$4:$A$2000,"&gt;="&amp;DATE(YEAR($A1096),MONTH($A1096),1),'Регистрация приход товаров'!$D$4:$D$2000,$D1096)-SUMIFS('Регистрация приход товаров'!$H$4:$H$2000,'Регистрация приход товаров'!$A$4:$A$2000,"&gt;="&amp;DATE(YEAR($A1096),MONTH($A1096)+1,1),'Регистрация приход товаров'!$D$4:$D$2000,$D1096))+(IFERROR((SUMIF('Остаток на начало год'!$B$5:$B$302,$D1096,'Остаток на начало год'!$F$5:$F$302)+SUMIFS('Регистрация приход товаров'!$H$4:$H$2000,'Регистрация приход товаров'!$D$4:$D$2000,$D1096,'Регистрация приход товаров'!$A$4:$A$2000,"&lt;"&amp;DATE(YEAR($A1096),MONTH($A1096),1)))-SUMIFS('Регистрация расход товаров'!$H$4:$H$2000,'Регистрация расход товаров'!$A$4:$A$2000,"&lt;"&amp;DATE(YEAR($A1096),MONTH($A1096),1),'Регистрация расход товаров'!$D$4:$D$2000,$D1096),0)))/((SUMIFS('Регистрация приход товаров'!$G$4:$G$2000,'Регистрация приход товаров'!$A$4:$A$2000,"&gt;="&amp;DATE(YEAR($A1096),MONTH($A1096),1),'Регистрация приход товаров'!$D$4:$D$2000,$D1096)-SUMIFS('Регистрация приход товаров'!$G$4:$G$2000,'Регистрация приход товаров'!$A$4:$A$2000,"&gt;="&amp;DATE(YEAR($A1096),MONTH($A1096)+1,1),'Регистрация приход товаров'!$D$4:$D$2000,$D1096))+(IFERROR((SUMIF('Остаток на начало год'!$B$5:$B$302,$D1096,'Остаток на начало год'!$E$5:$E$302)+SUMIFS('Регистрация приход товаров'!$G$4:$G$2000,'Регистрация приход товаров'!$D$4:$D$2000,$D1096,'Регистрация приход товаров'!$A$4:$A$2000,"&lt;"&amp;DATE(YEAR($A1096),MONTH($A1096),1)))-SUMIFS('Регистрация расход товаров'!$G$4:$G$2000,'Регистрация расход товаров'!$A$4:$A$2000,"&lt;"&amp;DATE(YEAR($A1096),MONTH($A1096),1),'Регистрация расход товаров'!$D$4:$D$2000,$D1096),0))))*G1096,0)</f>
        <v>0</v>
      </c>
      <c r="I1096" s="154"/>
      <c r="J1096" s="153">
        <f t="shared" si="34"/>
        <v>0</v>
      </c>
      <c r="K1096" s="153">
        <f t="shared" si="35"/>
        <v>0</v>
      </c>
      <c r="L1096" s="43" t="e">
        <f>IF(B1096=#REF!,MAX($L$3:L1095)+1,0)</f>
        <v>#REF!</v>
      </c>
    </row>
    <row r="1097" spans="1:12">
      <c r="A1097" s="158"/>
      <c r="B1097" s="94"/>
      <c r="C1097" s="159"/>
      <c r="D1097" s="128"/>
      <c r="E1097" s="151" t="str">
        <f>IFERROR(INDEX('Материал хисобот'!$C$9:$C$259,MATCH(D1097,'Материал хисобот'!$B$9:$B$259,0),1),"")</f>
        <v/>
      </c>
      <c r="F1097" s="152" t="str">
        <f>IFERROR(INDEX('Материал хисобот'!$D$9:$D$259,MATCH(D1097,'Материал хисобот'!$B$9:$B$259,0),1),"")</f>
        <v/>
      </c>
      <c r="G1097" s="155"/>
      <c r="H1097" s="153">
        <f>IFERROR((((SUMIFS('Регистрация приход товаров'!$H$4:$H$2000,'Регистрация приход товаров'!$A$4:$A$2000,"&gt;="&amp;DATE(YEAR($A1097),MONTH($A1097),1),'Регистрация приход товаров'!$D$4:$D$2000,$D1097)-SUMIFS('Регистрация приход товаров'!$H$4:$H$2000,'Регистрация приход товаров'!$A$4:$A$2000,"&gt;="&amp;DATE(YEAR($A1097),MONTH($A1097)+1,1),'Регистрация приход товаров'!$D$4:$D$2000,$D1097))+(IFERROR((SUMIF('Остаток на начало год'!$B$5:$B$302,$D1097,'Остаток на начало год'!$F$5:$F$302)+SUMIFS('Регистрация приход товаров'!$H$4:$H$2000,'Регистрация приход товаров'!$D$4:$D$2000,$D1097,'Регистрация приход товаров'!$A$4:$A$2000,"&lt;"&amp;DATE(YEAR($A1097),MONTH($A1097),1)))-SUMIFS('Регистрация расход товаров'!$H$4:$H$2000,'Регистрация расход товаров'!$A$4:$A$2000,"&lt;"&amp;DATE(YEAR($A1097),MONTH($A1097),1),'Регистрация расход товаров'!$D$4:$D$2000,$D1097),0)))/((SUMIFS('Регистрация приход товаров'!$G$4:$G$2000,'Регистрация приход товаров'!$A$4:$A$2000,"&gt;="&amp;DATE(YEAR($A1097),MONTH($A1097),1),'Регистрация приход товаров'!$D$4:$D$2000,$D1097)-SUMIFS('Регистрация приход товаров'!$G$4:$G$2000,'Регистрация приход товаров'!$A$4:$A$2000,"&gt;="&amp;DATE(YEAR($A1097),MONTH($A1097)+1,1),'Регистрация приход товаров'!$D$4:$D$2000,$D1097))+(IFERROR((SUMIF('Остаток на начало год'!$B$5:$B$302,$D1097,'Остаток на начало год'!$E$5:$E$302)+SUMIFS('Регистрация приход товаров'!$G$4:$G$2000,'Регистрация приход товаров'!$D$4:$D$2000,$D1097,'Регистрация приход товаров'!$A$4:$A$2000,"&lt;"&amp;DATE(YEAR($A1097),MONTH($A1097),1)))-SUMIFS('Регистрация расход товаров'!$G$4:$G$2000,'Регистрация расход товаров'!$A$4:$A$2000,"&lt;"&amp;DATE(YEAR($A1097),MONTH($A1097),1),'Регистрация расход товаров'!$D$4:$D$2000,$D1097),0))))*G1097,0)</f>
        <v>0</v>
      </c>
      <c r="I1097" s="154"/>
      <c r="J1097" s="153">
        <f t="shared" si="34"/>
        <v>0</v>
      </c>
      <c r="K1097" s="153">
        <f t="shared" si="35"/>
        <v>0</v>
      </c>
      <c r="L1097" s="43" t="e">
        <f>IF(B1097=#REF!,MAX($L$3:L1096)+1,0)</f>
        <v>#REF!</v>
      </c>
    </row>
    <row r="1098" spans="1:12">
      <c r="A1098" s="158"/>
      <c r="B1098" s="94"/>
      <c r="C1098" s="159"/>
      <c r="D1098" s="128"/>
      <c r="E1098" s="151" t="str">
        <f>IFERROR(INDEX('Материал хисобот'!$C$9:$C$259,MATCH(D1098,'Материал хисобот'!$B$9:$B$259,0),1),"")</f>
        <v/>
      </c>
      <c r="F1098" s="152" t="str">
        <f>IFERROR(INDEX('Материал хисобот'!$D$9:$D$259,MATCH(D1098,'Материал хисобот'!$B$9:$B$259,0),1),"")</f>
        <v/>
      </c>
      <c r="G1098" s="155"/>
      <c r="H1098" s="153">
        <f>IFERROR((((SUMIFS('Регистрация приход товаров'!$H$4:$H$2000,'Регистрация приход товаров'!$A$4:$A$2000,"&gt;="&amp;DATE(YEAR($A1098),MONTH($A1098),1),'Регистрация приход товаров'!$D$4:$D$2000,$D1098)-SUMIFS('Регистрация приход товаров'!$H$4:$H$2000,'Регистрация приход товаров'!$A$4:$A$2000,"&gt;="&amp;DATE(YEAR($A1098),MONTH($A1098)+1,1),'Регистрация приход товаров'!$D$4:$D$2000,$D1098))+(IFERROR((SUMIF('Остаток на начало год'!$B$5:$B$302,$D1098,'Остаток на начало год'!$F$5:$F$302)+SUMIFS('Регистрация приход товаров'!$H$4:$H$2000,'Регистрация приход товаров'!$D$4:$D$2000,$D1098,'Регистрация приход товаров'!$A$4:$A$2000,"&lt;"&amp;DATE(YEAR($A1098),MONTH($A1098),1)))-SUMIFS('Регистрация расход товаров'!$H$4:$H$2000,'Регистрация расход товаров'!$A$4:$A$2000,"&lt;"&amp;DATE(YEAR($A1098),MONTH($A1098),1),'Регистрация расход товаров'!$D$4:$D$2000,$D1098),0)))/((SUMIFS('Регистрация приход товаров'!$G$4:$G$2000,'Регистрация приход товаров'!$A$4:$A$2000,"&gt;="&amp;DATE(YEAR($A1098),MONTH($A1098),1),'Регистрация приход товаров'!$D$4:$D$2000,$D1098)-SUMIFS('Регистрация приход товаров'!$G$4:$G$2000,'Регистрация приход товаров'!$A$4:$A$2000,"&gt;="&amp;DATE(YEAR($A1098),MONTH($A1098)+1,1),'Регистрация приход товаров'!$D$4:$D$2000,$D1098))+(IFERROR((SUMIF('Остаток на начало год'!$B$5:$B$302,$D1098,'Остаток на начало год'!$E$5:$E$302)+SUMIFS('Регистрация приход товаров'!$G$4:$G$2000,'Регистрация приход товаров'!$D$4:$D$2000,$D1098,'Регистрация приход товаров'!$A$4:$A$2000,"&lt;"&amp;DATE(YEAR($A1098),MONTH($A1098),1)))-SUMIFS('Регистрация расход товаров'!$G$4:$G$2000,'Регистрация расход товаров'!$A$4:$A$2000,"&lt;"&amp;DATE(YEAR($A1098),MONTH($A1098),1),'Регистрация расход товаров'!$D$4:$D$2000,$D1098),0))))*G1098,0)</f>
        <v>0</v>
      </c>
      <c r="I1098" s="154"/>
      <c r="J1098" s="153">
        <f t="shared" si="34"/>
        <v>0</v>
      </c>
      <c r="K1098" s="153">
        <f t="shared" si="35"/>
        <v>0</v>
      </c>
      <c r="L1098" s="43" t="e">
        <f>IF(B1098=#REF!,MAX($L$3:L1097)+1,0)</f>
        <v>#REF!</v>
      </c>
    </row>
    <row r="1099" spans="1:12">
      <c r="A1099" s="158"/>
      <c r="B1099" s="94"/>
      <c r="C1099" s="159"/>
      <c r="D1099" s="128"/>
      <c r="E1099" s="151" t="str">
        <f>IFERROR(INDEX('Материал хисобот'!$C$9:$C$259,MATCH(D1099,'Материал хисобот'!$B$9:$B$259,0),1),"")</f>
        <v/>
      </c>
      <c r="F1099" s="152" t="str">
        <f>IFERROR(INDEX('Материал хисобот'!$D$9:$D$259,MATCH(D1099,'Материал хисобот'!$B$9:$B$259,0),1),"")</f>
        <v/>
      </c>
      <c r="G1099" s="155"/>
      <c r="H1099" s="153">
        <f>IFERROR((((SUMIFS('Регистрация приход товаров'!$H$4:$H$2000,'Регистрация приход товаров'!$A$4:$A$2000,"&gt;="&amp;DATE(YEAR($A1099),MONTH($A1099),1),'Регистрация приход товаров'!$D$4:$D$2000,$D1099)-SUMIFS('Регистрация приход товаров'!$H$4:$H$2000,'Регистрация приход товаров'!$A$4:$A$2000,"&gt;="&amp;DATE(YEAR($A1099),MONTH($A1099)+1,1),'Регистрация приход товаров'!$D$4:$D$2000,$D1099))+(IFERROR((SUMIF('Остаток на начало год'!$B$5:$B$302,$D1099,'Остаток на начало год'!$F$5:$F$302)+SUMIFS('Регистрация приход товаров'!$H$4:$H$2000,'Регистрация приход товаров'!$D$4:$D$2000,$D1099,'Регистрация приход товаров'!$A$4:$A$2000,"&lt;"&amp;DATE(YEAR($A1099),MONTH($A1099),1)))-SUMIFS('Регистрация расход товаров'!$H$4:$H$2000,'Регистрация расход товаров'!$A$4:$A$2000,"&lt;"&amp;DATE(YEAR($A1099),MONTH($A1099),1),'Регистрация расход товаров'!$D$4:$D$2000,$D1099),0)))/((SUMIFS('Регистрация приход товаров'!$G$4:$G$2000,'Регистрация приход товаров'!$A$4:$A$2000,"&gt;="&amp;DATE(YEAR($A1099),MONTH($A1099),1),'Регистрация приход товаров'!$D$4:$D$2000,$D1099)-SUMIFS('Регистрация приход товаров'!$G$4:$G$2000,'Регистрация приход товаров'!$A$4:$A$2000,"&gt;="&amp;DATE(YEAR($A1099),MONTH($A1099)+1,1),'Регистрация приход товаров'!$D$4:$D$2000,$D1099))+(IFERROR((SUMIF('Остаток на начало год'!$B$5:$B$302,$D1099,'Остаток на начало год'!$E$5:$E$302)+SUMIFS('Регистрация приход товаров'!$G$4:$G$2000,'Регистрация приход товаров'!$D$4:$D$2000,$D1099,'Регистрация приход товаров'!$A$4:$A$2000,"&lt;"&amp;DATE(YEAR($A1099),MONTH($A1099),1)))-SUMIFS('Регистрация расход товаров'!$G$4:$G$2000,'Регистрация расход товаров'!$A$4:$A$2000,"&lt;"&amp;DATE(YEAR($A1099),MONTH($A1099),1),'Регистрация расход товаров'!$D$4:$D$2000,$D1099),0))))*G1099,0)</f>
        <v>0</v>
      </c>
      <c r="I1099" s="154"/>
      <c r="J1099" s="153">
        <f t="shared" si="34"/>
        <v>0</v>
      </c>
      <c r="K1099" s="153">
        <f t="shared" si="35"/>
        <v>0</v>
      </c>
      <c r="L1099" s="43" t="e">
        <f>IF(B1099=#REF!,MAX($L$3:L1098)+1,0)</f>
        <v>#REF!</v>
      </c>
    </row>
    <row r="1100" spans="1:12">
      <c r="A1100" s="158"/>
      <c r="B1100" s="94"/>
      <c r="C1100" s="159"/>
      <c r="D1100" s="128"/>
      <c r="E1100" s="151" t="str">
        <f>IFERROR(INDEX('Материал хисобот'!$C$9:$C$259,MATCH(D1100,'Материал хисобот'!$B$9:$B$259,0),1),"")</f>
        <v/>
      </c>
      <c r="F1100" s="152" t="str">
        <f>IFERROR(INDEX('Материал хисобот'!$D$9:$D$259,MATCH(D1100,'Материал хисобот'!$B$9:$B$259,0),1),"")</f>
        <v/>
      </c>
      <c r="G1100" s="155"/>
      <c r="H1100" s="153">
        <f>IFERROR((((SUMIFS('Регистрация приход товаров'!$H$4:$H$2000,'Регистрация приход товаров'!$A$4:$A$2000,"&gt;="&amp;DATE(YEAR($A1100),MONTH($A1100),1),'Регистрация приход товаров'!$D$4:$D$2000,$D1100)-SUMIFS('Регистрация приход товаров'!$H$4:$H$2000,'Регистрация приход товаров'!$A$4:$A$2000,"&gt;="&amp;DATE(YEAR($A1100),MONTH($A1100)+1,1),'Регистрация приход товаров'!$D$4:$D$2000,$D1100))+(IFERROR((SUMIF('Остаток на начало год'!$B$5:$B$302,$D1100,'Остаток на начало год'!$F$5:$F$302)+SUMIFS('Регистрация приход товаров'!$H$4:$H$2000,'Регистрация приход товаров'!$D$4:$D$2000,$D1100,'Регистрация приход товаров'!$A$4:$A$2000,"&lt;"&amp;DATE(YEAR($A1100),MONTH($A1100),1)))-SUMIFS('Регистрация расход товаров'!$H$4:$H$2000,'Регистрация расход товаров'!$A$4:$A$2000,"&lt;"&amp;DATE(YEAR($A1100),MONTH($A1100),1),'Регистрация расход товаров'!$D$4:$D$2000,$D1100),0)))/((SUMIFS('Регистрация приход товаров'!$G$4:$G$2000,'Регистрация приход товаров'!$A$4:$A$2000,"&gt;="&amp;DATE(YEAR($A1100),MONTH($A1100),1),'Регистрация приход товаров'!$D$4:$D$2000,$D1100)-SUMIFS('Регистрация приход товаров'!$G$4:$G$2000,'Регистрация приход товаров'!$A$4:$A$2000,"&gt;="&amp;DATE(YEAR($A1100),MONTH($A1100)+1,1),'Регистрация приход товаров'!$D$4:$D$2000,$D1100))+(IFERROR((SUMIF('Остаток на начало год'!$B$5:$B$302,$D1100,'Остаток на начало год'!$E$5:$E$302)+SUMIFS('Регистрация приход товаров'!$G$4:$G$2000,'Регистрация приход товаров'!$D$4:$D$2000,$D1100,'Регистрация приход товаров'!$A$4:$A$2000,"&lt;"&amp;DATE(YEAR($A1100),MONTH($A1100),1)))-SUMIFS('Регистрация расход товаров'!$G$4:$G$2000,'Регистрация расход товаров'!$A$4:$A$2000,"&lt;"&amp;DATE(YEAR($A1100),MONTH($A1100),1),'Регистрация расход товаров'!$D$4:$D$2000,$D1100),0))))*G1100,0)</f>
        <v>0</v>
      </c>
      <c r="I1100" s="154"/>
      <c r="J1100" s="153">
        <f t="shared" si="34"/>
        <v>0</v>
      </c>
      <c r="K1100" s="153">
        <f t="shared" si="35"/>
        <v>0</v>
      </c>
      <c r="L1100" s="43" t="e">
        <f>IF(B1100=#REF!,MAX($L$3:L1099)+1,0)</f>
        <v>#REF!</v>
      </c>
    </row>
    <row r="1101" spans="1:12">
      <c r="A1101" s="158"/>
      <c r="B1101" s="94"/>
      <c r="C1101" s="159"/>
      <c r="D1101" s="128"/>
      <c r="E1101" s="151" t="str">
        <f>IFERROR(INDEX('Материал хисобот'!$C$9:$C$259,MATCH(D1101,'Материал хисобот'!$B$9:$B$259,0),1),"")</f>
        <v/>
      </c>
      <c r="F1101" s="152" t="str">
        <f>IFERROR(INDEX('Материал хисобот'!$D$9:$D$259,MATCH(D1101,'Материал хисобот'!$B$9:$B$259,0),1),"")</f>
        <v/>
      </c>
      <c r="G1101" s="155"/>
      <c r="H1101" s="153">
        <f>IFERROR((((SUMIFS('Регистрация приход товаров'!$H$4:$H$2000,'Регистрация приход товаров'!$A$4:$A$2000,"&gt;="&amp;DATE(YEAR($A1101),MONTH($A1101),1),'Регистрация приход товаров'!$D$4:$D$2000,$D1101)-SUMIFS('Регистрация приход товаров'!$H$4:$H$2000,'Регистрация приход товаров'!$A$4:$A$2000,"&gt;="&amp;DATE(YEAR($A1101),MONTH($A1101)+1,1),'Регистрация приход товаров'!$D$4:$D$2000,$D1101))+(IFERROR((SUMIF('Остаток на начало год'!$B$5:$B$302,$D1101,'Остаток на начало год'!$F$5:$F$302)+SUMIFS('Регистрация приход товаров'!$H$4:$H$2000,'Регистрация приход товаров'!$D$4:$D$2000,$D1101,'Регистрация приход товаров'!$A$4:$A$2000,"&lt;"&amp;DATE(YEAR($A1101),MONTH($A1101),1)))-SUMIFS('Регистрация расход товаров'!$H$4:$H$2000,'Регистрация расход товаров'!$A$4:$A$2000,"&lt;"&amp;DATE(YEAR($A1101),MONTH($A1101),1),'Регистрация расход товаров'!$D$4:$D$2000,$D1101),0)))/((SUMIFS('Регистрация приход товаров'!$G$4:$G$2000,'Регистрация приход товаров'!$A$4:$A$2000,"&gt;="&amp;DATE(YEAR($A1101),MONTH($A1101),1),'Регистрация приход товаров'!$D$4:$D$2000,$D1101)-SUMIFS('Регистрация приход товаров'!$G$4:$G$2000,'Регистрация приход товаров'!$A$4:$A$2000,"&gt;="&amp;DATE(YEAR($A1101),MONTH($A1101)+1,1),'Регистрация приход товаров'!$D$4:$D$2000,$D1101))+(IFERROR((SUMIF('Остаток на начало год'!$B$5:$B$302,$D1101,'Остаток на начало год'!$E$5:$E$302)+SUMIFS('Регистрация приход товаров'!$G$4:$G$2000,'Регистрация приход товаров'!$D$4:$D$2000,$D1101,'Регистрация приход товаров'!$A$4:$A$2000,"&lt;"&amp;DATE(YEAR($A1101),MONTH($A1101),1)))-SUMIFS('Регистрация расход товаров'!$G$4:$G$2000,'Регистрация расход товаров'!$A$4:$A$2000,"&lt;"&amp;DATE(YEAR($A1101),MONTH($A1101),1),'Регистрация расход товаров'!$D$4:$D$2000,$D1101),0))))*G1101,0)</f>
        <v>0</v>
      </c>
      <c r="I1101" s="154"/>
      <c r="J1101" s="153">
        <f t="shared" si="34"/>
        <v>0</v>
      </c>
      <c r="K1101" s="153">
        <f t="shared" si="35"/>
        <v>0</v>
      </c>
      <c r="L1101" s="43" t="e">
        <f>IF(B1101=#REF!,MAX($L$3:L1100)+1,0)</f>
        <v>#REF!</v>
      </c>
    </row>
    <row r="1102" spans="1:12">
      <c r="A1102" s="158"/>
      <c r="B1102" s="94"/>
      <c r="C1102" s="159"/>
      <c r="D1102" s="128"/>
      <c r="E1102" s="151" t="str">
        <f>IFERROR(INDEX('Материал хисобот'!$C$9:$C$259,MATCH(D1102,'Материал хисобот'!$B$9:$B$259,0),1),"")</f>
        <v/>
      </c>
      <c r="F1102" s="152" t="str">
        <f>IFERROR(INDEX('Материал хисобот'!$D$9:$D$259,MATCH(D1102,'Материал хисобот'!$B$9:$B$259,0),1),"")</f>
        <v/>
      </c>
      <c r="G1102" s="155"/>
      <c r="H1102" s="153">
        <f>IFERROR((((SUMIFS('Регистрация приход товаров'!$H$4:$H$2000,'Регистрация приход товаров'!$A$4:$A$2000,"&gt;="&amp;DATE(YEAR($A1102),MONTH($A1102),1),'Регистрация приход товаров'!$D$4:$D$2000,$D1102)-SUMIFS('Регистрация приход товаров'!$H$4:$H$2000,'Регистрация приход товаров'!$A$4:$A$2000,"&gt;="&amp;DATE(YEAR($A1102),MONTH($A1102)+1,1),'Регистрация приход товаров'!$D$4:$D$2000,$D1102))+(IFERROR((SUMIF('Остаток на начало год'!$B$5:$B$302,$D1102,'Остаток на начало год'!$F$5:$F$302)+SUMIFS('Регистрация приход товаров'!$H$4:$H$2000,'Регистрация приход товаров'!$D$4:$D$2000,$D1102,'Регистрация приход товаров'!$A$4:$A$2000,"&lt;"&amp;DATE(YEAR($A1102),MONTH($A1102),1)))-SUMIFS('Регистрация расход товаров'!$H$4:$H$2000,'Регистрация расход товаров'!$A$4:$A$2000,"&lt;"&amp;DATE(YEAR($A1102),MONTH($A1102),1),'Регистрация расход товаров'!$D$4:$D$2000,$D1102),0)))/((SUMIFS('Регистрация приход товаров'!$G$4:$G$2000,'Регистрация приход товаров'!$A$4:$A$2000,"&gt;="&amp;DATE(YEAR($A1102),MONTH($A1102),1),'Регистрация приход товаров'!$D$4:$D$2000,$D1102)-SUMIFS('Регистрация приход товаров'!$G$4:$G$2000,'Регистрация приход товаров'!$A$4:$A$2000,"&gt;="&amp;DATE(YEAR($A1102),MONTH($A1102)+1,1),'Регистрация приход товаров'!$D$4:$D$2000,$D1102))+(IFERROR((SUMIF('Остаток на начало год'!$B$5:$B$302,$D1102,'Остаток на начало год'!$E$5:$E$302)+SUMIFS('Регистрация приход товаров'!$G$4:$G$2000,'Регистрация приход товаров'!$D$4:$D$2000,$D1102,'Регистрация приход товаров'!$A$4:$A$2000,"&lt;"&amp;DATE(YEAR($A1102),MONTH($A1102),1)))-SUMIFS('Регистрация расход товаров'!$G$4:$G$2000,'Регистрация расход товаров'!$A$4:$A$2000,"&lt;"&amp;DATE(YEAR($A1102),MONTH($A1102),1),'Регистрация расход товаров'!$D$4:$D$2000,$D1102),0))))*G1102,0)</f>
        <v>0</v>
      </c>
      <c r="I1102" s="154"/>
      <c r="J1102" s="153">
        <f t="shared" si="34"/>
        <v>0</v>
      </c>
      <c r="K1102" s="153">
        <f t="shared" si="35"/>
        <v>0</v>
      </c>
      <c r="L1102" s="43" t="e">
        <f>IF(B1102=#REF!,MAX($L$3:L1101)+1,0)</f>
        <v>#REF!</v>
      </c>
    </row>
    <row r="1103" spans="1:12">
      <c r="A1103" s="158"/>
      <c r="B1103" s="94"/>
      <c r="C1103" s="159"/>
      <c r="D1103" s="128"/>
      <c r="E1103" s="151" t="str">
        <f>IFERROR(INDEX('Материал хисобот'!$C$9:$C$259,MATCH(D1103,'Материал хисобот'!$B$9:$B$259,0),1),"")</f>
        <v/>
      </c>
      <c r="F1103" s="152" t="str">
        <f>IFERROR(INDEX('Материал хисобот'!$D$9:$D$259,MATCH(D1103,'Материал хисобот'!$B$9:$B$259,0),1),"")</f>
        <v/>
      </c>
      <c r="G1103" s="155"/>
      <c r="H1103" s="153">
        <f>IFERROR((((SUMIFS('Регистрация приход товаров'!$H$4:$H$2000,'Регистрация приход товаров'!$A$4:$A$2000,"&gt;="&amp;DATE(YEAR($A1103),MONTH($A1103),1),'Регистрация приход товаров'!$D$4:$D$2000,$D1103)-SUMIFS('Регистрация приход товаров'!$H$4:$H$2000,'Регистрация приход товаров'!$A$4:$A$2000,"&gt;="&amp;DATE(YEAR($A1103),MONTH($A1103)+1,1),'Регистрация приход товаров'!$D$4:$D$2000,$D1103))+(IFERROR((SUMIF('Остаток на начало год'!$B$5:$B$302,$D1103,'Остаток на начало год'!$F$5:$F$302)+SUMIFS('Регистрация приход товаров'!$H$4:$H$2000,'Регистрация приход товаров'!$D$4:$D$2000,$D1103,'Регистрация приход товаров'!$A$4:$A$2000,"&lt;"&amp;DATE(YEAR($A1103),MONTH($A1103),1)))-SUMIFS('Регистрация расход товаров'!$H$4:$H$2000,'Регистрация расход товаров'!$A$4:$A$2000,"&lt;"&amp;DATE(YEAR($A1103),MONTH($A1103),1),'Регистрация расход товаров'!$D$4:$D$2000,$D1103),0)))/((SUMIFS('Регистрация приход товаров'!$G$4:$G$2000,'Регистрация приход товаров'!$A$4:$A$2000,"&gt;="&amp;DATE(YEAR($A1103),MONTH($A1103),1),'Регистрация приход товаров'!$D$4:$D$2000,$D1103)-SUMIFS('Регистрация приход товаров'!$G$4:$G$2000,'Регистрация приход товаров'!$A$4:$A$2000,"&gt;="&amp;DATE(YEAR($A1103),MONTH($A1103)+1,1),'Регистрация приход товаров'!$D$4:$D$2000,$D1103))+(IFERROR((SUMIF('Остаток на начало год'!$B$5:$B$302,$D1103,'Остаток на начало год'!$E$5:$E$302)+SUMIFS('Регистрация приход товаров'!$G$4:$G$2000,'Регистрация приход товаров'!$D$4:$D$2000,$D1103,'Регистрация приход товаров'!$A$4:$A$2000,"&lt;"&amp;DATE(YEAR($A1103),MONTH($A1103),1)))-SUMIFS('Регистрация расход товаров'!$G$4:$G$2000,'Регистрация расход товаров'!$A$4:$A$2000,"&lt;"&amp;DATE(YEAR($A1103),MONTH($A1103),1),'Регистрация расход товаров'!$D$4:$D$2000,$D1103),0))))*G1103,0)</f>
        <v>0</v>
      </c>
      <c r="I1103" s="154"/>
      <c r="J1103" s="153">
        <f t="shared" si="34"/>
        <v>0</v>
      </c>
      <c r="K1103" s="153">
        <f t="shared" si="35"/>
        <v>0</v>
      </c>
      <c r="L1103" s="43" t="e">
        <f>IF(B1103=#REF!,MAX($L$3:L1102)+1,0)</f>
        <v>#REF!</v>
      </c>
    </row>
    <row r="1104" spans="1:12">
      <c r="A1104" s="158"/>
      <c r="B1104" s="94"/>
      <c r="C1104" s="159"/>
      <c r="D1104" s="128"/>
      <c r="E1104" s="151" t="str">
        <f>IFERROR(INDEX('Материал хисобот'!$C$9:$C$259,MATCH(D1104,'Материал хисобот'!$B$9:$B$259,0),1),"")</f>
        <v/>
      </c>
      <c r="F1104" s="152" t="str">
        <f>IFERROR(INDEX('Материал хисобот'!$D$9:$D$259,MATCH(D1104,'Материал хисобот'!$B$9:$B$259,0),1),"")</f>
        <v/>
      </c>
      <c r="G1104" s="155"/>
      <c r="H1104" s="153">
        <f>IFERROR((((SUMIFS('Регистрация приход товаров'!$H$4:$H$2000,'Регистрация приход товаров'!$A$4:$A$2000,"&gt;="&amp;DATE(YEAR($A1104),MONTH($A1104),1),'Регистрация приход товаров'!$D$4:$D$2000,$D1104)-SUMIFS('Регистрация приход товаров'!$H$4:$H$2000,'Регистрация приход товаров'!$A$4:$A$2000,"&gt;="&amp;DATE(YEAR($A1104),MONTH($A1104)+1,1),'Регистрация приход товаров'!$D$4:$D$2000,$D1104))+(IFERROR((SUMIF('Остаток на начало год'!$B$5:$B$302,$D1104,'Остаток на начало год'!$F$5:$F$302)+SUMIFS('Регистрация приход товаров'!$H$4:$H$2000,'Регистрация приход товаров'!$D$4:$D$2000,$D1104,'Регистрация приход товаров'!$A$4:$A$2000,"&lt;"&amp;DATE(YEAR($A1104),MONTH($A1104),1)))-SUMIFS('Регистрация расход товаров'!$H$4:$H$2000,'Регистрация расход товаров'!$A$4:$A$2000,"&lt;"&amp;DATE(YEAR($A1104),MONTH($A1104),1),'Регистрация расход товаров'!$D$4:$D$2000,$D1104),0)))/((SUMIFS('Регистрация приход товаров'!$G$4:$G$2000,'Регистрация приход товаров'!$A$4:$A$2000,"&gt;="&amp;DATE(YEAR($A1104),MONTH($A1104),1),'Регистрация приход товаров'!$D$4:$D$2000,$D1104)-SUMIFS('Регистрация приход товаров'!$G$4:$G$2000,'Регистрация приход товаров'!$A$4:$A$2000,"&gt;="&amp;DATE(YEAR($A1104),MONTH($A1104)+1,1),'Регистрация приход товаров'!$D$4:$D$2000,$D1104))+(IFERROR((SUMIF('Остаток на начало год'!$B$5:$B$302,$D1104,'Остаток на начало год'!$E$5:$E$302)+SUMIFS('Регистрация приход товаров'!$G$4:$G$2000,'Регистрация приход товаров'!$D$4:$D$2000,$D1104,'Регистрация приход товаров'!$A$4:$A$2000,"&lt;"&amp;DATE(YEAR($A1104),MONTH($A1104),1)))-SUMIFS('Регистрация расход товаров'!$G$4:$G$2000,'Регистрация расход товаров'!$A$4:$A$2000,"&lt;"&amp;DATE(YEAR($A1104),MONTH($A1104),1),'Регистрация расход товаров'!$D$4:$D$2000,$D1104),0))))*G1104,0)</f>
        <v>0</v>
      </c>
      <c r="I1104" s="154"/>
      <c r="J1104" s="153">
        <f t="shared" si="34"/>
        <v>0</v>
      </c>
      <c r="K1104" s="153">
        <f t="shared" si="35"/>
        <v>0</v>
      </c>
      <c r="L1104" s="43" t="e">
        <f>IF(B1104=#REF!,MAX($L$3:L1103)+1,0)</f>
        <v>#REF!</v>
      </c>
    </row>
    <row r="1105" spans="1:12">
      <c r="A1105" s="158"/>
      <c r="B1105" s="94"/>
      <c r="C1105" s="159"/>
      <c r="D1105" s="128"/>
      <c r="E1105" s="151" t="str">
        <f>IFERROR(INDEX('Материал хисобот'!$C$9:$C$259,MATCH(D1105,'Материал хисобот'!$B$9:$B$259,0),1),"")</f>
        <v/>
      </c>
      <c r="F1105" s="152" t="str">
        <f>IFERROR(INDEX('Материал хисобот'!$D$9:$D$259,MATCH(D1105,'Материал хисобот'!$B$9:$B$259,0),1),"")</f>
        <v/>
      </c>
      <c r="G1105" s="155"/>
      <c r="H1105" s="153">
        <f>IFERROR((((SUMIFS('Регистрация приход товаров'!$H$4:$H$2000,'Регистрация приход товаров'!$A$4:$A$2000,"&gt;="&amp;DATE(YEAR($A1105),MONTH($A1105),1),'Регистрация приход товаров'!$D$4:$D$2000,$D1105)-SUMIFS('Регистрация приход товаров'!$H$4:$H$2000,'Регистрация приход товаров'!$A$4:$A$2000,"&gt;="&amp;DATE(YEAR($A1105),MONTH($A1105)+1,1),'Регистрация приход товаров'!$D$4:$D$2000,$D1105))+(IFERROR((SUMIF('Остаток на начало год'!$B$5:$B$302,$D1105,'Остаток на начало год'!$F$5:$F$302)+SUMIFS('Регистрация приход товаров'!$H$4:$H$2000,'Регистрация приход товаров'!$D$4:$D$2000,$D1105,'Регистрация приход товаров'!$A$4:$A$2000,"&lt;"&amp;DATE(YEAR($A1105),MONTH($A1105),1)))-SUMIFS('Регистрация расход товаров'!$H$4:$H$2000,'Регистрация расход товаров'!$A$4:$A$2000,"&lt;"&amp;DATE(YEAR($A1105),MONTH($A1105),1),'Регистрация расход товаров'!$D$4:$D$2000,$D1105),0)))/((SUMIFS('Регистрация приход товаров'!$G$4:$G$2000,'Регистрация приход товаров'!$A$4:$A$2000,"&gt;="&amp;DATE(YEAR($A1105),MONTH($A1105),1),'Регистрация приход товаров'!$D$4:$D$2000,$D1105)-SUMIFS('Регистрация приход товаров'!$G$4:$G$2000,'Регистрация приход товаров'!$A$4:$A$2000,"&gt;="&amp;DATE(YEAR($A1105),MONTH($A1105)+1,1),'Регистрация приход товаров'!$D$4:$D$2000,$D1105))+(IFERROR((SUMIF('Остаток на начало год'!$B$5:$B$302,$D1105,'Остаток на начало год'!$E$5:$E$302)+SUMIFS('Регистрация приход товаров'!$G$4:$G$2000,'Регистрация приход товаров'!$D$4:$D$2000,$D1105,'Регистрация приход товаров'!$A$4:$A$2000,"&lt;"&amp;DATE(YEAR($A1105),MONTH($A1105),1)))-SUMIFS('Регистрация расход товаров'!$G$4:$G$2000,'Регистрация расход товаров'!$A$4:$A$2000,"&lt;"&amp;DATE(YEAR($A1105),MONTH($A1105),1),'Регистрация расход товаров'!$D$4:$D$2000,$D1105),0))))*G1105,0)</f>
        <v>0</v>
      </c>
      <c r="I1105" s="154"/>
      <c r="J1105" s="153">
        <f t="shared" si="34"/>
        <v>0</v>
      </c>
      <c r="K1105" s="153">
        <f t="shared" si="35"/>
        <v>0</v>
      </c>
      <c r="L1105" s="43" t="e">
        <f>IF(B1105=#REF!,MAX($L$3:L1104)+1,0)</f>
        <v>#REF!</v>
      </c>
    </row>
    <row r="1106" spans="1:12">
      <c r="A1106" s="158"/>
      <c r="B1106" s="94"/>
      <c r="C1106" s="159"/>
      <c r="D1106" s="128"/>
      <c r="E1106" s="151" t="str">
        <f>IFERROR(INDEX('Материал хисобот'!$C$9:$C$259,MATCH(D1106,'Материал хисобот'!$B$9:$B$259,0),1),"")</f>
        <v/>
      </c>
      <c r="F1106" s="152" t="str">
        <f>IFERROR(INDEX('Материал хисобот'!$D$9:$D$259,MATCH(D1106,'Материал хисобот'!$B$9:$B$259,0),1),"")</f>
        <v/>
      </c>
      <c r="G1106" s="155"/>
      <c r="H1106" s="153">
        <f>IFERROR((((SUMIFS('Регистрация приход товаров'!$H$4:$H$2000,'Регистрация приход товаров'!$A$4:$A$2000,"&gt;="&amp;DATE(YEAR($A1106),MONTH($A1106),1),'Регистрация приход товаров'!$D$4:$D$2000,$D1106)-SUMIFS('Регистрация приход товаров'!$H$4:$H$2000,'Регистрация приход товаров'!$A$4:$A$2000,"&gt;="&amp;DATE(YEAR($A1106),MONTH($A1106)+1,1),'Регистрация приход товаров'!$D$4:$D$2000,$D1106))+(IFERROR((SUMIF('Остаток на начало год'!$B$5:$B$302,$D1106,'Остаток на начало год'!$F$5:$F$302)+SUMIFS('Регистрация приход товаров'!$H$4:$H$2000,'Регистрация приход товаров'!$D$4:$D$2000,$D1106,'Регистрация приход товаров'!$A$4:$A$2000,"&lt;"&amp;DATE(YEAR($A1106),MONTH($A1106),1)))-SUMIFS('Регистрация расход товаров'!$H$4:$H$2000,'Регистрация расход товаров'!$A$4:$A$2000,"&lt;"&amp;DATE(YEAR($A1106),MONTH($A1106),1),'Регистрация расход товаров'!$D$4:$D$2000,$D1106),0)))/((SUMIFS('Регистрация приход товаров'!$G$4:$G$2000,'Регистрация приход товаров'!$A$4:$A$2000,"&gt;="&amp;DATE(YEAR($A1106),MONTH($A1106),1),'Регистрация приход товаров'!$D$4:$D$2000,$D1106)-SUMIFS('Регистрация приход товаров'!$G$4:$G$2000,'Регистрация приход товаров'!$A$4:$A$2000,"&gt;="&amp;DATE(YEAR($A1106),MONTH($A1106)+1,1),'Регистрация приход товаров'!$D$4:$D$2000,$D1106))+(IFERROR((SUMIF('Остаток на начало год'!$B$5:$B$302,$D1106,'Остаток на начало год'!$E$5:$E$302)+SUMIFS('Регистрация приход товаров'!$G$4:$G$2000,'Регистрация приход товаров'!$D$4:$D$2000,$D1106,'Регистрация приход товаров'!$A$4:$A$2000,"&lt;"&amp;DATE(YEAR($A1106),MONTH($A1106),1)))-SUMIFS('Регистрация расход товаров'!$G$4:$G$2000,'Регистрация расход товаров'!$A$4:$A$2000,"&lt;"&amp;DATE(YEAR($A1106),MONTH($A1106),1),'Регистрация расход товаров'!$D$4:$D$2000,$D1106),0))))*G1106,0)</f>
        <v>0</v>
      </c>
      <c r="I1106" s="154"/>
      <c r="J1106" s="153">
        <f t="shared" si="34"/>
        <v>0</v>
      </c>
      <c r="K1106" s="153">
        <f t="shared" si="35"/>
        <v>0</v>
      </c>
      <c r="L1106" s="43" t="e">
        <f>IF(B1106=#REF!,MAX($L$3:L1105)+1,0)</f>
        <v>#REF!</v>
      </c>
    </row>
    <row r="1107" spans="1:12">
      <c r="A1107" s="158"/>
      <c r="B1107" s="94"/>
      <c r="C1107" s="159"/>
      <c r="D1107" s="128"/>
      <c r="E1107" s="151" t="str">
        <f>IFERROR(INDEX('Материал хисобот'!$C$9:$C$259,MATCH(D1107,'Материал хисобот'!$B$9:$B$259,0),1),"")</f>
        <v/>
      </c>
      <c r="F1107" s="152" t="str">
        <f>IFERROR(INDEX('Материал хисобот'!$D$9:$D$259,MATCH(D1107,'Материал хисобот'!$B$9:$B$259,0),1),"")</f>
        <v/>
      </c>
      <c r="G1107" s="155"/>
      <c r="H1107" s="153">
        <f>IFERROR((((SUMIFS('Регистрация приход товаров'!$H$4:$H$2000,'Регистрация приход товаров'!$A$4:$A$2000,"&gt;="&amp;DATE(YEAR($A1107),MONTH($A1107),1),'Регистрация приход товаров'!$D$4:$D$2000,$D1107)-SUMIFS('Регистрация приход товаров'!$H$4:$H$2000,'Регистрация приход товаров'!$A$4:$A$2000,"&gt;="&amp;DATE(YEAR($A1107),MONTH($A1107)+1,1),'Регистрация приход товаров'!$D$4:$D$2000,$D1107))+(IFERROR((SUMIF('Остаток на начало год'!$B$5:$B$302,$D1107,'Остаток на начало год'!$F$5:$F$302)+SUMIFS('Регистрация приход товаров'!$H$4:$H$2000,'Регистрация приход товаров'!$D$4:$D$2000,$D1107,'Регистрация приход товаров'!$A$4:$A$2000,"&lt;"&amp;DATE(YEAR($A1107),MONTH($A1107),1)))-SUMIFS('Регистрация расход товаров'!$H$4:$H$2000,'Регистрация расход товаров'!$A$4:$A$2000,"&lt;"&amp;DATE(YEAR($A1107),MONTH($A1107),1),'Регистрация расход товаров'!$D$4:$D$2000,$D1107),0)))/((SUMIFS('Регистрация приход товаров'!$G$4:$G$2000,'Регистрация приход товаров'!$A$4:$A$2000,"&gt;="&amp;DATE(YEAR($A1107),MONTH($A1107),1),'Регистрация приход товаров'!$D$4:$D$2000,$D1107)-SUMIFS('Регистрация приход товаров'!$G$4:$G$2000,'Регистрация приход товаров'!$A$4:$A$2000,"&gt;="&amp;DATE(YEAR($A1107),MONTH($A1107)+1,1),'Регистрация приход товаров'!$D$4:$D$2000,$D1107))+(IFERROR((SUMIF('Остаток на начало год'!$B$5:$B$302,$D1107,'Остаток на начало год'!$E$5:$E$302)+SUMIFS('Регистрация приход товаров'!$G$4:$G$2000,'Регистрация приход товаров'!$D$4:$D$2000,$D1107,'Регистрация приход товаров'!$A$4:$A$2000,"&lt;"&amp;DATE(YEAR($A1107),MONTH($A1107),1)))-SUMIFS('Регистрация расход товаров'!$G$4:$G$2000,'Регистрация расход товаров'!$A$4:$A$2000,"&lt;"&amp;DATE(YEAR($A1107),MONTH($A1107),1),'Регистрация расход товаров'!$D$4:$D$2000,$D1107),0))))*G1107,0)</f>
        <v>0</v>
      </c>
      <c r="I1107" s="154"/>
      <c r="J1107" s="153">
        <f t="shared" si="34"/>
        <v>0</v>
      </c>
      <c r="K1107" s="153">
        <f t="shared" si="35"/>
        <v>0</v>
      </c>
      <c r="L1107" s="43" t="e">
        <f>IF(B1107=#REF!,MAX($L$3:L1106)+1,0)</f>
        <v>#REF!</v>
      </c>
    </row>
    <row r="1108" spans="1:12">
      <c r="A1108" s="158"/>
      <c r="B1108" s="94"/>
      <c r="C1108" s="159"/>
      <c r="D1108" s="128"/>
      <c r="E1108" s="151" t="str">
        <f>IFERROR(INDEX('Материал хисобот'!$C$9:$C$259,MATCH(D1108,'Материал хисобот'!$B$9:$B$259,0),1),"")</f>
        <v/>
      </c>
      <c r="F1108" s="152" t="str">
        <f>IFERROR(INDEX('Материал хисобот'!$D$9:$D$259,MATCH(D1108,'Материал хисобот'!$B$9:$B$259,0),1),"")</f>
        <v/>
      </c>
      <c r="G1108" s="155"/>
      <c r="H1108" s="153">
        <f>IFERROR((((SUMIFS('Регистрация приход товаров'!$H$4:$H$2000,'Регистрация приход товаров'!$A$4:$A$2000,"&gt;="&amp;DATE(YEAR($A1108),MONTH($A1108),1),'Регистрация приход товаров'!$D$4:$D$2000,$D1108)-SUMIFS('Регистрация приход товаров'!$H$4:$H$2000,'Регистрация приход товаров'!$A$4:$A$2000,"&gt;="&amp;DATE(YEAR($A1108),MONTH($A1108)+1,1),'Регистрация приход товаров'!$D$4:$D$2000,$D1108))+(IFERROR((SUMIF('Остаток на начало год'!$B$5:$B$302,$D1108,'Остаток на начало год'!$F$5:$F$302)+SUMIFS('Регистрация приход товаров'!$H$4:$H$2000,'Регистрация приход товаров'!$D$4:$D$2000,$D1108,'Регистрация приход товаров'!$A$4:$A$2000,"&lt;"&amp;DATE(YEAR($A1108),MONTH($A1108),1)))-SUMIFS('Регистрация расход товаров'!$H$4:$H$2000,'Регистрация расход товаров'!$A$4:$A$2000,"&lt;"&amp;DATE(YEAR($A1108),MONTH($A1108),1),'Регистрация расход товаров'!$D$4:$D$2000,$D1108),0)))/((SUMIFS('Регистрация приход товаров'!$G$4:$G$2000,'Регистрация приход товаров'!$A$4:$A$2000,"&gt;="&amp;DATE(YEAR($A1108),MONTH($A1108),1),'Регистрация приход товаров'!$D$4:$D$2000,$D1108)-SUMIFS('Регистрация приход товаров'!$G$4:$G$2000,'Регистрация приход товаров'!$A$4:$A$2000,"&gt;="&amp;DATE(YEAR($A1108),MONTH($A1108)+1,1),'Регистрация приход товаров'!$D$4:$D$2000,$D1108))+(IFERROR((SUMIF('Остаток на начало год'!$B$5:$B$302,$D1108,'Остаток на начало год'!$E$5:$E$302)+SUMIFS('Регистрация приход товаров'!$G$4:$G$2000,'Регистрация приход товаров'!$D$4:$D$2000,$D1108,'Регистрация приход товаров'!$A$4:$A$2000,"&lt;"&amp;DATE(YEAR($A1108),MONTH($A1108),1)))-SUMIFS('Регистрация расход товаров'!$G$4:$G$2000,'Регистрация расход товаров'!$A$4:$A$2000,"&lt;"&amp;DATE(YEAR($A1108),MONTH($A1108),1),'Регистрация расход товаров'!$D$4:$D$2000,$D1108),0))))*G1108,0)</f>
        <v>0</v>
      </c>
      <c r="I1108" s="154"/>
      <c r="J1108" s="153">
        <f t="shared" si="34"/>
        <v>0</v>
      </c>
      <c r="K1108" s="153">
        <f t="shared" si="35"/>
        <v>0</v>
      </c>
      <c r="L1108" s="43" t="e">
        <f>IF(B1108=#REF!,MAX($L$3:L1107)+1,0)</f>
        <v>#REF!</v>
      </c>
    </row>
    <row r="1109" spans="1:12">
      <c r="A1109" s="158"/>
      <c r="B1109" s="94"/>
      <c r="C1109" s="159"/>
      <c r="D1109" s="128"/>
      <c r="E1109" s="151" t="str">
        <f>IFERROR(INDEX('Материал хисобот'!$C$9:$C$259,MATCH(D1109,'Материал хисобот'!$B$9:$B$259,0),1),"")</f>
        <v/>
      </c>
      <c r="F1109" s="152" t="str">
        <f>IFERROR(INDEX('Материал хисобот'!$D$9:$D$259,MATCH(D1109,'Материал хисобот'!$B$9:$B$259,0),1),"")</f>
        <v/>
      </c>
      <c r="G1109" s="155"/>
      <c r="H1109" s="153">
        <f>IFERROR((((SUMIFS('Регистрация приход товаров'!$H$4:$H$2000,'Регистрация приход товаров'!$A$4:$A$2000,"&gt;="&amp;DATE(YEAR($A1109),MONTH($A1109),1),'Регистрация приход товаров'!$D$4:$D$2000,$D1109)-SUMIFS('Регистрация приход товаров'!$H$4:$H$2000,'Регистрация приход товаров'!$A$4:$A$2000,"&gt;="&amp;DATE(YEAR($A1109),MONTH($A1109)+1,1),'Регистрация приход товаров'!$D$4:$D$2000,$D1109))+(IFERROR((SUMIF('Остаток на начало год'!$B$5:$B$302,$D1109,'Остаток на начало год'!$F$5:$F$302)+SUMIFS('Регистрация приход товаров'!$H$4:$H$2000,'Регистрация приход товаров'!$D$4:$D$2000,$D1109,'Регистрация приход товаров'!$A$4:$A$2000,"&lt;"&amp;DATE(YEAR($A1109),MONTH($A1109),1)))-SUMIFS('Регистрация расход товаров'!$H$4:$H$2000,'Регистрация расход товаров'!$A$4:$A$2000,"&lt;"&amp;DATE(YEAR($A1109),MONTH($A1109),1),'Регистрация расход товаров'!$D$4:$D$2000,$D1109),0)))/((SUMIFS('Регистрация приход товаров'!$G$4:$G$2000,'Регистрация приход товаров'!$A$4:$A$2000,"&gt;="&amp;DATE(YEAR($A1109),MONTH($A1109),1),'Регистрация приход товаров'!$D$4:$D$2000,$D1109)-SUMIFS('Регистрация приход товаров'!$G$4:$G$2000,'Регистрация приход товаров'!$A$4:$A$2000,"&gt;="&amp;DATE(YEAR($A1109),MONTH($A1109)+1,1),'Регистрация приход товаров'!$D$4:$D$2000,$D1109))+(IFERROR((SUMIF('Остаток на начало год'!$B$5:$B$302,$D1109,'Остаток на начало год'!$E$5:$E$302)+SUMIFS('Регистрация приход товаров'!$G$4:$G$2000,'Регистрация приход товаров'!$D$4:$D$2000,$D1109,'Регистрация приход товаров'!$A$4:$A$2000,"&lt;"&amp;DATE(YEAR($A1109),MONTH($A1109),1)))-SUMIFS('Регистрация расход товаров'!$G$4:$G$2000,'Регистрация расход товаров'!$A$4:$A$2000,"&lt;"&amp;DATE(YEAR($A1109),MONTH($A1109),1),'Регистрация расход товаров'!$D$4:$D$2000,$D1109),0))))*G1109,0)</f>
        <v>0</v>
      </c>
      <c r="I1109" s="154"/>
      <c r="J1109" s="153">
        <f t="shared" si="34"/>
        <v>0</v>
      </c>
      <c r="K1109" s="153">
        <f t="shared" si="35"/>
        <v>0</v>
      </c>
      <c r="L1109" s="43" t="e">
        <f>IF(B1109=#REF!,MAX($L$3:L1108)+1,0)</f>
        <v>#REF!</v>
      </c>
    </row>
    <row r="1110" spans="1:12">
      <c r="A1110" s="158"/>
      <c r="B1110" s="94"/>
      <c r="C1110" s="159"/>
      <c r="D1110" s="128"/>
      <c r="E1110" s="151" t="str">
        <f>IFERROR(INDEX('Материал хисобот'!$C$9:$C$259,MATCH(D1110,'Материал хисобот'!$B$9:$B$259,0),1),"")</f>
        <v/>
      </c>
      <c r="F1110" s="152" t="str">
        <f>IFERROR(INDEX('Материал хисобот'!$D$9:$D$259,MATCH(D1110,'Материал хисобот'!$B$9:$B$259,0),1),"")</f>
        <v/>
      </c>
      <c r="G1110" s="155"/>
      <c r="H1110" s="153">
        <f>IFERROR((((SUMIFS('Регистрация приход товаров'!$H$4:$H$2000,'Регистрация приход товаров'!$A$4:$A$2000,"&gt;="&amp;DATE(YEAR($A1110),MONTH($A1110),1),'Регистрация приход товаров'!$D$4:$D$2000,$D1110)-SUMIFS('Регистрация приход товаров'!$H$4:$H$2000,'Регистрация приход товаров'!$A$4:$A$2000,"&gt;="&amp;DATE(YEAR($A1110),MONTH($A1110)+1,1),'Регистрация приход товаров'!$D$4:$D$2000,$D1110))+(IFERROR((SUMIF('Остаток на начало год'!$B$5:$B$302,$D1110,'Остаток на начало год'!$F$5:$F$302)+SUMIFS('Регистрация приход товаров'!$H$4:$H$2000,'Регистрация приход товаров'!$D$4:$D$2000,$D1110,'Регистрация приход товаров'!$A$4:$A$2000,"&lt;"&amp;DATE(YEAR($A1110),MONTH($A1110),1)))-SUMIFS('Регистрация расход товаров'!$H$4:$H$2000,'Регистрация расход товаров'!$A$4:$A$2000,"&lt;"&amp;DATE(YEAR($A1110),MONTH($A1110),1),'Регистрация расход товаров'!$D$4:$D$2000,$D1110),0)))/((SUMIFS('Регистрация приход товаров'!$G$4:$G$2000,'Регистрация приход товаров'!$A$4:$A$2000,"&gt;="&amp;DATE(YEAR($A1110),MONTH($A1110),1),'Регистрация приход товаров'!$D$4:$D$2000,$D1110)-SUMIFS('Регистрация приход товаров'!$G$4:$G$2000,'Регистрация приход товаров'!$A$4:$A$2000,"&gt;="&amp;DATE(YEAR($A1110),MONTH($A1110)+1,1),'Регистрация приход товаров'!$D$4:$D$2000,$D1110))+(IFERROR((SUMIF('Остаток на начало год'!$B$5:$B$302,$D1110,'Остаток на начало год'!$E$5:$E$302)+SUMIFS('Регистрация приход товаров'!$G$4:$G$2000,'Регистрация приход товаров'!$D$4:$D$2000,$D1110,'Регистрация приход товаров'!$A$4:$A$2000,"&lt;"&amp;DATE(YEAR($A1110),MONTH($A1110),1)))-SUMIFS('Регистрация расход товаров'!$G$4:$G$2000,'Регистрация расход товаров'!$A$4:$A$2000,"&lt;"&amp;DATE(YEAR($A1110),MONTH($A1110),1),'Регистрация расход товаров'!$D$4:$D$2000,$D1110),0))))*G1110,0)</f>
        <v>0</v>
      </c>
      <c r="I1110" s="154"/>
      <c r="J1110" s="153">
        <f t="shared" si="34"/>
        <v>0</v>
      </c>
      <c r="K1110" s="153">
        <f t="shared" si="35"/>
        <v>0</v>
      </c>
      <c r="L1110" s="43" t="e">
        <f>IF(B1110=#REF!,MAX($L$3:L1109)+1,0)</f>
        <v>#REF!</v>
      </c>
    </row>
    <row r="1111" spans="1:12">
      <c r="A1111" s="158"/>
      <c r="B1111" s="94"/>
      <c r="C1111" s="159"/>
      <c r="D1111" s="128"/>
      <c r="E1111" s="151" t="str">
        <f>IFERROR(INDEX('Материал хисобот'!$C$9:$C$259,MATCH(D1111,'Материал хисобот'!$B$9:$B$259,0),1),"")</f>
        <v/>
      </c>
      <c r="F1111" s="152" t="str">
        <f>IFERROR(INDEX('Материал хисобот'!$D$9:$D$259,MATCH(D1111,'Материал хисобот'!$B$9:$B$259,0),1),"")</f>
        <v/>
      </c>
      <c r="G1111" s="155"/>
      <c r="H1111" s="153">
        <f>IFERROR((((SUMIFS('Регистрация приход товаров'!$H$4:$H$2000,'Регистрация приход товаров'!$A$4:$A$2000,"&gt;="&amp;DATE(YEAR($A1111),MONTH($A1111),1),'Регистрация приход товаров'!$D$4:$D$2000,$D1111)-SUMIFS('Регистрация приход товаров'!$H$4:$H$2000,'Регистрация приход товаров'!$A$4:$A$2000,"&gt;="&amp;DATE(YEAR($A1111),MONTH($A1111)+1,1),'Регистрация приход товаров'!$D$4:$D$2000,$D1111))+(IFERROR((SUMIF('Остаток на начало год'!$B$5:$B$302,$D1111,'Остаток на начало год'!$F$5:$F$302)+SUMIFS('Регистрация приход товаров'!$H$4:$H$2000,'Регистрация приход товаров'!$D$4:$D$2000,$D1111,'Регистрация приход товаров'!$A$4:$A$2000,"&lt;"&amp;DATE(YEAR($A1111),MONTH($A1111),1)))-SUMIFS('Регистрация расход товаров'!$H$4:$H$2000,'Регистрация расход товаров'!$A$4:$A$2000,"&lt;"&amp;DATE(YEAR($A1111),MONTH($A1111),1),'Регистрация расход товаров'!$D$4:$D$2000,$D1111),0)))/((SUMIFS('Регистрация приход товаров'!$G$4:$G$2000,'Регистрация приход товаров'!$A$4:$A$2000,"&gt;="&amp;DATE(YEAR($A1111),MONTH($A1111),1),'Регистрация приход товаров'!$D$4:$D$2000,$D1111)-SUMIFS('Регистрация приход товаров'!$G$4:$G$2000,'Регистрация приход товаров'!$A$4:$A$2000,"&gt;="&amp;DATE(YEAR($A1111),MONTH($A1111)+1,1),'Регистрация приход товаров'!$D$4:$D$2000,$D1111))+(IFERROR((SUMIF('Остаток на начало год'!$B$5:$B$302,$D1111,'Остаток на начало год'!$E$5:$E$302)+SUMIFS('Регистрация приход товаров'!$G$4:$G$2000,'Регистрация приход товаров'!$D$4:$D$2000,$D1111,'Регистрация приход товаров'!$A$4:$A$2000,"&lt;"&amp;DATE(YEAR($A1111),MONTH($A1111),1)))-SUMIFS('Регистрация расход товаров'!$G$4:$G$2000,'Регистрация расход товаров'!$A$4:$A$2000,"&lt;"&amp;DATE(YEAR($A1111),MONTH($A1111),1),'Регистрация расход товаров'!$D$4:$D$2000,$D1111),0))))*G1111,0)</f>
        <v>0</v>
      </c>
      <c r="I1111" s="154"/>
      <c r="J1111" s="153">
        <f t="shared" si="34"/>
        <v>0</v>
      </c>
      <c r="K1111" s="153">
        <f t="shared" si="35"/>
        <v>0</v>
      </c>
      <c r="L1111" s="43" t="e">
        <f>IF(B1111=#REF!,MAX($L$3:L1110)+1,0)</f>
        <v>#REF!</v>
      </c>
    </row>
    <row r="1112" spans="1:12">
      <c r="A1112" s="158"/>
      <c r="B1112" s="94"/>
      <c r="C1112" s="159"/>
      <c r="D1112" s="128"/>
      <c r="E1112" s="151" t="str">
        <f>IFERROR(INDEX('Материал хисобот'!$C$9:$C$259,MATCH(D1112,'Материал хисобот'!$B$9:$B$259,0),1),"")</f>
        <v/>
      </c>
      <c r="F1112" s="152" t="str">
        <f>IFERROR(INDEX('Материал хисобот'!$D$9:$D$259,MATCH(D1112,'Материал хисобот'!$B$9:$B$259,0),1),"")</f>
        <v/>
      </c>
      <c r="G1112" s="155"/>
      <c r="H1112" s="153">
        <f>IFERROR((((SUMIFS('Регистрация приход товаров'!$H$4:$H$2000,'Регистрация приход товаров'!$A$4:$A$2000,"&gt;="&amp;DATE(YEAR($A1112),MONTH($A1112),1),'Регистрация приход товаров'!$D$4:$D$2000,$D1112)-SUMIFS('Регистрация приход товаров'!$H$4:$H$2000,'Регистрация приход товаров'!$A$4:$A$2000,"&gt;="&amp;DATE(YEAR($A1112),MONTH($A1112)+1,1),'Регистрация приход товаров'!$D$4:$D$2000,$D1112))+(IFERROR((SUMIF('Остаток на начало год'!$B$5:$B$302,$D1112,'Остаток на начало год'!$F$5:$F$302)+SUMIFS('Регистрация приход товаров'!$H$4:$H$2000,'Регистрация приход товаров'!$D$4:$D$2000,$D1112,'Регистрация приход товаров'!$A$4:$A$2000,"&lt;"&amp;DATE(YEAR($A1112),MONTH($A1112),1)))-SUMIFS('Регистрация расход товаров'!$H$4:$H$2000,'Регистрация расход товаров'!$A$4:$A$2000,"&lt;"&amp;DATE(YEAR($A1112),MONTH($A1112),1),'Регистрация расход товаров'!$D$4:$D$2000,$D1112),0)))/((SUMIFS('Регистрация приход товаров'!$G$4:$G$2000,'Регистрация приход товаров'!$A$4:$A$2000,"&gt;="&amp;DATE(YEAR($A1112),MONTH($A1112),1),'Регистрация приход товаров'!$D$4:$D$2000,$D1112)-SUMIFS('Регистрация приход товаров'!$G$4:$G$2000,'Регистрация приход товаров'!$A$4:$A$2000,"&gt;="&amp;DATE(YEAR($A1112),MONTH($A1112)+1,1),'Регистрация приход товаров'!$D$4:$D$2000,$D1112))+(IFERROR((SUMIF('Остаток на начало год'!$B$5:$B$302,$D1112,'Остаток на начало год'!$E$5:$E$302)+SUMIFS('Регистрация приход товаров'!$G$4:$G$2000,'Регистрация приход товаров'!$D$4:$D$2000,$D1112,'Регистрация приход товаров'!$A$4:$A$2000,"&lt;"&amp;DATE(YEAR($A1112),MONTH($A1112),1)))-SUMIFS('Регистрация расход товаров'!$G$4:$G$2000,'Регистрация расход товаров'!$A$4:$A$2000,"&lt;"&amp;DATE(YEAR($A1112),MONTH($A1112),1),'Регистрация расход товаров'!$D$4:$D$2000,$D1112),0))))*G1112,0)</f>
        <v>0</v>
      </c>
      <c r="I1112" s="154"/>
      <c r="J1112" s="153">
        <f t="shared" si="34"/>
        <v>0</v>
      </c>
      <c r="K1112" s="153">
        <f t="shared" si="35"/>
        <v>0</v>
      </c>
      <c r="L1112" s="43" t="e">
        <f>IF(B1112=#REF!,MAX($L$3:L1111)+1,0)</f>
        <v>#REF!</v>
      </c>
    </row>
    <row r="1113" spans="1:12">
      <c r="A1113" s="158"/>
      <c r="B1113" s="94"/>
      <c r="C1113" s="159"/>
      <c r="D1113" s="128"/>
      <c r="E1113" s="151" t="str">
        <f>IFERROR(INDEX('Материал хисобот'!$C$9:$C$259,MATCH(D1113,'Материал хисобот'!$B$9:$B$259,0),1),"")</f>
        <v/>
      </c>
      <c r="F1113" s="152" t="str">
        <f>IFERROR(INDEX('Материал хисобот'!$D$9:$D$259,MATCH(D1113,'Материал хисобот'!$B$9:$B$259,0),1),"")</f>
        <v/>
      </c>
      <c r="G1113" s="155"/>
      <c r="H1113" s="153">
        <f>IFERROR((((SUMIFS('Регистрация приход товаров'!$H$4:$H$2000,'Регистрация приход товаров'!$A$4:$A$2000,"&gt;="&amp;DATE(YEAR($A1113),MONTH($A1113),1),'Регистрация приход товаров'!$D$4:$D$2000,$D1113)-SUMIFS('Регистрация приход товаров'!$H$4:$H$2000,'Регистрация приход товаров'!$A$4:$A$2000,"&gt;="&amp;DATE(YEAR($A1113),MONTH($A1113)+1,1),'Регистрация приход товаров'!$D$4:$D$2000,$D1113))+(IFERROR((SUMIF('Остаток на начало год'!$B$5:$B$302,$D1113,'Остаток на начало год'!$F$5:$F$302)+SUMIFS('Регистрация приход товаров'!$H$4:$H$2000,'Регистрация приход товаров'!$D$4:$D$2000,$D1113,'Регистрация приход товаров'!$A$4:$A$2000,"&lt;"&amp;DATE(YEAR($A1113),MONTH($A1113),1)))-SUMIFS('Регистрация расход товаров'!$H$4:$H$2000,'Регистрация расход товаров'!$A$4:$A$2000,"&lt;"&amp;DATE(YEAR($A1113),MONTH($A1113),1),'Регистрация расход товаров'!$D$4:$D$2000,$D1113),0)))/((SUMIFS('Регистрация приход товаров'!$G$4:$G$2000,'Регистрация приход товаров'!$A$4:$A$2000,"&gt;="&amp;DATE(YEAR($A1113),MONTH($A1113),1),'Регистрация приход товаров'!$D$4:$D$2000,$D1113)-SUMIFS('Регистрация приход товаров'!$G$4:$G$2000,'Регистрация приход товаров'!$A$4:$A$2000,"&gt;="&amp;DATE(YEAR($A1113),MONTH($A1113)+1,1),'Регистрация приход товаров'!$D$4:$D$2000,$D1113))+(IFERROR((SUMIF('Остаток на начало год'!$B$5:$B$302,$D1113,'Остаток на начало год'!$E$5:$E$302)+SUMIFS('Регистрация приход товаров'!$G$4:$G$2000,'Регистрация приход товаров'!$D$4:$D$2000,$D1113,'Регистрация приход товаров'!$A$4:$A$2000,"&lt;"&amp;DATE(YEAR($A1113),MONTH($A1113),1)))-SUMIFS('Регистрация расход товаров'!$G$4:$G$2000,'Регистрация расход товаров'!$A$4:$A$2000,"&lt;"&amp;DATE(YEAR($A1113),MONTH($A1113),1),'Регистрация расход товаров'!$D$4:$D$2000,$D1113),0))))*G1113,0)</f>
        <v>0</v>
      </c>
      <c r="I1113" s="154"/>
      <c r="J1113" s="153">
        <f t="shared" si="34"/>
        <v>0</v>
      </c>
      <c r="K1113" s="153">
        <f t="shared" si="35"/>
        <v>0</v>
      </c>
      <c r="L1113" s="43" t="e">
        <f>IF(B1113=#REF!,MAX($L$3:L1112)+1,0)</f>
        <v>#REF!</v>
      </c>
    </row>
    <row r="1114" spans="1:12">
      <c r="A1114" s="158"/>
      <c r="B1114" s="94"/>
      <c r="C1114" s="159"/>
      <c r="D1114" s="128"/>
      <c r="E1114" s="151" t="str">
        <f>IFERROR(INDEX('Материал хисобот'!$C$9:$C$259,MATCH(D1114,'Материал хисобот'!$B$9:$B$259,0),1),"")</f>
        <v/>
      </c>
      <c r="F1114" s="152" t="str">
        <f>IFERROR(INDEX('Материал хисобот'!$D$9:$D$259,MATCH(D1114,'Материал хисобот'!$B$9:$B$259,0),1),"")</f>
        <v/>
      </c>
      <c r="G1114" s="155"/>
      <c r="H1114" s="153">
        <f>IFERROR((((SUMIFS('Регистрация приход товаров'!$H$4:$H$2000,'Регистрация приход товаров'!$A$4:$A$2000,"&gt;="&amp;DATE(YEAR($A1114),MONTH($A1114),1),'Регистрация приход товаров'!$D$4:$D$2000,$D1114)-SUMIFS('Регистрация приход товаров'!$H$4:$H$2000,'Регистрация приход товаров'!$A$4:$A$2000,"&gt;="&amp;DATE(YEAR($A1114),MONTH($A1114)+1,1),'Регистрация приход товаров'!$D$4:$D$2000,$D1114))+(IFERROR((SUMIF('Остаток на начало год'!$B$5:$B$302,$D1114,'Остаток на начало год'!$F$5:$F$302)+SUMIFS('Регистрация приход товаров'!$H$4:$H$2000,'Регистрация приход товаров'!$D$4:$D$2000,$D1114,'Регистрация приход товаров'!$A$4:$A$2000,"&lt;"&amp;DATE(YEAR($A1114),MONTH($A1114),1)))-SUMIFS('Регистрация расход товаров'!$H$4:$H$2000,'Регистрация расход товаров'!$A$4:$A$2000,"&lt;"&amp;DATE(YEAR($A1114),MONTH($A1114),1),'Регистрация расход товаров'!$D$4:$D$2000,$D1114),0)))/((SUMIFS('Регистрация приход товаров'!$G$4:$G$2000,'Регистрация приход товаров'!$A$4:$A$2000,"&gt;="&amp;DATE(YEAR($A1114),MONTH($A1114),1),'Регистрация приход товаров'!$D$4:$D$2000,$D1114)-SUMIFS('Регистрация приход товаров'!$G$4:$G$2000,'Регистрация приход товаров'!$A$4:$A$2000,"&gt;="&amp;DATE(YEAR($A1114),MONTH($A1114)+1,1),'Регистрация приход товаров'!$D$4:$D$2000,$D1114))+(IFERROR((SUMIF('Остаток на начало год'!$B$5:$B$302,$D1114,'Остаток на начало год'!$E$5:$E$302)+SUMIFS('Регистрация приход товаров'!$G$4:$G$2000,'Регистрация приход товаров'!$D$4:$D$2000,$D1114,'Регистрация приход товаров'!$A$4:$A$2000,"&lt;"&amp;DATE(YEAR($A1114),MONTH($A1114),1)))-SUMIFS('Регистрация расход товаров'!$G$4:$G$2000,'Регистрация расход товаров'!$A$4:$A$2000,"&lt;"&amp;DATE(YEAR($A1114),MONTH($A1114),1),'Регистрация расход товаров'!$D$4:$D$2000,$D1114),0))))*G1114,0)</f>
        <v>0</v>
      </c>
      <c r="I1114" s="154"/>
      <c r="J1114" s="153">
        <f t="shared" si="34"/>
        <v>0</v>
      </c>
      <c r="K1114" s="153">
        <f t="shared" si="35"/>
        <v>0</v>
      </c>
      <c r="L1114" s="43" t="e">
        <f>IF(B1114=#REF!,MAX($L$3:L1113)+1,0)</f>
        <v>#REF!</v>
      </c>
    </row>
    <row r="1115" spans="1:12">
      <c r="A1115" s="158"/>
      <c r="B1115" s="94"/>
      <c r="C1115" s="159"/>
      <c r="D1115" s="128"/>
      <c r="E1115" s="151" t="str">
        <f>IFERROR(INDEX('Материал хисобот'!$C$9:$C$259,MATCH(D1115,'Материал хисобот'!$B$9:$B$259,0),1),"")</f>
        <v/>
      </c>
      <c r="F1115" s="152" t="str">
        <f>IFERROR(INDEX('Материал хисобот'!$D$9:$D$259,MATCH(D1115,'Материал хисобот'!$B$9:$B$259,0),1),"")</f>
        <v/>
      </c>
      <c r="G1115" s="155"/>
      <c r="H1115" s="153">
        <f>IFERROR((((SUMIFS('Регистрация приход товаров'!$H$4:$H$2000,'Регистрация приход товаров'!$A$4:$A$2000,"&gt;="&amp;DATE(YEAR($A1115),MONTH($A1115),1),'Регистрация приход товаров'!$D$4:$D$2000,$D1115)-SUMIFS('Регистрация приход товаров'!$H$4:$H$2000,'Регистрация приход товаров'!$A$4:$A$2000,"&gt;="&amp;DATE(YEAR($A1115),MONTH($A1115)+1,1),'Регистрация приход товаров'!$D$4:$D$2000,$D1115))+(IFERROR((SUMIF('Остаток на начало год'!$B$5:$B$302,$D1115,'Остаток на начало год'!$F$5:$F$302)+SUMIFS('Регистрация приход товаров'!$H$4:$H$2000,'Регистрация приход товаров'!$D$4:$D$2000,$D1115,'Регистрация приход товаров'!$A$4:$A$2000,"&lt;"&amp;DATE(YEAR($A1115),MONTH($A1115),1)))-SUMIFS('Регистрация расход товаров'!$H$4:$H$2000,'Регистрация расход товаров'!$A$4:$A$2000,"&lt;"&amp;DATE(YEAR($A1115),MONTH($A1115),1),'Регистрация расход товаров'!$D$4:$D$2000,$D1115),0)))/((SUMIFS('Регистрация приход товаров'!$G$4:$G$2000,'Регистрация приход товаров'!$A$4:$A$2000,"&gt;="&amp;DATE(YEAR($A1115),MONTH($A1115),1),'Регистрация приход товаров'!$D$4:$D$2000,$D1115)-SUMIFS('Регистрация приход товаров'!$G$4:$G$2000,'Регистрация приход товаров'!$A$4:$A$2000,"&gt;="&amp;DATE(YEAR($A1115),MONTH($A1115)+1,1),'Регистрация приход товаров'!$D$4:$D$2000,$D1115))+(IFERROR((SUMIF('Остаток на начало год'!$B$5:$B$302,$D1115,'Остаток на начало год'!$E$5:$E$302)+SUMIFS('Регистрация приход товаров'!$G$4:$G$2000,'Регистрация приход товаров'!$D$4:$D$2000,$D1115,'Регистрация приход товаров'!$A$4:$A$2000,"&lt;"&amp;DATE(YEAR($A1115),MONTH($A1115),1)))-SUMIFS('Регистрация расход товаров'!$G$4:$G$2000,'Регистрация расход товаров'!$A$4:$A$2000,"&lt;"&amp;DATE(YEAR($A1115),MONTH($A1115),1),'Регистрация расход товаров'!$D$4:$D$2000,$D1115),0))))*G1115,0)</f>
        <v>0</v>
      </c>
      <c r="I1115" s="154"/>
      <c r="J1115" s="153">
        <f t="shared" si="34"/>
        <v>0</v>
      </c>
      <c r="K1115" s="153">
        <f t="shared" si="35"/>
        <v>0</v>
      </c>
      <c r="L1115" s="43" t="e">
        <f>IF(B1115=#REF!,MAX($L$3:L1114)+1,0)</f>
        <v>#REF!</v>
      </c>
    </row>
    <row r="1116" spans="1:12">
      <c r="A1116" s="158"/>
      <c r="B1116" s="94"/>
      <c r="C1116" s="159"/>
      <c r="D1116" s="128"/>
      <c r="E1116" s="151" t="str">
        <f>IFERROR(INDEX('Материал хисобот'!$C$9:$C$259,MATCH(D1116,'Материал хисобот'!$B$9:$B$259,0),1),"")</f>
        <v/>
      </c>
      <c r="F1116" s="152" t="str">
        <f>IFERROR(INDEX('Материал хисобот'!$D$9:$D$259,MATCH(D1116,'Материал хисобот'!$B$9:$B$259,0),1),"")</f>
        <v/>
      </c>
      <c r="G1116" s="155"/>
      <c r="H1116" s="153">
        <f>IFERROR((((SUMIFS('Регистрация приход товаров'!$H$4:$H$2000,'Регистрация приход товаров'!$A$4:$A$2000,"&gt;="&amp;DATE(YEAR($A1116),MONTH($A1116),1),'Регистрация приход товаров'!$D$4:$D$2000,$D1116)-SUMIFS('Регистрация приход товаров'!$H$4:$H$2000,'Регистрация приход товаров'!$A$4:$A$2000,"&gt;="&amp;DATE(YEAR($A1116),MONTH($A1116)+1,1),'Регистрация приход товаров'!$D$4:$D$2000,$D1116))+(IFERROR((SUMIF('Остаток на начало год'!$B$5:$B$302,$D1116,'Остаток на начало год'!$F$5:$F$302)+SUMIFS('Регистрация приход товаров'!$H$4:$H$2000,'Регистрация приход товаров'!$D$4:$D$2000,$D1116,'Регистрация приход товаров'!$A$4:$A$2000,"&lt;"&amp;DATE(YEAR($A1116),MONTH($A1116),1)))-SUMIFS('Регистрация расход товаров'!$H$4:$H$2000,'Регистрация расход товаров'!$A$4:$A$2000,"&lt;"&amp;DATE(YEAR($A1116),MONTH($A1116),1),'Регистрация расход товаров'!$D$4:$D$2000,$D1116),0)))/((SUMIFS('Регистрация приход товаров'!$G$4:$G$2000,'Регистрация приход товаров'!$A$4:$A$2000,"&gt;="&amp;DATE(YEAR($A1116),MONTH($A1116),1),'Регистрация приход товаров'!$D$4:$D$2000,$D1116)-SUMIFS('Регистрация приход товаров'!$G$4:$G$2000,'Регистрация приход товаров'!$A$4:$A$2000,"&gt;="&amp;DATE(YEAR($A1116),MONTH($A1116)+1,1),'Регистрация приход товаров'!$D$4:$D$2000,$D1116))+(IFERROR((SUMIF('Остаток на начало год'!$B$5:$B$302,$D1116,'Остаток на начало год'!$E$5:$E$302)+SUMIFS('Регистрация приход товаров'!$G$4:$G$2000,'Регистрация приход товаров'!$D$4:$D$2000,$D1116,'Регистрация приход товаров'!$A$4:$A$2000,"&lt;"&amp;DATE(YEAR($A1116),MONTH($A1116),1)))-SUMIFS('Регистрация расход товаров'!$G$4:$G$2000,'Регистрация расход товаров'!$A$4:$A$2000,"&lt;"&amp;DATE(YEAR($A1116),MONTH($A1116),1),'Регистрация расход товаров'!$D$4:$D$2000,$D1116),0))))*G1116,0)</f>
        <v>0</v>
      </c>
      <c r="I1116" s="154"/>
      <c r="J1116" s="153">
        <f t="shared" si="34"/>
        <v>0</v>
      </c>
      <c r="K1116" s="153">
        <f t="shared" si="35"/>
        <v>0</v>
      </c>
      <c r="L1116" s="43" t="e">
        <f>IF(B1116=#REF!,MAX($L$3:L1115)+1,0)</f>
        <v>#REF!</v>
      </c>
    </row>
    <row r="1117" spans="1:12">
      <c r="A1117" s="158"/>
      <c r="B1117" s="94"/>
      <c r="C1117" s="159"/>
      <c r="D1117" s="128"/>
      <c r="E1117" s="151" t="str">
        <f>IFERROR(INDEX('Материал хисобот'!$C$9:$C$259,MATCH(D1117,'Материал хисобот'!$B$9:$B$259,0),1),"")</f>
        <v/>
      </c>
      <c r="F1117" s="152" t="str">
        <f>IFERROR(INDEX('Материал хисобот'!$D$9:$D$259,MATCH(D1117,'Материал хисобот'!$B$9:$B$259,0),1),"")</f>
        <v/>
      </c>
      <c r="G1117" s="155"/>
      <c r="H1117" s="153">
        <f>IFERROR((((SUMIFS('Регистрация приход товаров'!$H$4:$H$2000,'Регистрация приход товаров'!$A$4:$A$2000,"&gt;="&amp;DATE(YEAR($A1117),MONTH($A1117),1),'Регистрация приход товаров'!$D$4:$D$2000,$D1117)-SUMIFS('Регистрация приход товаров'!$H$4:$H$2000,'Регистрация приход товаров'!$A$4:$A$2000,"&gt;="&amp;DATE(YEAR($A1117),MONTH($A1117)+1,1),'Регистрация приход товаров'!$D$4:$D$2000,$D1117))+(IFERROR((SUMIF('Остаток на начало год'!$B$5:$B$302,$D1117,'Остаток на начало год'!$F$5:$F$302)+SUMIFS('Регистрация приход товаров'!$H$4:$H$2000,'Регистрация приход товаров'!$D$4:$D$2000,$D1117,'Регистрация приход товаров'!$A$4:$A$2000,"&lt;"&amp;DATE(YEAR($A1117),MONTH($A1117),1)))-SUMIFS('Регистрация расход товаров'!$H$4:$H$2000,'Регистрация расход товаров'!$A$4:$A$2000,"&lt;"&amp;DATE(YEAR($A1117),MONTH($A1117),1),'Регистрация расход товаров'!$D$4:$D$2000,$D1117),0)))/((SUMIFS('Регистрация приход товаров'!$G$4:$G$2000,'Регистрация приход товаров'!$A$4:$A$2000,"&gt;="&amp;DATE(YEAR($A1117),MONTH($A1117),1),'Регистрация приход товаров'!$D$4:$D$2000,$D1117)-SUMIFS('Регистрация приход товаров'!$G$4:$G$2000,'Регистрация приход товаров'!$A$4:$A$2000,"&gt;="&amp;DATE(YEAR($A1117),MONTH($A1117)+1,1),'Регистрация приход товаров'!$D$4:$D$2000,$D1117))+(IFERROR((SUMIF('Остаток на начало год'!$B$5:$B$302,$D1117,'Остаток на начало год'!$E$5:$E$302)+SUMIFS('Регистрация приход товаров'!$G$4:$G$2000,'Регистрация приход товаров'!$D$4:$D$2000,$D1117,'Регистрация приход товаров'!$A$4:$A$2000,"&lt;"&amp;DATE(YEAR($A1117),MONTH($A1117),1)))-SUMIFS('Регистрация расход товаров'!$G$4:$G$2000,'Регистрация расход товаров'!$A$4:$A$2000,"&lt;"&amp;DATE(YEAR($A1117),MONTH($A1117),1),'Регистрация расход товаров'!$D$4:$D$2000,$D1117),0))))*G1117,0)</f>
        <v>0</v>
      </c>
      <c r="I1117" s="154"/>
      <c r="J1117" s="153">
        <f t="shared" si="34"/>
        <v>0</v>
      </c>
      <c r="K1117" s="153">
        <f t="shared" si="35"/>
        <v>0</v>
      </c>
      <c r="L1117" s="43" t="e">
        <f>IF(B1117=#REF!,MAX($L$3:L1116)+1,0)</f>
        <v>#REF!</v>
      </c>
    </row>
    <row r="1118" spans="1:12">
      <c r="A1118" s="158"/>
      <c r="B1118" s="94"/>
      <c r="C1118" s="159"/>
      <c r="D1118" s="128"/>
      <c r="E1118" s="151" t="str">
        <f>IFERROR(INDEX('Материал хисобот'!$C$9:$C$259,MATCH(D1118,'Материал хисобот'!$B$9:$B$259,0),1),"")</f>
        <v/>
      </c>
      <c r="F1118" s="152" t="str">
        <f>IFERROR(INDEX('Материал хисобот'!$D$9:$D$259,MATCH(D1118,'Материал хисобот'!$B$9:$B$259,0),1),"")</f>
        <v/>
      </c>
      <c r="G1118" s="155"/>
      <c r="H1118" s="153">
        <f>IFERROR((((SUMIFS('Регистрация приход товаров'!$H$4:$H$2000,'Регистрация приход товаров'!$A$4:$A$2000,"&gt;="&amp;DATE(YEAR($A1118),MONTH($A1118),1),'Регистрация приход товаров'!$D$4:$D$2000,$D1118)-SUMIFS('Регистрация приход товаров'!$H$4:$H$2000,'Регистрация приход товаров'!$A$4:$A$2000,"&gt;="&amp;DATE(YEAR($A1118),MONTH($A1118)+1,1),'Регистрация приход товаров'!$D$4:$D$2000,$D1118))+(IFERROR((SUMIF('Остаток на начало год'!$B$5:$B$302,$D1118,'Остаток на начало год'!$F$5:$F$302)+SUMIFS('Регистрация приход товаров'!$H$4:$H$2000,'Регистрация приход товаров'!$D$4:$D$2000,$D1118,'Регистрация приход товаров'!$A$4:$A$2000,"&lt;"&amp;DATE(YEAR($A1118),MONTH($A1118),1)))-SUMIFS('Регистрация расход товаров'!$H$4:$H$2000,'Регистрация расход товаров'!$A$4:$A$2000,"&lt;"&amp;DATE(YEAR($A1118),MONTH($A1118),1),'Регистрация расход товаров'!$D$4:$D$2000,$D1118),0)))/((SUMIFS('Регистрация приход товаров'!$G$4:$G$2000,'Регистрация приход товаров'!$A$4:$A$2000,"&gt;="&amp;DATE(YEAR($A1118),MONTH($A1118),1),'Регистрация приход товаров'!$D$4:$D$2000,$D1118)-SUMIFS('Регистрация приход товаров'!$G$4:$G$2000,'Регистрация приход товаров'!$A$4:$A$2000,"&gt;="&amp;DATE(YEAR($A1118),MONTH($A1118)+1,1),'Регистрация приход товаров'!$D$4:$D$2000,$D1118))+(IFERROR((SUMIF('Остаток на начало год'!$B$5:$B$302,$D1118,'Остаток на начало год'!$E$5:$E$302)+SUMIFS('Регистрация приход товаров'!$G$4:$G$2000,'Регистрация приход товаров'!$D$4:$D$2000,$D1118,'Регистрация приход товаров'!$A$4:$A$2000,"&lt;"&amp;DATE(YEAR($A1118),MONTH($A1118),1)))-SUMIFS('Регистрация расход товаров'!$G$4:$G$2000,'Регистрация расход товаров'!$A$4:$A$2000,"&lt;"&amp;DATE(YEAR($A1118),MONTH($A1118),1),'Регистрация расход товаров'!$D$4:$D$2000,$D1118),0))))*G1118,0)</f>
        <v>0</v>
      </c>
      <c r="I1118" s="154"/>
      <c r="J1118" s="153">
        <f t="shared" si="34"/>
        <v>0</v>
      </c>
      <c r="K1118" s="153">
        <f t="shared" si="35"/>
        <v>0</v>
      </c>
      <c r="L1118" s="43" t="e">
        <f>IF(B1118=#REF!,MAX($L$3:L1117)+1,0)</f>
        <v>#REF!</v>
      </c>
    </row>
    <row r="1119" spans="1:12">
      <c r="A1119" s="158"/>
      <c r="B1119" s="94"/>
      <c r="C1119" s="159"/>
      <c r="D1119" s="128"/>
      <c r="E1119" s="151" t="str">
        <f>IFERROR(INDEX('Материал хисобот'!$C$9:$C$259,MATCH(D1119,'Материал хисобот'!$B$9:$B$259,0),1),"")</f>
        <v/>
      </c>
      <c r="F1119" s="152" t="str">
        <f>IFERROR(INDEX('Материал хисобот'!$D$9:$D$259,MATCH(D1119,'Материал хисобот'!$B$9:$B$259,0),1),"")</f>
        <v/>
      </c>
      <c r="G1119" s="155"/>
      <c r="H1119" s="153">
        <f>IFERROR((((SUMIFS('Регистрация приход товаров'!$H$4:$H$2000,'Регистрация приход товаров'!$A$4:$A$2000,"&gt;="&amp;DATE(YEAR($A1119),MONTH($A1119),1),'Регистрация приход товаров'!$D$4:$D$2000,$D1119)-SUMIFS('Регистрация приход товаров'!$H$4:$H$2000,'Регистрация приход товаров'!$A$4:$A$2000,"&gt;="&amp;DATE(YEAR($A1119),MONTH($A1119)+1,1),'Регистрация приход товаров'!$D$4:$D$2000,$D1119))+(IFERROR((SUMIF('Остаток на начало год'!$B$5:$B$302,$D1119,'Остаток на начало год'!$F$5:$F$302)+SUMIFS('Регистрация приход товаров'!$H$4:$H$2000,'Регистрация приход товаров'!$D$4:$D$2000,$D1119,'Регистрация приход товаров'!$A$4:$A$2000,"&lt;"&amp;DATE(YEAR($A1119),MONTH($A1119),1)))-SUMIFS('Регистрация расход товаров'!$H$4:$H$2000,'Регистрация расход товаров'!$A$4:$A$2000,"&lt;"&amp;DATE(YEAR($A1119),MONTH($A1119),1),'Регистрация расход товаров'!$D$4:$D$2000,$D1119),0)))/((SUMIFS('Регистрация приход товаров'!$G$4:$G$2000,'Регистрация приход товаров'!$A$4:$A$2000,"&gt;="&amp;DATE(YEAR($A1119),MONTH($A1119),1),'Регистрация приход товаров'!$D$4:$D$2000,$D1119)-SUMIFS('Регистрация приход товаров'!$G$4:$G$2000,'Регистрация приход товаров'!$A$4:$A$2000,"&gt;="&amp;DATE(YEAR($A1119),MONTH($A1119)+1,1),'Регистрация приход товаров'!$D$4:$D$2000,$D1119))+(IFERROR((SUMIF('Остаток на начало год'!$B$5:$B$302,$D1119,'Остаток на начало год'!$E$5:$E$302)+SUMIFS('Регистрация приход товаров'!$G$4:$G$2000,'Регистрация приход товаров'!$D$4:$D$2000,$D1119,'Регистрация приход товаров'!$A$4:$A$2000,"&lt;"&amp;DATE(YEAR($A1119),MONTH($A1119),1)))-SUMIFS('Регистрация расход товаров'!$G$4:$G$2000,'Регистрация расход товаров'!$A$4:$A$2000,"&lt;"&amp;DATE(YEAR($A1119),MONTH($A1119),1),'Регистрация расход товаров'!$D$4:$D$2000,$D1119),0))))*G1119,0)</f>
        <v>0</v>
      </c>
      <c r="I1119" s="154"/>
      <c r="J1119" s="153">
        <f t="shared" si="34"/>
        <v>0</v>
      </c>
      <c r="K1119" s="153">
        <f t="shared" si="35"/>
        <v>0</v>
      </c>
      <c r="L1119" s="43" t="e">
        <f>IF(B1119=#REF!,MAX($L$3:L1118)+1,0)</f>
        <v>#REF!</v>
      </c>
    </row>
    <row r="1120" spans="1:12">
      <c r="A1120" s="158"/>
      <c r="B1120" s="94"/>
      <c r="C1120" s="159"/>
      <c r="D1120" s="128"/>
      <c r="E1120" s="151" t="str">
        <f>IFERROR(INDEX('Материал хисобот'!$C$9:$C$259,MATCH(D1120,'Материал хисобот'!$B$9:$B$259,0),1),"")</f>
        <v/>
      </c>
      <c r="F1120" s="152" t="str">
        <f>IFERROR(INDEX('Материал хисобот'!$D$9:$D$259,MATCH(D1120,'Материал хисобот'!$B$9:$B$259,0),1),"")</f>
        <v/>
      </c>
      <c r="G1120" s="155"/>
      <c r="H1120" s="153">
        <f>IFERROR((((SUMIFS('Регистрация приход товаров'!$H$4:$H$2000,'Регистрация приход товаров'!$A$4:$A$2000,"&gt;="&amp;DATE(YEAR($A1120),MONTH($A1120),1),'Регистрация приход товаров'!$D$4:$D$2000,$D1120)-SUMIFS('Регистрация приход товаров'!$H$4:$H$2000,'Регистрация приход товаров'!$A$4:$A$2000,"&gt;="&amp;DATE(YEAR($A1120),MONTH($A1120)+1,1),'Регистрация приход товаров'!$D$4:$D$2000,$D1120))+(IFERROR((SUMIF('Остаток на начало год'!$B$5:$B$302,$D1120,'Остаток на начало год'!$F$5:$F$302)+SUMIFS('Регистрация приход товаров'!$H$4:$H$2000,'Регистрация приход товаров'!$D$4:$D$2000,$D1120,'Регистрация приход товаров'!$A$4:$A$2000,"&lt;"&amp;DATE(YEAR($A1120),MONTH($A1120),1)))-SUMIFS('Регистрация расход товаров'!$H$4:$H$2000,'Регистрация расход товаров'!$A$4:$A$2000,"&lt;"&amp;DATE(YEAR($A1120),MONTH($A1120),1),'Регистрация расход товаров'!$D$4:$D$2000,$D1120),0)))/((SUMIFS('Регистрация приход товаров'!$G$4:$G$2000,'Регистрация приход товаров'!$A$4:$A$2000,"&gt;="&amp;DATE(YEAR($A1120),MONTH($A1120),1),'Регистрация приход товаров'!$D$4:$D$2000,$D1120)-SUMIFS('Регистрация приход товаров'!$G$4:$G$2000,'Регистрация приход товаров'!$A$4:$A$2000,"&gt;="&amp;DATE(YEAR($A1120),MONTH($A1120)+1,1),'Регистрация приход товаров'!$D$4:$D$2000,$D1120))+(IFERROR((SUMIF('Остаток на начало год'!$B$5:$B$302,$D1120,'Остаток на начало год'!$E$5:$E$302)+SUMIFS('Регистрация приход товаров'!$G$4:$G$2000,'Регистрация приход товаров'!$D$4:$D$2000,$D1120,'Регистрация приход товаров'!$A$4:$A$2000,"&lt;"&amp;DATE(YEAR($A1120),MONTH($A1120),1)))-SUMIFS('Регистрация расход товаров'!$G$4:$G$2000,'Регистрация расход товаров'!$A$4:$A$2000,"&lt;"&amp;DATE(YEAR($A1120),MONTH($A1120),1),'Регистрация расход товаров'!$D$4:$D$2000,$D1120),0))))*G1120,0)</f>
        <v>0</v>
      </c>
      <c r="I1120" s="154"/>
      <c r="J1120" s="153">
        <f t="shared" si="34"/>
        <v>0</v>
      </c>
      <c r="K1120" s="153">
        <f t="shared" si="35"/>
        <v>0</v>
      </c>
      <c r="L1120" s="43" t="e">
        <f>IF(B1120=#REF!,MAX($L$3:L1119)+1,0)</f>
        <v>#REF!</v>
      </c>
    </row>
    <row r="1121" spans="1:12">
      <c r="A1121" s="158"/>
      <c r="B1121" s="94"/>
      <c r="C1121" s="159"/>
      <c r="D1121" s="128"/>
      <c r="E1121" s="151" t="str">
        <f>IFERROR(INDEX('Материал хисобот'!$C$9:$C$259,MATCH(D1121,'Материал хисобот'!$B$9:$B$259,0),1),"")</f>
        <v/>
      </c>
      <c r="F1121" s="152" t="str">
        <f>IFERROR(INDEX('Материал хисобот'!$D$9:$D$259,MATCH(D1121,'Материал хисобот'!$B$9:$B$259,0),1),"")</f>
        <v/>
      </c>
      <c r="G1121" s="155"/>
      <c r="H1121" s="153">
        <f>IFERROR((((SUMIFS('Регистрация приход товаров'!$H$4:$H$2000,'Регистрация приход товаров'!$A$4:$A$2000,"&gt;="&amp;DATE(YEAR($A1121),MONTH($A1121),1),'Регистрация приход товаров'!$D$4:$D$2000,$D1121)-SUMIFS('Регистрация приход товаров'!$H$4:$H$2000,'Регистрация приход товаров'!$A$4:$A$2000,"&gt;="&amp;DATE(YEAR($A1121),MONTH($A1121)+1,1),'Регистрация приход товаров'!$D$4:$D$2000,$D1121))+(IFERROR((SUMIF('Остаток на начало год'!$B$5:$B$302,$D1121,'Остаток на начало год'!$F$5:$F$302)+SUMIFS('Регистрация приход товаров'!$H$4:$H$2000,'Регистрация приход товаров'!$D$4:$D$2000,$D1121,'Регистрация приход товаров'!$A$4:$A$2000,"&lt;"&amp;DATE(YEAR($A1121),MONTH($A1121),1)))-SUMIFS('Регистрация расход товаров'!$H$4:$H$2000,'Регистрация расход товаров'!$A$4:$A$2000,"&lt;"&amp;DATE(YEAR($A1121),MONTH($A1121),1),'Регистрация расход товаров'!$D$4:$D$2000,$D1121),0)))/((SUMIFS('Регистрация приход товаров'!$G$4:$G$2000,'Регистрация приход товаров'!$A$4:$A$2000,"&gt;="&amp;DATE(YEAR($A1121),MONTH($A1121),1),'Регистрация приход товаров'!$D$4:$D$2000,$D1121)-SUMIFS('Регистрация приход товаров'!$G$4:$G$2000,'Регистрация приход товаров'!$A$4:$A$2000,"&gt;="&amp;DATE(YEAR($A1121),MONTH($A1121)+1,1),'Регистрация приход товаров'!$D$4:$D$2000,$D1121))+(IFERROR((SUMIF('Остаток на начало год'!$B$5:$B$302,$D1121,'Остаток на начало год'!$E$5:$E$302)+SUMIFS('Регистрация приход товаров'!$G$4:$G$2000,'Регистрация приход товаров'!$D$4:$D$2000,$D1121,'Регистрация приход товаров'!$A$4:$A$2000,"&lt;"&amp;DATE(YEAR($A1121),MONTH($A1121),1)))-SUMIFS('Регистрация расход товаров'!$G$4:$G$2000,'Регистрация расход товаров'!$A$4:$A$2000,"&lt;"&amp;DATE(YEAR($A1121),MONTH($A1121),1),'Регистрация расход товаров'!$D$4:$D$2000,$D1121),0))))*G1121,0)</f>
        <v>0</v>
      </c>
      <c r="I1121" s="154"/>
      <c r="J1121" s="153">
        <f t="shared" si="34"/>
        <v>0</v>
      </c>
      <c r="K1121" s="153">
        <f t="shared" si="35"/>
        <v>0</v>
      </c>
      <c r="L1121" s="43" t="e">
        <f>IF(B1121=#REF!,MAX($L$3:L1120)+1,0)</f>
        <v>#REF!</v>
      </c>
    </row>
    <row r="1122" spans="1:12">
      <c r="A1122" s="158"/>
      <c r="B1122" s="94"/>
      <c r="C1122" s="159"/>
      <c r="D1122" s="128"/>
      <c r="E1122" s="151" t="str">
        <f>IFERROR(INDEX('Материал хисобот'!$C$9:$C$259,MATCH(D1122,'Материал хисобот'!$B$9:$B$259,0),1),"")</f>
        <v/>
      </c>
      <c r="F1122" s="152" t="str">
        <f>IFERROR(INDEX('Материал хисобот'!$D$9:$D$259,MATCH(D1122,'Материал хисобот'!$B$9:$B$259,0),1),"")</f>
        <v/>
      </c>
      <c r="G1122" s="155"/>
      <c r="H1122" s="153">
        <f>IFERROR((((SUMIFS('Регистрация приход товаров'!$H$4:$H$2000,'Регистрация приход товаров'!$A$4:$A$2000,"&gt;="&amp;DATE(YEAR($A1122),MONTH($A1122),1),'Регистрация приход товаров'!$D$4:$D$2000,$D1122)-SUMIFS('Регистрация приход товаров'!$H$4:$H$2000,'Регистрация приход товаров'!$A$4:$A$2000,"&gt;="&amp;DATE(YEAR($A1122),MONTH($A1122)+1,1),'Регистрация приход товаров'!$D$4:$D$2000,$D1122))+(IFERROR((SUMIF('Остаток на начало год'!$B$5:$B$302,$D1122,'Остаток на начало год'!$F$5:$F$302)+SUMIFS('Регистрация приход товаров'!$H$4:$H$2000,'Регистрация приход товаров'!$D$4:$D$2000,$D1122,'Регистрация приход товаров'!$A$4:$A$2000,"&lt;"&amp;DATE(YEAR($A1122),MONTH($A1122),1)))-SUMIFS('Регистрация расход товаров'!$H$4:$H$2000,'Регистрация расход товаров'!$A$4:$A$2000,"&lt;"&amp;DATE(YEAR($A1122),MONTH($A1122),1),'Регистрация расход товаров'!$D$4:$D$2000,$D1122),0)))/((SUMIFS('Регистрация приход товаров'!$G$4:$G$2000,'Регистрация приход товаров'!$A$4:$A$2000,"&gt;="&amp;DATE(YEAR($A1122),MONTH($A1122),1),'Регистрация приход товаров'!$D$4:$D$2000,$D1122)-SUMIFS('Регистрация приход товаров'!$G$4:$G$2000,'Регистрация приход товаров'!$A$4:$A$2000,"&gt;="&amp;DATE(YEAR($A1122),MONTH($A1122)+1,1),'Регистрация приход товаров'!$D$4:$D$2000,$D1122))+(IFERROR((SUMIF('Остаток на начало год'!$B$5:$B$302,$D1122,'Остаток на начало год'!$E$5:$E$302)+SUMIFS('Регистрация приход товаров'!$G$4:$G$2000,'Регистрация приход товаров'!$D$4:$D$2000,$D1122,'Регистрация приход товаров'!$A$4:$A$2000,"&lt;"&amp;DATE(YEAR($A1122),MONTH($A1122),1)))-SUMIFS('Регистрация расход товаров'!$G$4:$G$2000,'Регистрация расход товаров'!$A$4:$A$2000,"&lt;"&amp;DATE(YEAR($A1122),MONTH($A1122),1),'Регистрация расход товаров'!$D$4:$D$2000,$D1122),0))))*G1122,0)</f>
        <v>0</v>
      </c>
      <c r="I1122" s="154"/>
      <c r="J1122" s="153">
        <f t="shared" si="34"/>
        <v>0</v>
      </c>
      <c r="K1122" s="153">
        <f t="shared" si="35"/>
        <v>0</v>
      </c>
      <c r="L1122" s="43" t="e">
        <f>IF(B1122=#REF!,MAX($L$3:L1121)+1,0)</f>
        <v>#REF!</v>
      </c>
    </row>
    <row r="1123" spans="1:12">
      <c r="A1123" s="158"/>
      <c r="B1123" s="94"/>
      <c r="C1123" s="159"/>
      <c r="D1123" s="128"/>
      <c r="E1123" s="151" t="str">
        <f>IFERROR(INDEX('Материал хисобот'!$C$9:$C$259,MATCH(D1123,'Материал хисобот'!$B$9:$B$259,0),1),"")</f>
        <v/>
      </c>
      <c r="F1123" s="152" t="str">
        <f>IFERROR(INDEX('Материал хисобот'!$D$9:$D$259,MATCH(D1123,'Материал хисобот'!$B$9:$B$259,0),1),"")</f>
        <v/>
      </c>
      <c r="G1123" s="155"/>
      <c r="H1123" s="153">
        <f>IFERROR((((SUMIFS('Регистрация приход товаров'!$H$4:$H$2000,'Регистрация приход товаров'!$A$4:$A$2000,"&gt;="&amp;DATE(YEAR($A1123),MONTH($A1123),1),'Регистрация приход товаров'!$D$4:$D$2000,$D1123)-SUMIFS('Регистрация приход товаров'!$H$4:$H$2000,'Регистрация приход товаров'!$A$4:$A$2000,"&gt;="&amp;DATE(YEAR($A1123),MONTH($A1123)+1,1),'Регистрация приход товаров'!$D$4:$D$2000,$D1123))+(IFERROR((SUMIF('Остаток на начало год'!$B$5:$B$302,$D1123,'Остаток на начало год'!$F$5:$F$302)+SUMIFS('Регистрация приход товаров'!$H$4:$H$2000,'Регистрация приход товаров'!$D$4:$D$2000,$D1123,'Регистрация приход товаров'!$A$4:$A$2000,"&lt;"&amp;DATE(YEAR($A1123),MONTH($A1123),1)))-SUMIFS('Регистрация расход товаров'!$H$4:$H$2000,'Регистрация расход товаров'!$A$4:$A$2000,"&lt;"&amp;DATE(YEAR($A1123),MONTH($A1123),1),'Регистрация расход товаров'!$D$4:$D$2000,$D1123),0)))/((SUMIFS('Регистрация приход товаров'!$G$4:$G$2000,'Регистрация приход товаров'!$A$4:$A$2000,"&gt;="&amp;DATE(YEAR($A1123),MONTH($A1123),1),'Регистрация приход товаров'!$D$4:$D$2000,$D1123)-SUMIFS('Регистрация приход товаров'!$G$4:$G$2000,'Регистрация приход товаров'!$A$4:$A$2000,"&gt;="&amp;DATE(YEAR($A1123),MONTH($A1123)+1,1),'Регистрация приход товаров'!$D$4:$D$2000,$D1123))+(IFERROR((SUMIF('Остаток на начало год'!$B$5:$B$302,$D1123,'Остаток на начало год'!$E$5:$E$302)+SUMIFS('Регистрация приход товаров'!$G$4:$G$2000,'Регистрация приход товаров'!$D$4:$D$2000,$D1123,'Регистрация приход товаров'!$A$4:$A$2000,"&lt;"&amp;DATE(YEAR($A1123),MONTH($A1123),1)))-SUMIFS('Регистрация расход товаров'!$G$4:$G$2000,'Регистрация расход товаров'!$A$4:$A$2000,"&lt;"&amp;DATE(YEAR($A1123),MONTH($A1123),1),'Регистрация расход товаров'!$D$4:$D$2000,$D1123),0))))*G1123,0)</f>
        <v>0</v>
      </c>
      <c r="I1123" s="154"/>
      <c r="J1123" s="153">
        <f t="shared" si="34"/>
        <v>0</v>
      </c>
      <c r="K1123" s="153">
        <f t="shared" si="35"/>
        <v>0</v>
      </c>
      <c r="L1123" s="43" t="e">
        <f>IF(B1123=#REF!,MAX($L$3:L1122)+1,0)</f>
        <v>#REF!</v>
      </c>
    </row>
    <row r="1124" spans="1:12">
      <c r="A1124" s="158"/>
      <c r="B1124" s="94"/>
      <c r="C1124" s="159"/>
      <c r="D1124" s="128"/>
      <c r="E1124" s="151" t="str">
        <f>IFERROR(INDEX('Материал хисобот'!$C$9:$C$259,MATCH(D1124,'Материал хисобот'!$B$9:$B$259,0),1),"")</f>
        <v/>
      </c>
      <c r="F1124" s="152" t="str">
        <f>IFERROR(INDEX('Материал хисобот'!$D$9:$D$259,MATCH(D1124,'Материал хисобот'!$B$9:$B$259,0),1),"")</f>
        <v/>
      </c>
      <c r="G1124" s="155"/>
      <c r="H1124" s="153">
        <f>IFERROR((((SUMIFS('Регистрация приход товаров'!$H$4:$H$2000,'Регистрация приход товаров'!$A$4:$A$2000,"&gt;="&amp;DATE(YEAR($A1124),MONTH($A1124),1),'Регистрация приход товаров'!$D$4:$D$2000,$D1124)-SUMIFS('Регистрация приход товаров'!$H$4:$H$2000,'Регистрация приход товаров'!$A$4:$A$2000,"&gt;="&amp;DATE(YEAR($A1124),MONTH($A1124)+1,1),'Регистрация приход товаров'!$D$4:$D$2000,$D1124))+(IFERROR((SUMIF('Остаток на начало год'!$B$5:$B$302,$D1124,'Остаток на начало год'!$F$5:$F$302)+SUMIFS('Регистрация приход товаров'!$H$4:$H$2000,'Регистрация приход товаров'!$D$4:$D$2000,$D1124,'Регистрация приход товаров'!$A$4:$A$2000,"&lt;"&amp;DATE(YEAR($A1124),MONTH($A1124),1)))-SUMIFS('Регистрация расход товаров'!$H$4:$H$2000,'Регистрация расход товаров'!$A$4:$A$2000,"&lt;"&amp;DATE(YEAR($A1124),MONTH($A1124),1),'Регистрация расход товаров'!$D$4:$D$2000,$D1124),0)))/((SUMIFS('Регистрация приход товаров'!$G$4:$G$2000,'Регистрация приход товаров'!$A$4:$A$2000,"&gt;="&amp;DATE(YEAR($A1124),MONTH($A1124),1),'Регистрация приход товаров'!$D$4:$D$2000,$D1124)-SUMIFS('Регистрация приход товаров'!$G$4:$G$2000,'Регистрация приход товаров'!$A$4:$A$2000,"&gt;="&amp;DATE(YEAR($A1124),MONTH($A1124)+1,1),'Регистрация приход товаров'!$D$4:$D$2000,$D1124))+(IFERROR((SUMIF('Остаток на начало год'!$B$5:$B$302,$D1124,'Остаток на начало год'!$E$5:$E$302)+SUMIFS('Регистрация приход товаров'!$G$4:$G$2000,'Регистрация приход товаров'!$D$4:$D$2000,$D1124,'Регистрация приход товаров'!$A$4:$A$2000,"&lt;"&amp;DATE(YEAR($A1124),MONTH($A1124),1)))-SUMIFS('Регистрация расход товаров'!$G$4:$G$2000,'Регистрация расход товаров'!$A$4:$A$2000,"&lt;"&amp;DATE(YEAR($A1124),MONTH($A1124),1),'Регистрация расход товаров'!$D$4:$D$2000,$D1124),0))))*G1124,0)</f>
        <v>0</v>
      </c>
      <c r="I1124" s="154"/>
      <c r="J1124" s="153">
        <f t="shared" si="34"/>
        <v>0</v>
      </c>
      <c r="K1124" s="153">
        <f t="shared" si="35"/>
        <v>0</v>
      </c>
      <c r="L1124" s="43" t="e">
        <f>IF(B1124=#REF!,MAX($L$3:L1123)+1,0)</f>
        <v>#REF!</v>
      </c>
    </row>
    <row r="1125" spans="1:12">
      <c r="A1125" s="158"/>
      <c r="B1125" s="94"/>
      <c r="C1125" s="159"/>
      <c r="D1125" s="128"/>
      <c r="E1125" s="151" t="str">
        <f>IFERROR(INDEX('Материал хисобот'!$C$9:$C$259,MATCH(D1125,'Материал хисобот'!$B$9:$B$259,0),1),"")</f>
        <v/>
      </c>
      <c r="F1125" s="152" t="str">
        <f>IFERROR(INDEX('Материал хисобот'!$D$9:$D$259,MATCH(D1125,'Материал хисобот'!$B$9:$B$259,0),1),"")</f>
        <v/>
      </c>
      <c r="G1125" s="155"/>
      <c r="H1125" s="153">
        <f>IFERROR((((SUMIFS('Регистрация приход товаров'!$H$4:$H$2000,'Регистрация приход товаров'!$A$4:$A$2000,"&gt;="&amp;DATE(YEAR($A1125),MONTH($A1125),1),'Регистрация приход товаров'!$D$4:$D$2000,$D1125)-SUMIFS('Регистрация приход товаров'!$H$4:$H$2000,'Регистрация приход товаров'!$A$4:$A$2000,"&gt;="&amp;DATE(YEAR($A1125),MONTH($A1125)+1,1),'Регистрация приход товаров'!$D$4:$D$2000,$D1125))+(IFERROR((SUMIF('Остаток на начало год'!$B$5:$B$302,$D1125,'Остаток на начало год'!$F$5:$F$302)+SUMIFS('Регистрация приход товаров'!$H$4:$H$2000,'Регистрация приход товаров'!$D$4:$D$2000,$D1125,'Регистрация приход товаров'!$A$4:$A$2000,"&lt;"&amp;DATE(YEAR($A1125),MONTH($A1125),1)))-SUMIFS('Регистрация расход товаров'!$H$4:$H$2000,'Регистрация расход товаров'!$A$4:$A$2000,"&lt;"&amp;DATE(YEAR($A1125),MONTH($A1125),1),'Регистрация расход товаров'!$D$4:$D$2000,$D1125),0)))/((SUMIFS('Регистрация приход товаров'!$G$4:$G$2000,'Регистрация приход товаров'!$A$4:$A$2000,"&gt;="&amp;DATE(YEAR($A1125),MONTH($A1125),1),'Регистрация приход товаров'!$D$4:$D$2000,$D1125)-SUMIFS('Регистрация приход товаров'!$G$4:$G$2000,'Регистрация приход товаров'!$A$4:$A$2000,"&gt;="&amp;DATE(YEAR($A1125),MONTH($A1125)+1,1),'Регистрация приход товаров'!$D$4:$D$2000,$D1125))+(IFERROR((SUMIF('Остаток на начало год'!$B$5:$B$302,$D1125,'Остаток на начало год'!$E$5:$E$302)+SUMIFS('Регистрация приход товаров'!$G$4:$G$2000,'Регистрация приход товаров'!$D$4:$D$2000,$D1125,'Регистрация приход товаров'!$A$4:$A$2000,"&lt;"&amp;DATE(YEAR($A1125),MONTH($A1125),1)))-SUMIFS('Регистрация расход товаров'!$G$4:$G$2000,'Регистрация расход товаров'!$A$4:$A$2000,"&lt;"&amp;DATE(YEAR($A1125),MONTH($A1125),1),'Регистрация расход товаров'!$D$4:$D$2000,$D1125),0))))*G1125,0)</f>
        <v>0</v>
      </c>
      <c r="I1125" s="154"/>
      <c r="J1125" s="153">
        <f t="shared" si="34"/>
        <v>0</v>
      </c>
      <c r="K1125" s="153">
        <f t="shared" si="35"/>
        <v>0</v>
      </c>
      <c r="L1125" s="43" t="e">
        <f>IF(B1125=#REF!,MAX($L$3:L1124)+1,0)</f>
        <v>#REF!</v>
      </c>
    </row>
    <row r="1126" spans="1:12">
      <c r="A1126" s="158"/>
      <c r="B1126" s="94"/>
      <c r="C1126" s="159"/>
      <c r="D1126" s="128"/>
      <c r="E1126" s="151" t="str">
        <f>IFERROR(INDEX('Материал хисобот'!$C$9:$C$259,MATCH(D1126,'Материал хисобот'!$B$9:$B$259,0),1),"")</f>
        <v/>
      </c>
      <c r="F1126" s="152" t="str">
        <f>IFERROR(INDEX('Материал хисобот'!$D$9:$D$259,MATCH(D1126,'Материал хисобот'!$B$9:$B$259,0),1),"")</f>
        <v/>
      </c>
      <c r="G1126" s="155"/>
      <c r="H1126" s="153">
        <f>IFERROR((((SUMIFS('Регистрация приход товаров'!$H$4:$H$2000,'Регистрация приход товаров'!$A$4:$A$2000,"&gt;="&amp;DATE(YEAR($A1126),MONTH($A1126),1),'Регистрация приход товаров'!$D$4:$D$2000,$D1126)-SUMIFS('Регистрация приход товаров'!$H$4:$H$2000,'Регистрация приход товаров'!$A$4:$A$2000,"&gt;="&amp;DATE(YEAR($A1126),MONTH($A1126)+1,1),'Регистрация приход товаров'!$D$4:$D$2000,$D1126))+(IFERROR((SUMIF('Остаток на начало год'!$B$5:$B$302,$D1126,'Остаток на начало год'!$F$5:$F$302)+SUMIFS('Регистрация приход товаров'!$H$4:$H$2000,'Регистрация приход товаров'!$D$4:$D$2000,$D1126,'Регистрация приход товаров'!$A$4:$A$2000,"&lt;"&amp;DATE(YEAR($A1126),MONTH($A1126),1)))-SUMIFS('Регистрация расход товаров'!$H$4:$H$2000,'Регистрация расход товаров'!$A$4:$A$2000,"&lt;"&amp;DATE(YEAR($A1126),MONTH($A1126),1),'Регистрация расход товаров'!$D$4:$D$2000,$D1126),0)))/((SUMIFS('Регистрация приход товаров'!$G$4:$G$2000,'Регистрация приход товаров'!$A$4:$A$2000,"&gt;="&amp;DATE(YEAR($A1126),MONTH($A1126),1),'Регистрация приход товаров'!$D$4:$D$2000,$D1126)-SUMIFS('Регистрация приход товаров'!$G$4:$G$2000,'Регистрация приход товаров'!$A$4:$A$2000,"&gt;="&amp;DATE(YEAR($A1126),MONTH($A1126)+1,1),'Регистрация приход товаров'!$D$4:$D$2000,$D1126))+(IFERROR((SUMIF('Остаток на начало год'!$B$5:$B$302,$D1126,'Остаток на начало год'!$E$5:$E$302)+SUMIFS('Регистрация приход товаров'!$G$4:$G$2000,'Регистрация приход товаров'!$D$4:$D$2000,$D1126,'Регистрация приход товаров'!$A$4:$A$2000,"&lt;"&amp;DATE(YEAR($A1126),MONTH($A1126),1)))-SUMIFS('Регистрация расход товаров'!$G$4:$G$2000,'Регистрация расход товаров'!$A$4:$A$2000,"&lt;"&amp;DATE(YEAR($A1126),MONTH($A1126),1),'Регистрация расход товаров'!$D$4:$D$2000,$D1126),0))))*G1126,0)</f>
        <v>0</v>
      </c>
      <c r="I1126" s="154"/>
      <c r="J1126" s="153">
        <f t="shared" si="34"/>
        <v>0</v>
      </c>
      <c r="K1126" s="153">
        <f t="shared" si="35"/>
        <v>0</v>
      </c>
      <c r="L1126" s="43" t="e">
        <f>IF(B1126=#REF!,MAX($L$3:L1125)+1,0)</f>
        <v>#REF!</v>
      </c>
    </row>
    <row r="1127" spans="1:12">
      <c r="A1127" s="158"/>
      <c r="B1127" s="94"/>
      <c r="C1127" s="159"/>
      <c r="D1127" s="128"/>
      <c r="E1127" s="151" t="str">
        <f>IFERROR(INDEX('Материал хисобот'!$C$9:$C$259,MATCH(D1127,'Материал хисобот'!$B$9:$B$259,0),1),"")</f>
        <v/>
      </c>
      <c r="F1127" s="152" t="str">
        <f>IFERROR(INDEX('Материал хисобот'!$D$9:$D$259,MATCH(D1127,'Материал хисобот'!$B$9:$B$259,0),1),"")</f>
        <v/>
      </c>
      <c r="G1127" s="155"/>
      <c r="H1127" s="153">
        <f>IFERROR((((SUMIFS('Регистрация приход товаров'!$H$4:$H$2000,'Регистрация приход товаров'!$A$4:$A$2000,"&gt;="&amp;DATE(YEAR($A1127),MONTH($A1127),1),'Регистрация приход товаров'!$D$4:$D$2000,$D1127)-SUMIFS('Регистрация приход товаров'!$H$4:$H$2000,'Регистрация приход товаров'!$A$4:$A$2000,"&gt;="&amp;DATE(YEAR($A1127),MONTH($A1127)+1,1),'Регистрация приход товаров'!$D$4:$D$2000,$D1127))+(IFERROR((SUMIF('Остаток на начало год'!$B$5:$B$302,$D1127,'Остаток на начало год'!$F$5:$F$302)+SUMIFS('Регистрация приход товаров'!$H$4:$H$2000,'Регистрация приход товаров'!$D$4:$D$2000,$D1127,'Регистрация приход товаров'!$A$4:$A$2000,"&lt;"&amp;DATE(YEAR($A1127),MONTH($A1127),1)))-SUMIFS('Регистрация расход товаров'!$H$4:$H$2000,'Регистрация расход товаров'!$A$4:$A$2000,"&lt;"&amp;DATE(YEAR($A1127),MONTH($A1127),1),'Регистрация расход товаров'!$D$4:$D$2000,$D1127),0)))/((SUMIFS('Регистрация приход товаров'!$G$4:$G$2000,'Регистрация приход товаров'!$A$4:$A$2000,"&gt;="&amp;DATE(YEAR($A1127),MONTH($A1127),1),'Регистрация приход товаров'!$D$4:$D$2000,$D1127)-SUMIFS('Регистрация приход товаров'!$G$4:$G$2000,'Регистрация приход товаров'!$A$4:$A$2000,"&gt;="&amp;DATE(YEAR($A1127),MONTH($A1127)+1,1),'Регистрация приход товаров'!$D$4:$D$2000,$D1127))+(IFERROR((SUMIF('Остаток на начало год'!$B$5:$B$302,$D1127,'Остаток на начало год'!$E$5:$E$302)+SUMIFS('Регистрация приход товаров'!$G$4:$G$2000,'Регистрация приход товаров'!$D$4:$D$2000,$D1127,'Регистрация приход товаров'!$A$4:$A$2000,"&lt;"&amp;DATE(YEAR($A1127),MONTH($A1127),1)))-SUMIFS('Регистрация расход товаров'!$G$4:$G$2000,'Регистрация расход товаров'!$A$4:$A$2000,"&lt;"&amp;DATE(YEAR($A1127),MONTH($A1127),1),'Регистрация расход товаров'!$D$4:$D$2000,$D1127),0))))*G1127,0)</f>
        <v>0</v>
      </c>
      <c r="I1127" s="154"/>
      <c r="J1127" s="153">
        <f t="shared" si="34"/>
        <v>0</v>
      </c>
      <c r="K1127" s="153">
        <f t="shared" si="35"/>
        <v>0</v>
      </c>
      <c r="L1127" s="43" t="e">
        <f>IF(B1127=#REF!,MAX($L$3:L1126)+1,0)</f>
        <v>#REF!</v>
      </c>
    </row>
    <row r="1128" spans="1:12">
      <c r="A1128" s="158"/>
      <c r="B1128" s="94"/>
      <c r="C1128" s="159"/>
      <c r="D1128" s="128"/>
      <c r="E1128" s="151" t="str">
        <f>IFERROR(INDEX('Материал хисобот'!$C$9:$C$259,MATCH(D1128,'Материал хисобот'!$B$9:$B$259,0),1),"")</f>
        <v/>
      </c>
      <c r="F1128" s="152" t="str">
        <f>IFERROR(INDEX('Материал хисобот'!$D$9:$D$259,MATCH(D1128,'Материал хисобот'!$B$9:$B$259,0),1),"")</f>
        <v/>
      </c>
      <c r="G1128" s="155"/>
      <c r="H1128" s="153">
        <f>IFERROR((((SUMIFS('Регистрация приход товаров'!$H$4:$H$2000,'Регистрация приход товаров'!$A$4:$A$2000,"&gt;="&amp;DATE(YEAR($A1128),MONTH($A1128),1),'Регистрация приход товаров'!$D$4:$D$2000,$D1128)-SUMIFS('Регистрация приход товаров'!$H$4:$H$2000,'Регистрация приход товаров'!$A$4:$A$2000,"&gt;="&amp;DATE(YEAR($A1128),MONTH($A1128)+1,1),'Регистрация приход товаров'!$D$4:$D$2000,$D1128))+(IFERROR((SUMIF('Остаток на начало год'!$B$5:$B$302,$D1128,'Остаток на начало год'!$F$5:$F$302)+SUMIFS('Регистрация приход товаров'!$H$4:$H$2000,'Регистрация приход товаров'!$D$4:$D$2000,$D1128,'Регистрация приход товаров'!$A$4:$A$2000,"&lt;"&amp;DATE(YEAR($A1128),MONTH($A1128),1)))-SUMIFS('Регистрация расход товаров'!$H$4:$H$2000,'Регистрация расход товаров'!$A$4:$A$2000,"&lt;"&amp;DATE(YEAR($A1128),MONTH($A1128),1),'Регистрация расход товаров'!$D$4:$D$2000,$D1128),0)))/((SUMIFS('Регистрация приход товаров'!$G$4:$G$2000,'Регистрация приход товаров'!$A$4:$A$2000,"&gt;="&amp;DATE(YEAR($A1128),MONTH($A1128),1),'Регистрация приход товаров'!$D$4:$D$2000,$D1128)-SUMIFS('Регистрация приход товаров'!$G$4:$G$2000,'Регистрация приход товаров'!$A$4:$A$2000,"&gt;="&amp;DATE(YEAR($A1128),MONTH($A1128)+1,1),'Регистрация приход товаров'!$D$4:$D$2000,$D1128))+(IFERROR((SUMIF('Остаток на начало год'!$B$5:$B$302,$D1128,'Остаток на начало год'!$E$5:$E$302)+SUMIFS('Регистрация приход товаров'!$G$4:$G$2000,'Регистрация приход товаров'!$D$4:$D$2000,$D1128,'Регистрация приход товаров'!$A$4:$A$2000,"&lt;"&amp;DATE(YEAR($A1128),MONTH($A1128),1)))-SUMIFS('Регистрация расход товаров'!$G$4:$G$2000,'Регистрация расход товаров'!$A$4:$A$2000,"&lt;"&amp;DATE(YEAR($A1128),MONTH($A1128),1),'Регистрация расход товаров'!$D$4:$D$2000,$D1128),0))))*G1128,0)</f>
        <v>0</v>
      </c>
      <c r="I1128" s="154"/>
      <c r="J1128" s="153">
        <f t="shared" si="34"/>
        <v>0</v>
      </c>
      <c r="K1128" s="153">
        <f t="shared" si="35"/>
        <v>0</v>
      </c>
      <c r="L1128" s="43" t="e">
        <f>IF(B1128=#REF!,MAX($L$3:L1127)+1,0)</f>
        <v>#REF!</v>
      </c>
    </row>
    <row r="1129" spans="1:12">
      <c r="A1129" s="158"/>
      <c r="B1129" s="94"/>
      <c r="C1129" s="159"/>
      <c r="D1129" s="128"/>
      <c r="E1129" s="151" t="str">
        <f>IFERROR(INDEX('Материал хисобот'!$C$9:$C$259,MATCH(D1129,'Материал хисобот'!$B$9:$B$259,0),1),"")</f>
        <v/>
      </c>
      <c r="F1129" s="152" t="str">
        <f>IFERROR(INDEX('Материал хисобот'!$D$9:$D$259,MATCH(D1129,'Материал хисобот'!$B$9:$B$259,0),1),"")</f>
        <v/>
      </c>
      <c r="G1129" s="155"/>
      <c r="H1129" s="153">
        <f>IFERROR((((SUMIFS('Регистрация приход товаров'!$H$4:$H$2000,'Регистрация приход товаров'!$A$4:$A$2000,"&gt;="&amp;DATE(YEAR($A1129),MONTH($A1129),1),'Регистрация приход товаров'!$D$4:$D$2000,$D1129)-SUMIFS('Регистрация приход товаров'!$H$4:$H$2000,'Регистрация приход товаров'!$A$4:$A$2000,"&gt;="&amp;DATE(YEAR($A1129),MONTH($A1129)+1,1),'Регистрация приход товаров'!$D$4:$D$2000,$D1129))+(IFERROR((SUMIF('Остаток на начало год'!$B$5:$B$302,$D1129,'Остаток на начало год'!$F$5:$F$302)+SUMIFS('Регистрация приход товаров'!$H$4:$H$2000,'Регистрация приход товаров'!$D$4:$D$2000,$D1129,'Регистрация приход товаров'!$A$4:$A$2000,"&lt;"&amp;DATE(YEAR($A1129),MONTH($A1129),1)))-SUMIFS('Регистрация расход товаров'!$H$4:$H$2000,'Регистрация расход товаров'!$A$4:$A$2000,"&lt;"&amp;DATE(YEAR($A1129),MONTH($A1129),1),'Регистрация расход товаров'!$D$4:$D$2000,$D1129),0)))/((SUMIFS('Регистрация приход товаров'!$G$4:$G$2000,'Регистрация приход товаров'!$A$4:$A$2000,"&gt;="&amp;DATE(YEAR($A1129),MONTH($A1129),1),'Регистрация приход товаров'!$D$4:$D$2000,$D1129)-SUMIFS('Регистрация приход товаров'!$G$4:$G$2000,'Регистрация приход товаров'!$A$4:$A$2000,"&gt;="&amp;DATE(YEAR($A1129),MONTH($A1129)+1,1),'Регистрация приход товаров'!$D$4:$D$2000,$D1129))+(IFERROR((SUMIF('Остаток на начало год'!$B$5:$B$302,$D1129,'Остаток на начало год'!$E$5:$E$302)+SUMIFS('Регистрация приход товаров'!$G$4:$G$2000,'Регистрация приход товаров'!$D$4:$D$2000,$D1129,'Регистрация приход товаров'!$A$4:$A$2000,"&lt;"&amp;DATE(YEAR($A1129),MONTH($A1129),1)))-SUMIFS('Регистрация расход товаров'!$G$4:$G$2000,'Регистрация расход товаров'!$A$4:$A$2000,"&lt;"&amp;DATE(YEAR($A1129),MONTH($A1129),1),'Регистрация расход товаров'!$D$4:$D$2000,$D1129),0))))*G1129,0)</f>
        <v>0</v>
      </c>
      <c r="I1129" s="154"/>
      <c r="J1129" s="153">
        <f t="shared" si="34"/>
        <v>0</v>
      </c>
      <c r="K1129" s="153">
        <f t="shared" si="35"/>
        <v>0</v>
      </c>
      <c r="L1129" s="43" t="e">
        <f>IF(B1129=#REF!,MAX($L$3:L1128)+1,0)</f>
        <v>#REF!</v>
      </c>
    </row>
    <row r="1130" spans="1:12">
      <c r="A1130" s="158"/>
      <c r="B1130" s="94"/>
      <c r="C1130" s="159"/>
      <c r="D1130" s="128"/>
      <c r="E1130" s="151" t="str">
        <f>IFERROR(INDEX('Материал хисобот'!$C$9:$C$259,MATCH(D1130,'Материал хисобот'!$B$9:$B$259,0),1),"")</f>
        <v/>
      </c>
      <c r="F1130" s="152" t="str">
        <f>IFERROR(INDEX('Материал хисобот'!$D$9:$D$259,MATCH(D1130,'Материал хисобот'!$B$9:$B$259,0),1),"")</f>
        <v/>
      </c>
      <c r="G1130" s="155"/>
      <c r="H1130" s="153">
        <f>IFERROR((((SUMIFS('Регистрация приход товаров'!$H$4:$H$2000,'Регистрация приход товаров'!$A$4:$A$2000,"&gt;="&amp;DATE(YEAR($A1130),MONTH($A1130),1),'Регистрация приход товаров'!$D$4:$D$2000,$D1130)-SUMIFS('Регистрация приход товаров'!$H$4:$H$2000,'Регистрация приход товаров'!$A$4:$A$2000,"&gt;="&amp;DATE(YEAR($A1130),MONTH($A1130)+1,1),'Регистрация приход товаров'!$D$4:$D$2000,$D1130))+(IFERROR((SUMIF('Остаток на начало год'!$B$5:$B$302,$D1130,'Остаток на начало год'!$F$5:$F$302)+SUMIFS('Регистрация приход товаров'!$H$4:$H$2000,'Регистрация приход товаров'!$D$4:$D$2000,$D1130,'Регистрация приход товаров'!$A$4:$A$2000,"&lt;"&amp;DATE(YEAR($A1130),MONTH($A1130),1)))-SUMIFS('Регистрация расход товаров'!$H$4:$H$2000,'Регистрация расход товаров'!$A$4:$A$2000,"&lt;"&amp;DATE(YEAR($A1130),MONTH($A1130),1),'Регистрация расход товаров'!$D$4:$D$2000,$D1130),0)))/((SUMIFS('Регистрация приход товаров'!$G$4:$G$2000,'Регистрация приход товаров'!$A$4:$A$2000,"&gt;="&amp;DATE(YEAR($A1130),MONTH($A1130),1),'Регистрация приход товаров'!$D$4:$D$2000,$D1130)-SUMIFS('Регистрация приход товаров'!$G$4:$G$2000,'Регистрация приход товаров'!$A$4:$A$2000,"&gt;="&amp;DATE(YEAR($A1130),MONTH($A1130)+1,1),'Регистрация приход товаров'!$D$4:$D$2000,$D1130))+(IFERROR((SUMIF('Остаток на начало год'!$B$5:$B$302,$D1130,'Остаток на начало год'!$E$5:$E$302)+SUMIFS('Регистрация приход товаров'!$G$4:$G$2000,'Регистрация приход товаров'!$D$4:$D$2000,$D1130,'Регистрация приход товаров'!$A$4:$A$2000,"&lt;"&amp;DATE(YEAR($A1130),MONTH($A1130),1)))-SUMIFS('Регистрация расход товаров'!$G$4:$G$2000,'Регистрация расход товаров'!$A$4:$A$2000,"&lt;"&amp;DATE(YEAR($A1130),MONTH($A1130),1),'Регистрация расход товаров'!$D$4:$D$2000,$D1130),0))))*G1130,0)</f>
        <v>0</v>
      </c>
      <c r="I1130" s="154"/>
      <c r="J1130" s="153">
        <f t="shared" si="34"/>
        <v>0</v>
      </c>
      <c r="K1130" s="153">
        <f t="shared" si="35"/>
        <v>0</v>
      </c>
      <c r="L1130" s="43" t="e">
        <f>IF(B1130=#REF!,MAX($L$3:L1129)+1,0)</f>
        <v>#REF!</v>
      </c>
    </row>
    <row r="1131" spans="1:12">
      <c r="A1131" s="158"/>
      <c r="B1131" s="94"/>
      <c r="C1131" s="159"/>
      <c r="D1131" s="128"/>
      <c r="E1131" s="151" t="str">
        <f>IFERROR(INDEX('Материал хисобот'!$C$9:$C$259,MATCH(D1131,'Материал хисобот'!$B$9:$B$259,0),1),"")</f>
        <v/>
      </c>
      <c r="F1131" s="152" t="str">
        <f>IFERROR(INDEX('Материал хисобот'!$D$9:$D$259,MATCH(D1131,'Материал хисобот'!$B$9:$B$259,0),1),"")</f>
        <v/>
      </c>
      <c r="G1131" s="155"/>
      <c r="H1131" s="153">
        <f>IFERROR((((SUMIFS('Регистрация приход товаров'!$H$4:$H$2000,'Регистрация приход товаров'!$A$4:$A$2000,"&gt;="&amp;DATE(YEAR($A1131),MONTH($A1131),1),'Регистрация приход товаров'!$D$4:$D$2000,$D1131)-SUMIFS('Регистрация приход товаров'!$H$4:$H$2000,'Регистрация приход товаров'!$A$4:$A$2000,"&gt;="&amp;DATE(YEAR($A1131),MONTH($A1131)+1,1),'Регистрация приход товаров'!$D$4:$D$2000,$D1131))+(IFERROR((SUMIF('Остаток на начало год'!$B$5:$B$302,$D1131,'Остаток на начало год'!$F$5:$F$302)+SUMIFS('Регистрация приход товаров'!$H$4:$H$2000,'Регистрация приход товаров'!$D$4:$D$2000,$D1131,'Регистрация приход товаров'!$A$4:$A$2000,"&lt;"&amp;DATE(YEAR($A1131),MONTH($A1131),1)))-SUMIFS('Регистрация расход товаров'!$H$4:$H$2000,'Регистрация расход товаров'!$A$4:$A$2000,"&lt;"&amp;DATE(YEAR($A1131),MONTH($A1131),1),'Регистрация расход товаров'!$D$4:$D$2000,$D1131),0)))/((SUMIFS('Регистрация приход товаров'!$G$4:$G$2000,'Регистрация приход товаров'!$A$4:$A$2000,"&gt;="&amp;DATE(YEAR($A1131),MONTH($A1131),1),'Регистрация приход товаров'!$D$4:$D$2000,$D1131)-SUMIFS('Регистрация приход товаров'!$G$4:$G$2000,'Регистрация приход товаров'!$A$4:$A$2000,"&gt;="&amp;DATE(YEAR($A1131),MONTH($A1131)+1,1),'Регистрация приход товаров'!$D$4:$D$2000,$D1131))+(IFERROR((SUMIF('Остаток на начало год'!$B$5:$B$302,$D1131,'Остаток на начало год'!$E$5:$E$302)+SUMIFS('Регистрация приход товаров'!$G$4:$G$2000,'Регистрация приход товаров'!$D$4:$D$2000,$D1131,'Регистрация приход товаров'!$A$4:$A$2000,"&lt;"&amp;DATE(YEAR($A1131),MONTH($A1131),1)))-SUMIFS('Регистрация расход товаров'!$G$4:$G$2000,'Регистрация расход товаров'!$A$4:$A$2000,"&lt;"&amp;DATE(YEAR($A1131),MONTH($A1131),1),'Регистрация расход товаров'!$D$4:$D$2000,$D1131),0))))*G1131,0)</f>
        <v>0</v>
      </c>
      <c r="I1131" s="154"/>
      <c r="J1131" s="153">
        <f t="shared" si="34"/>
        <v>0</v>
      </c>
      <c r="K1131" s="153">
        <f t="shared" si="35"/>
        <v>0</v>
      </c>
      <c r="L1131" s="43" t="e">
        <f>IF(B1131=#REF!,MAX($L$3:L1130)+1,0)</f>
        <v>#REF!</v>
      </c>
    </row>
    <row r="1132" spans="1:12">
      <c r="A1132" s="158"/>
      <c r="B1132" s="94"/>
      <c r="C1132" s="159"/>
      <c r="D1132" s="128"/>
      <c r="E1132" s="151" t="str">
        <f>IFERROR(INDEX('Материал хисобот'!$C$9:$C$259,MATCH(D1132,'Материал хисобот'!$B$9:$B$259,0),1),"")</f>
        <v/>
      </c>
      <c r="F1132" s="152" t="str">
        <f>IFERROR(INDEX('Материал хисобот'!$D$9:$D$259,MATCH(D1132,'Материал хисобот'!$B$9:$B$259,0),1),"")</f>
        <v/>
      </c>
      <c r="G1132" s="155"/>
      <c r="H1132" s="153">
        <f>IFERROR((((SUMIFS('Регистрация приход товаров'!$H$4:$H$2000,'Регистрация приход товаров'!$A$4:$A$2000,"&gt;="&amp;DATE(YEAR($A1132),MONTH($A1132),1),'Регистрация приход товаров'!$D$4:$D$2000,$D1132)-SUMIFS('Регистрация приход товаров'!$H$4:$H$2000,'Регистрация приход товаров'!$A$4:$A$2000,"&gt;="&amp;DATE(YEAR($A1132),MONTH($A1132)+1,1),'Регистрация приход товаров'!$D$4:$D$2000,$D1132))+(IFERROR((SUMIF('Остаток на начало год'!$B$5:$B$302,$D1132,'Остаток на начало год'!$F$5:$F$302)+SUMIFS('Регистрация приход товаров'!$H$4:$H$2000,'Регистрация приход товаров'!$D$4:$D$2000,$D1132,'Регистрация приход товаров'!$A$4:$A$2000,"&lt;"&amp;DATE(YEAR($A1132),MONTH($A1132),1)))-SUMIFS('Регистрация расход товаров'!$H$4:$H$2000,'Регистрация расход товаров'!$A$4:$A$2000,"&lt;"&amp;DATE(YEAR($A1132),MONTH($A1132),1),'Регистрация расход товаров'!$D$4:$D$2000,$D1132),0)))/((SUMIFS('Регистрация приход товаров'!$G$4:$G$2000,'Регистрация приход товаров'!$A$4:$A$2000,"&gt;="&amp;DATE(YEAR($A1132),MONTH($A1132),1),'Регистрация приход товаров'!$D$4:$D$2000,$D1132)-SUMIFS('Регистрация приход товаров'!$G$4:$G$2000,'Регистрация приход товаров'!$A$4:$A$2000,"&gt;="&amp;DATE(YEAR($A1132),MONTH($A1132)+1,1),'Регистрация приход товаров'!$D$4:$D$2000,$D1132))+(IFERROR((SUMIF('Остаток на начало год'!$B$5:$B$302,$D1132,'Остаток на начало год'!$E$5:$E$302)+SUMIFS('Регистрация приход товаров'!$G$4:$G$2000,'Регистрация приход товаров'!$D$4:$D$2000,$D1132,'Регистрация приход товаров'!$A$4:$A$2000,"&lt;"&amp;DATE(YEAR($A1132),MONTH($A1132),1)))-SUMIFS('Регистрация расход товаров'!$G$4:$G$2000,'Регистрация расход товаров'!$A$4:$A$2000,"&lt;"&amp;DATE(YEAR($A1132),MONTH($A1132),1),'Регистрация расход товаров'!$D$4:$D$2000,$D1132),0))))*G1132,0)</f>
        <v>0</v>
      </c>
      <c r="I1132" s="154"/>
      <c r="J1132" s="153">
        <f t="shared" si="34"/>
        <v>0</v>
      </c>
      <c r="K1132" s="153">
        <f t="shared" si="35"/>
        <v>0</v>
      </c>
      <c r="L1132" s="43" t="e">
        <f>IF(B1132=#REF!,MAX($L$3:L1131)+1,0)</f>
        <v>#REF!</v>
      </c>
    </row>
    <row r="1133" spans="1:12">
      <c r="A1133" s="158"/>
      <c r="B1133" s="94"/>
      <c r="C1133" s="159"/>
      <c r="D1133" s="128"/>
      <c r="E1133" s="151" t="str">
        <f>IFERROR(INDEX('Материал хисобот'!$C$9:$C$259,MATCH(D1133,'Материал хисобот'!$B$9:$B$259,0),1),"")</f>
        <v/>
      </c>
      <c r="F1133" s="152" t="str">
        <f>IFERROR(INDEX('Материал хисобот'!$D$9:$D$259,MATCH(D1133,'Материал хисобот'!$B$9:$B$259,0),1),"")</f>
        <v/>
      </c>
      <c r="G1133" s="155"/>
      <c r="H1133" s="153">
        <f>IFERROR((((SUMIFS('Регистрация приход товаров'!$H$4:$H$2000,'Регистрация приход товаров'!$A$4:$A$2000,"&gt;="&amp;DATE(YEAR($A1133),MONTH($A1133),1),'Регистрация приход товаров'!$D$4:$D$2000,$D1133)-SUMIFS('Регистрация приход товаров'!$H$4:$H$2000,'Регистрация приход товаров'!$A$4:$A$2000,"&gt;="&amp;DATE(YEAR($A1133),MONTH($A1133)+1,1),'Регистрация приход товаров'!$D$4:$D$2000,$D1133))+(IFERROR((SUMIF('Остаток на начало год'!$B$5:$B$302,$D1133,'Остаток на начало год'!$F$5:$F$302)+SUMIFS('Регистрация приход товаров'!$H$4:$H$2000,'Регистрация приход товаров'!$D$4:$D$2000,$D1133,'Регистрация приход товаров'!$A$4:$A$2000,"&lt;"&amp;DATE(YEAR($A1133),MONTH($A1133),1)))-SUMIFS('Регистрация расход товаров'!$H$4:$H$2000,'Регистрация расход товаров'!$A$4:$A$2000,"&lt;"&amp;DATE(YEAR($A1133),MONTH($A1133),1),'Регистрация расход товаров'!$D$4:$D$2000,$D1133),0)))/((SUMIFS('Регистрация приход товаров'!$G$4:$G$2000,'Регистрация приход товаров'!$A$4:$A$2000,"&gt;="&amp;DATE(YEAR($A1133),MONTH($A1133),1),'Регистрация приход товаров'!$D$4:$D$2000,$D1133)-SUMIFS('Регистрация приход товаров'!$G$4:$G$2000,'Регистрация приход товаров'!$A$4:$A$2000,"&gt;="&amp;DATE(YEAR($A1133),MONTH($A1133)+1,1),'Регистрация приход товаров'!$D$4:$D$2000,$D1133))+(IFERROR((SUMIF('Остаток на начало год'!$B$5:$B$302,$D1133,'Остаток на начало год'!$E$5:$E$302)+SUMIFS('Регистрация приход товаров'!$G$4:$G$2000,'Регистрация приход товаров'!$D$4:$D$2000,$D1133,'Регистрация приход товаров'!$A$4:$A$2000,"&lt;"&amp;DATE(YEAR($A1133),MONTH($A1133),1)))-SUMIFS('Регистрация расход товаров'!$G$4:$G$2000,'Регистрация расход товаров'!$A$4:$A$2000,"&lt;"&amp;DATE(YEAR($A1133),MONTH($A1133),1),'Регистрация расход товаров'!$D$4:$D$2000,$D1133),0))))*G1133,0)</f>
        <v>0</v>
      </c>
      <c r="I1133" s="154"/>
      <c r="J1133" s="153">
        <f t="shared" si="34"/>
        <v>0</v>
      </c>
      <c r="K1133" s="153">
        <f t="shared" si="35"/>
        <v>0</v>
      </c>
      <c r="L1133" s="43" t="e">
        <f>IF(B1133=#REF!,MAX($L$3:L1132)+1,0)</f>
        <v>#REF!</v>
      </c>
    </row>
    <row r="1134" spans="1:12">
      <c r="A1134" s="158"/>
      <c r="B1134" s="94"/>
      <c r="C1134" s="159"/>
      <c r="D1134" s="128"/>
      <c r="E1134" s="151" t="str">
        <f>IFERROR(INDEX('Материал хисобот'!$C$9:$C$259,MATCH(D1134,'Материал хисобот'!$B$9:$B$259,0),1),"")</f>
        <v/>
      </c>
      <c r="F1134" s="152" t="str">
        <f>IFERROR(INDEX('Материал хисобот'!$D$9:$D$259,MATCH(D1134,'Материал хисобот'!$B$9:$B$259,0),1),"")</f>
        <v/>
      </c>
      <c r="G1134" s="155"/>
      <c r="H1134" s="153">
        <f>IFERROR((((SUMIFS('Регистрация приход товаров'!$H$4:$H$2000,'Регистрация приход товаров'!$A$4:$A$2000,"&gt;="&amp;DATE(YEAR($A1134),MONTH($A1134),1),'Регистрация приход товаров'!$D$4:$D$2000,$D1134)-SUMIFS('Регистрация приход товаров'!$H$4:$H$2000,'Регистрация приход товаров'!$A$4:$A$2000,"&gt;="&amp;DATE(YEAR($A1134),MONTH($A1134)+1,1),'Регистрация приход товаров'!$D$4:$D$2000,$D1134))+(IFERROR((SUMIF('Остаток на начало год'!$B$5:$B$302,$D1134,'Остаток на начало год'!$F$5:$F$302)+SUMIFS('Регистрация приход товаров'!$H$4:$H$2000,'Регистрация приход товаров'!$D$4:$D$2000,$D1134,'Регистрация приход товаров'!$A$4:$A$2000,"&lt;"&amp;DATE(YEAR($A1134),MONTH($A1134),1)))-SUMIFS('Регистрация расход товаров'!$H$4:$H$2000,'Регистрация расход товаров'!$A$4:$A$2000,"&lt;"&amp;DATE(YEAR($A1134),MONTH($A1134),1),'Регистрация расход товаров'!$D$4:$D$2000,$D1134),0)))/((SUMIFS('Регистрация приход товаров'!$G$4:$G$2000,'Регистрация приход товаров'!$A$4:$A$2000,"&gt;="&amp;DATE(YEAR($A1134),MONTH($A1134),1),'Регистрация приход товаров'!$D$4:$D$2000,$D1134)-SUMIFS('Регистрация приход товаров'!$G$4:$G$2000,'Регистрация приход товаров'!$A$4:$A$2000,"&gt;="&amp;DATE(YEAR($A1134),MONTH($A1134)+1,1),'Регистрация приход товаров'!$D$4:$D$2000,$D1134))+(IFERROR((SUMIF('Остаток на начало год'!$B$5:$B$302,$D1134,'Остаток на начало год'!$E$5:$E$302)+SUMIFS('Регистрация приход товаров'!$G$4:$G$2000,'Регистрация приход товаров'!$D$4:$D$2000,$D1134,'Регистрация приход товаров'!$A$4:$A$2000,"&lt;"&amp;DATE(YEAR($A1134),MONTH($A1134),1)))-SUMIFS('Регистрация расход товаров'!$G$4:$G$2000,'Регистрация расход товаров'!$A$4:$A$2000,"&lt;"&amp;DATE(YEAR($A1134),MONTH($A1134),1),'Регистрация расход товаров'!$D$4:$D$2000,$D1134),0))))*G1134,0)</f>
        <v>0</v>
      </c>
      <c r="I1134" s="154"/>
      <c r="J1134" s="153">
        <f t="shared" si="34"/>
        <v>0</v>
      </c>
      <c r="K1134" s="153">
        <f t="shared" si="35"/>
        <v>0</v>
      </c>
      <c r="L1134" s="43" t="e">
        <f>IF(B1134=#REF!,MAX($L$3:L1133)+1,0)</f>
        <v>#REF!</v>
      </c>
    </row>
    <row r="1135" spans="1:12">
      <c r="A1135" s="158"/>
      <c r="B1135" s="94"/>
      <c r="C1135" s="159"/>
      <c r="D1135" s="128"/>
      <c r="E1135" s="151" t="str">
        <f>IFERROR(INDEX('Материал хисобот'!$C$9:$C$259,MATCH(D1135,'Материал хисобот'!$B$9:$B$259,0),1),"")</f>
        <v/>
      </c>
      <c r="F1135" s="152" t="str">
        <f>IFERROR(INDEX('Материал хисобот'!$D$9:$D$259,MATCH(D1135,'Материал хисобот'!$B$9:$B$259,0),1),"")</f>
        <v/>
      </c>
      <c r="G1135" s="155"/>
      <c r="H1135" s="153">
        <f>IFERROR((((SUMIFS('Регистрация приход товаров'!$H$4:$H$2000,'Регистрация приход товаров'!$A$4:$A$2000,"&gt;="&amp;DATE(YEAR($A1135),MONTH($A1135),1),'Регистрация приход товаров'!$D$4:$D$2000,$D1135)-SUMIFS('Регистрация приход товаров'!$H$4:$H$2000,'Регистрация приход товаров'!$A$4:$A$2000,"&gt;="&amp;DATE(YEAR($A1135),MONTH($A1135)+1,1),'Регистрация приход товаров'!$D$4:$D$2000,$D1135))+(IFERROR((SUMIF('Остаток на начало год'!$B$5:$B$302,$D1135,'Остаток на начало год'!$F$5:$F$302)+SUMIFS('Регистрация приход товаров'!$H$4:$H$2000,'Регистрация приход товаров'!$D$4:$D$2000,$D1135,'Регистрация приход товаров'!$A$4:$A$2000,"&lt;"&amp;DATE(YEAR($A1135),MONTH($A1135),1)))-SUMIFS('Регистрация расход товаров'!$H$4:$H$2000,'Регистрация расход товаров'!$A$4:$A$2000,"&lt;"&amp;DATE(YEAR($A1135),MONTH($A1135),1),'Регистрация расход товаров'!$D$4:$D$2000,$D1135),0)))/((SUMIFS('Регистрация приход товаров'!$G$4:$G$2000,'Регистрация приход товаров'!$A$4:$A$2000,"&gt;="&amp;DATE(YEAR($A1135),MONTH($A1135),1),'Регистрация приход товаров'!$D$4:$D$2000,$D1135)-SUMIFS('Регистрация приход товаров'!$G$4:$G$2000,'Регистрация приход товаров'!$A$4:$A$2000,"&gt;="&amp;DATE(YEAR($A1135),MONTH($A1135)+1,1),'Регистрация приход товаров'!$D$4:$D$2000,$D1135))+(IFERROR((SUMIF('Остаток на начало год'!$B$5:$B$302,$D1135,'Остаток на начало год'!$E$5:$E$302)+SUMIFS('Регистрация приход товаров'!$G$4:$G$2000,'Регистрация приход товаров'!$D$4:$D$2000,$D1135,'Регистрация приход товаров'!$A$4:$A$2000,"&lt;"&amp;DATE(YEAR($A1135),MONTH($A1135),1)))-SUMIFS('Регистрация расход товаров'!$G$4:$G$2000,'Регистрация расход товаров'!$A$4:$A$2000,"&lt;"&amp;DATE(YEAR($A1135),MONTH($A1135),1),'Регистрация расход товаров'!$D$4:$D$2000,$D1135),0))))*G1135,0)</f>
        <v>0</v>
      </c>
      <c r="I1135" s="154"/>
      <c r="J1135" s="153">
        <f t="shared" si="34"/>
        <v>0</v>
      </c>
      <c r="K1135" s="153">
        <f t="shared" si="35"/>
        <v>0</v>
      </c>
      <c r="L1135" s="43" t="e">
        <f>IF(B1135=#REF!,MAX($L$3:L1134)+1,0)</f>
        <v>#REF!</v>
      </c>
    </row>
    <row r="1136" spans="1:12">
      <c r="A1136" s="158"/>
      <c r="B1136" s="94"/>
      <c r="C1136" s="159"/>
      <c r="D1136" s="128"/>
      <c r="E1136" s="151" t="str">
        <f>IFERROR(INDEX('Материал хисобот'!$C$9:$C$259,MATCH(D1136,'Материал хисобот'!$B$9:$B$259,0),1),"")</f>
        <v/>
      </c>
      <c r="F1136" s="152" t="str">
        <f>IFERROR(INDEX('Материал хисобот'!$D$9:$D$259,MATCH(D1136,'Материал хисобот'!$B$9:$B$259,0),1),"")</f>
        <v/>
      </c>
      <c r="G1136" s="155"/>
      <c r="H1136" s="153">
        <f>IFERROR((((SUMIFS('Регистрация приход товаров'!$H$4:$H$2000,'Регистрация приход товаров'!$A$4:$A$2000,"&gt;="&amp;DATE(YEAR($A1136),MONTH($A1136),1),'Регистрация приход товаров'!$D$4:$D$2000,$D1136)-SUMIFS('Регистрация приход товаров'!$H$4:$H$2000,'Регистрация приход товаров'!$A$4:$A$2000,"&gt;="&amp;DATE(YEAR($A1136),MONTH($A1136)+1,1),'Регистрация приход товаров'!$D$4:$D$2000,$D1136))+(IFERROR((SUMIF('Остаток на начало год'!$B$5:$B$302,$D1136,'Остаток на начало год'!$F$5:$F$302)+SUMIFS('Регистрация приход товаров'!$H$4:$H$2000,'Регистрация приход товаров'!$D$4:$D$2000,$D1136,'Регистрация приход товаров'!$A$4:$A$2000,"&lt;"&amp;DATE(YEAR($A1136),MONTH($A1136),1)))-SUMIFS('Регистрация расход товаров'!$H$4:$H$2000,'Регистрация расход товаров'!$A$4:$A$2000,"&lt;"&amp;DATE(YEAR($A1136),MONTH($A1136),1),'Регистрация расход товаров'!$D$4:$D$2000,$D1136),0)))/((SUMIFS('Регистрация приход товаров'!$G$4:$G$2000,'Регистрация приход товаров'!$A$4:$A$2000,"&gt;="&amp;DATE(YEAR($A1136),MONTH($A1136),1),'Регистрация приход товаров'!$D$4:$D$2000,$D1136)-SUMIFS('Регистрация приход товаров'!$G$4:$G$2000,'Регистрация приход товаров'!$A$4:$A$2000,"&gt;="&amp;DATE(YEAR($A1136),MONTH($A1136)+1,1),'Регистрация приход товаров'!$D$4:$D$2000,$D1136))+(IFERROR((SUMIF('Остаток на начало год'!$B$5:$B$302,$D1136,'Остаток на начало год'!$E$5:$E$302)+SUMIFS('Регистрация приход товаров'!$G$4:$G$2000,'Регистрация приход товаров'!$D$4:$D$2000,$D1136,'Регистрация приход товаров'!$A$4:$A$2000,"&lt;"&amp;DATE(YEAR($A1136),MONTH($A1136),1)))-SUMIFS('Регистрация расход товаров'!$G$4:$G$2000,'Регистрация расход товаров'!$A$4:$A$2000,"&lt;"&amp;DATE(YEAR($A1136),MONTH($A1136),1),'Регистрация расход товаров'!$D$4:$D$2000,$D1136),0))))*G1136,0)</f>
        <v>0</v>
      </c>
      <c r="I1136" s="154"/>
      <c r="J1136" s="153">
        <f t="shared" si="34"/>
        <v>0</v>
      </c>
      <c r="K1136" s="153">
        <f t="shared" si="35"/>
        <v>0</v>
      </c>
      <c r="L1136" s="43" t="e">
        <f>IF(B1136=#REF!,MAX($L$3:L1135)+1,0)</f>
        <v>#REF!</v>
      </c>
    </row>
    <row r="1137" spans="1:12">
      <c r="A1137" s="158"/>
      <c r="B1137" s="94"/>
      <c r="C1137" s="159"/>
      <c r="D1137" s="128"/>
      <c r="E1137" s="151" t="str">
        <f>IFERROR(INDEX('Материал хисобот'!$C$9:$C$259,MATCH(D1137,'Материал хисобот'!$B$9:$B$259,0),1),"")</f>
        <v/>
      </c>
      <c r="F1137" s="152" t="str">
        <f>IFERROR(INDEX('Материал хисобот'!$D$9:$D$259,MATCH(D1137,'Материал хисобот'!$B$9:$B$259,0),1),"")</f>
        <v/>
      </c>
      <c r="G1137" s="155"/>
      <c r="H1137" s="153">
        <f>IFERROR((((SUMIFS('Регистрация приход товаров'!$H$4:$H$2000,'Регистрация приход товаров'!$A$4:$A$2000,"&gt;="&amp;DATE(YEAR($A1137),MONTH($A1137),1),'Регистрация приход товаров'!$D$4:$D$2000,$D1137)-SUMIFS('Регистрация приход товаров'!$H$4:$H$2000,'Регистрация приход товаров'!$A$4:$A$2000,"&gt;="&amp;DATE(YEAR($A1137),MONTH($A1137)+1,1),'Регистрация приход товаров'!$D$4:$D$2000,$D1137))+(IFERROR((SUMIF('Остаток на начало год'!$B$5:$B$302,$D1137,'Остаток на начало год'!$F$5:$F$302)+SUMIFS('Регистрация приход товаров'!$H$4:$H$2000,'Регистрация приход товаров'!$D$4:$D$2000,$D1137,'Регистрация приход товаров'!$A$4:$A$2000,"&lt;"&amp;DATE(YEAR($A1137),MONTH($A1137),1)))-SUMIFS('Регистрация расход товаров'!$H$4:$H$2000,'Регистрация расход товаров'!$A$4:$A$2000,"&lt;"&amp;DATE(YEAR($A1137),MONTH($A1137),1),'Регистрация расход товаров'!$D$4:$D$2000,$D1137),0)))/((SUMIFS('Регистрация приход товаров'!$G$4:$G$2000,'Регистрация приход товаров'!$A$4:$A$2000,"&gt;="&amp;DATE(YEAR($A1137),MONTH($A1137),1),'Регистрация приход товаров'!$D$4:$D$2000,$D1137)-SUMIFS('Регистрация приход товаров'!$G$4:$G$2000,'Регистрация приход товаров'!$A$4:$A$2000,"&gt;="&amp;DATE(YEAR($A1137),MONTH($A1137)+1,1),'Регистрация приход товаров'!$D$4:$D$2000,$D1137))+(IFERROR((SUMIF('Остаток на начало год'!$B$5:$B$302,$D1137,'Остаток на начало год'!$E$5:$E$302)+SUMIFS('Регистрация приход товаров'!$G$4:$G$2000,'Регистрация приход товаров'!$D$4:$D$2000,$D1137,'Регистрация приход товаров'!$A$4:$A$2000,"&lt;"&amp;DATE(YEAR($A1137),MONTH($A1137),1)))-SUMIFS('Регистрация расход товаров'!$G$4:$G$2000,'Регистрация расход товаров'!$A$4:$A$2000,"&lt;"&amp;DATE(YEAR($A1137),MONTH($A1137),1),'Регистрация расход товаров'!$D$4:$D$2000,$D1137),0))))*G1137,0)</f>
        <v>0</v>
      </c>
      <c r="I1137" s="154"/>
      <c r="J1137" s="153">
        <f t="shared" si="34"/>
        <v>0</v>
      </c>
      <c r="K1137" s="153">
        <f t="shared" si="35"/>
        <v>0</v>
      </c>
      <c r="L1137" s="43" t="e">
        <f>IF(B1137=#REF!,MAX($L$3:L1136)+1,0)</f>
        <v>#REF!</v>
      </c>
    </row>
    <row r="1138" spans="1:12">
      <c r="A1138" s="158"/>
      <c r="B1138" s="94"/>
      <c r="C1138" s="159"/>
      <c r="D1138" s="128"/>
      <c r="E1138" s="151" t="str">
        <f>IFERROR(INDEX('Материал хисобот'!$C$9:$C$259,MATCH(D1138,'Материал хисобот'!$B$9:$B$259,0),1),"")</f>
        <v/>
      </c>
      <c r="F1138" s="152" t="str">
        <f>IFERROR(INDEX('Материал хисобот'!$D$9:$D$259,MATCH(D1138,'Материал хисобот'!$B$9:$B$259,0),1),"")</f>
        <v/>
      </c>
      <c r="G1138" s="155"/>
      <c r="H1138" s="153">
        <f>IFERROR((((SUMIFS('Регистрация приход товаров'!$H$4:$H$2000,'Регистрация приход товаров'!$A$4:$A$2000,"&gt;="&amp;DATE(YEAR($A1138),MONTH($A1138),1),'Регистрация приход товаров'!$D$4:$D$2000,$D1138)-SUMIFS('Регистрация приход товаров'!$H$4:$H$2000,'Регистрация приход товаров'!$A$4:$A$2000,"&gt;="&amp;DATE(YEAR($A1138),MONTH($A1138)+1,1),'Регистрация приход товаров'!$D$4:$D$2000,$D1138))+(IFERROR((SUMIF('Остаток на начало год'!$B$5:$B$302,$D1138,'Остаток на начало год'!$F$5:$F$302)+SUMIFS('Регистрация приход товаров'!$H$4:$H$2000,'Регистрация приход товаров'!$D$4:$D$2000,$D1138,'Регистрация приход товаров'!$A$4:$A$2000,"&lt;"&amp;DATE(YEAR($A1138),MONTH($A1138),1)))-SUMIFS('Регистрация расход товаров'!$H$4:$H$2000,'Регистрация расход товаров'!$A$4:$A$2000,"&lt;"&amp;DATE(YEAR($A1138),MONTH($A1138),1),'Регистрация расход товаров'!$D$4:$D$2000,$D1138),0)))/((SUMIFS('Регистрация приход товаров'!$G$4:$G$2000,'Регистрация приход товаров'!$A$4:$A$2000,"&gt;="&amp;DATE(YEAR($A1138),MONTH($A1138),1),'Регистрация приход товаров'!$D$4:$D$2000,$D1138)-SUMIFS('Регистрация приход товаров'!$G$4:$G$2000,'Регистрация приход товаров'!$A$4:$A$2000,"&gt;="&amp;DATE(YEAR($A1138),MONTH($A1138)+1,1),'Регистрация приход товаров'!$D$4:$D$2000,$D1138))+(IFERROR((SUMIF('Остаток на начало год'!$B$5:$B$302,$D1138,'Остаток на начало год'!$E$5:$E$302)+SUMIFS('Регистрация приход товаров'!$G$4:$G$2000,'Регистрация приход товаров'!$D$4:$D$2000,$D1138,'Регистрация приход товаров'!$A$4:$A$2000,"&lt;"&amp;DATE(YEAR($A1138),MONTH($A1138),1)))-SUMIFS('Регистрация расход товаров'!$G$4:$G$2000,'Регистрация расход товаров'!$A$4:$A$2000,"&lt;"&amp;DATE(YEAR($A1138),MONTH($A1138),1),'Регистрация расход товаров'!$D$4:$D$2000,$D1138),0))))*G1138,0)</f>
        <v>0</v>
      </c>
      <c r="I1138" s="154"/>
      <c r="J1138" s="153">
        <f t="shared" si="34"/>
        <v>0</v>
      </c>
      <c r="K1138" s="153">
        <f t="shared" si="35"/>
        <v>0</v>
      </c>
      <c r="L1138" s="43" t="e">
        <f>IF(B1138=#REF!,MAX($L$3:L1137)+1,0)</f>
        <v>#REF!</v>
      </c>
    </row>
    <row r="1139" spans="1:12">
      <c r="A1139" s="158"/>
      <c r="B1139" s="94"/>
      <c r="C1139" s="159"/>
      <c r="D1139" s="128"/>
      <c r="E1139" s="151" t="str">
        <f>IFERROR(INDEX('Материал хисобот'!$C$9:$C$259,MATCH(D1139,'Материал хисобот'!$B$9:$B$259,0),1),"")</f>
        <v/>
      </c>
      <c r="F1139" s="152" t="str">
        <f>IFERROR(INDEX('Материал хисобот'!$D$9:$D$259,MATCH(D1139,'Материал хисобот'!$B$9:$B$259,0),1),"")</f>
        <v/>
      </c>
      <c r="G1139" s="155"/>
      <c r="H1139" s="153">
        <f>IFERROR((((SUMIFS('Регистрация приход товаров'!$H$4:$H$2000,'Регистрация приход товаров'!$A$4:$A$2000,"&gt;="&amp;DATE(YEAR($A1139),MONTH($A1139),1),'Регистрация приход товаров'!$D$4:$D$2000,$D1139)-SUMIFS('Регистрация приход товаров'!$H$4:$H$2000,'Регистрация приход товаров'!$A$4:$A$2000,"&gt;="&amp;DATE(YEAR($A1139),MONTH($A1139)+1,1),'Регистрация приход товаров'!$D$4:$D$2000,$D1139))+(IFERROR((SUMIF('Остаток на начало год'!$B$5:$B$302,$D1139,'Остаток на начало год'!$F$5:$F$302)+SUMIFS('Регистрация приход товаров'!$H$4:$H$2000,'Регистрация приход товаров'!$D$4:$D$2000,$D1139,'Регистрация приход товаров'!$A$4:$A$2000,"&lt;"&amp;DATE(YEAR($A1139),MONTH($A1139),1)))-SUMIFS('Регистрация расход товаров'!$H$4:$H$2000,'Регистрация расход товаров'!$A$4:$A$2000,"&lt;"&amp;DATE(YEAR($A1139),MONTH($A1139),1),'Регистрация расход товаров'!$D$4:$D$2000,$D1139),0)))/((SUMIFS('Регистрация приход товаров'!$G$4:$G$2000,'Регистрация приход товаров'!$A$4:$A$2000,"&gt;="&amp;DATE(YEAR($A1139),MONTH($A1139),1),'Регистрация приход товаров'!$D$4:$D$2000,$D1139)-SUMIFS('Регистрация приход товаров'!$G$4:$G$2000,'Регистрация приход товаров'!$A$4:$A$2000,"&gt;="&amp;DATE(YEAR($A1139),MONTH($A1139)+1,1),'Регистрация приход товаров'!$D$4:$D$2000,$D1139))+(IFERROR((SUMIF('Остаток на начало год'!$B$5:$B$302,$D1139,'Остаток на начало год'!$E$5:$E$302)+SUMIFS('Регистрация приход товаров'!$G$4:$G$2000,'Регистрация приход товаров'!$D$4:$D$2000,$D1139,'Регистрация приход товаров'!$A$4:$A$2000,"&lt;"&amp;DATE(YEAR($A1139),MONTH($A1139),1)))-SUMIFS('Регистрация расход товаров'!$G$4:$G$2000,'Регистрация расход товаров'!$A$4:$A$2000,"&lt;"&amp;DATE(YEAR($A1139),MONTH($A1139),1),'Регистрация расход товаров'!$D$4:$D$2000,$D1139),0))))*G1139,0)</f>
        <v>0</v>
      </c>
      <c r="I1139" s="154"/>
      <c r="J1139" s="153">
        <f t="shared" si="34"/>
        <v>0</v>
      </c>
      <c r="K1139" s="153">
        <f t="shared" si="35"/>
        <v>0</v>
      </c>
      <c r="L1139" s="43" t="e">
        <f>IF(B1139=#REF!,MAX($L$3:L1138)+1,0)</f>
        <v>#REF!</v>
      </c>
    </row>
    <row r="1140" spans="1:12">
      <c r="A1140" s="158"/>
      <c r="B1140" s="94"/>
      <c r="C1140" s="159"/>
      <c r="D1140" s="128"/>
      <c r="E1140" s="151" t="str">
        <f>IFERROR(INDEX('Материал хисобот'!$C$9:$C$259,MATCH(D1140,'Материал хисобот'!$B$9:$B$259,0),1),"")</f>
        <v/>
      </c>
      <c r="F1140" s="152" t="str">
        <f>IFERROR(INDEX('Материал хисобот'!$D$9:$D$259,MATCH(D1140,'Материал хисобот'!$B$9:$B$259,0),1),"")</f>
        <v/>
      </c>
      <c r="G1140" s="155"/>
      <c r="H1140" s="153">
        <f>IFERROR((((SUMIFS('Регистрация приход товаров'!$H$4:$H$2000,'Регистрация приход товаров'!$A$4:$A$2000,"&gt;="&amp;DATE(YEAR($A1140),MONTH($A1140),1),'Регистрация приход товаров'!$D$4:$D$2000,$D1140)-SUMIFS('Регистрация приход товаров'!$H$4:$H$2000,'Регистрация приход товаров'!$A$4:$A$2000,"&gt;="&amp;DATE(YEAR($A1140),MONTH($A1140)+1,1),'Регистрация приход товаров'!$D$4:$D$2000,$D1140))+(IFERROR((SUMIF('Остаток на начало год'!$B$5:$B$302,$D1140,'Остаток на начало год'!$F$5:$F$302)+SUMIFS('Регистрация приход товаров'!$H$4:$H$2000,'Регистрация приход товаров'!$D$4:$D$2000,$D1140,'Регистрация приход товаров'!$A$4:$A$2000,"&lt;"&amp;DATE(YEAR($A1140),MONTH($A1140),1)))-SUMIFS('Регистрация расход товаров'!$H$4:$H$2000,'Регистрация расход товаров'!$A$4:$A$2000,"&lt;"&amp;DATE(YEAR($A1140),MONTH($A1140),1),'Регистрация расход товаров'!$D$4:$D$2000,$D1140),0)))/((SUMIFS('Регистрация приход товаров'!$G$4:$G$2000,'Регистрация приход товаров'!$A$4:$A$2000,"&gt;="&amp;DATE(YEAR($A1140),MONTH($A1140),1),'Регистрация приход товаров'!$D$4:$D$2000,$D1140)-SUMIFS('Регистрация приход товаров'!$G$4:$G$2000,'Регистрация приход товаров'!$A$4:$A$2000,"&gt;="&amp;DATE(YEAR($A1140),MONTH($A1140)+1,1),'Регистрация приход товаров'!$D$4:$D$2000,$D1140))+(IFERROR((SUMIF('Остаток на начало год'!$B$5:$B$302,$D1140,'Остаток на начало год'!$E$5:$E$302)+SUMIFS('Регистрация приход товаров'!$G$4:$G$2000,'Регистрация приход товаров'!$D$4:$D$2000,$D1140,'Регистрация приход товаров'!$A$4:$A$2000,"&lt;"&amp;DATE(YEAR($A1140),MONTH($A1140),1)))-SUMIFS('Регистрация расход товаров'!$G$4:$G$2000,'Регистрация расход товаров'!$A$4:$A$2000,"&lt;"&amp;DATE(YEAR($A1140),MONTH($A1140),1),'Регистрация расход товаров'!$D$4:$D$2000,$D1140),0))))*G1140,0)</f>
        <v>0</v>
      </c>
      <c r="I1140" s="154"/>
      <c r="J1140" s="153">
        <f t="shared" si="34"/>
        <v>0</v>
      </c>
      <c r="K1140" s="153">
        <f t="shared" si="35"/>
        <v>0</v>
      </c>
      <c r="L1140" s="43" t="e">
        <f>IF(B1140=#REF!,MAX($L$3:L1139)+1,0)</f>
        <v>#REF!</v>
      </c>
    </row>
    <row r="1141" spans="1:12">
      <c r="A1141" s="158"/>
      <c r="B1141" s="94"/>
      <c r="C1141" s="159"/>
      <c r="D1141" s="128"/>
      <c r="E1141" s="151" t="str">
        <f>IFERROR(INDEX('Материал хисобот'!$C$9:$C$259,MATCH(D1141,'Материал хисобот'!$B$9:$B$259,0),1),"")</f>
        <v/>
      </c>
      <c r="F1141" s="152" t="str">
        <f>IFERROR(INDEX('Материал хисобот'!$D$9:$D$259,MATCH(D1141,'Материал хисобот'!$B$9:$B$259,0),1),"")</f>
        <v/>
      </c>
      <c r="G1141" s="155"/>
      <c r="H1141" s="153">
        <f>IFERROR((((SUMIFS('Регистрация приход товаров'!$H$4:$H$2000,'Регистрация приход товаров'!$A$4:$A$2000,"&gt;="&amp;DATE(YEAR($A1141),MONTH($A1141),1),'Регистрация приход товаров'!$D$4:$D$2000,$D1141)-SUMIFS('Регистрация приход товаров'!$H$4:$H$2000,'Регистрация приход товаров'!$A$4:$A$2000,"&gt;="&amp;DATE(YEAR($A1141),MONTH($A1141)+1,1),'Регистрация приход товаров'!$D$4:$D$2000,$D1141))+(IFERROR((SUMIF('Остаток на начало год'!$B$5:$B$302,$D1141,'Остаток на начало год'!$F$5:$F$302)+SUMIFS('Регистрация приход товаров'!$H$4:$H$2000,'Регистрация приход товаров'!$D$4:$D$2000,$D1141,'Регистрация приход товаров'!$A$4:$A$2000,"&lt;"&amp;DATE(YEAR($A1141),MONTH($A1141),1)))-SUMIFS('Регистрация расход товаров'!$H$4:$H$2000,'Регистрация расход товаров'!$A$4:$A$2000,"&lt;"&amp;DATE(YEAR($A1141),MONTH($A1141),1),'Регистрация расход товаров'!$D$4:$D$2000,$D1141),0)))/((SUMIFS('Регистрация приход товаров'!$G$4:$G$2000,'Регистрация приход товаров'!$A$4:$A$2000,"&gt;="&amp;DATE(YEAR($A1141),MONTH($A1141),1),'Регистрация приход товаров'!$D$4:$D$2000,$D1141)-SUMIFS('Регистрация приход товаров'!$G$4:$G$2000,'Регистрация приход товаров'!$A$4:$A$2000,"&gt;="&amp;DATE(YEAR($A1141),MONTH($A1141)+1,1),'Регистрация приход товаров'!$D$4:$D$2000,$D1141))+(IFERROR((SUMIF('Остаток на начало год'!$B$5:$B$302,$D1141,'Остаток на начало год'!$E$5:$E$302)+SUMIFS('Регистрация приход товаров'!$G$4:$G$2000,'Регистрация приход товаров'!$D$4:$D$2000,$D1141,'Регистрация приход товаров'!$A$4:$A$2000,"&lt;"&amp;DATE(YEAR($A1141),MONTH($A1141),1)))-SUMIFS('Регистрация расход товаров'!$G$4:$G$2000,'Регистрация расход товаров'!$A$4:$A$2000,"&lt;"&amp;DATE(YEAR($A1141),MONTH($A1141),1),'Регистрация расход товаров'!$D$4:$D$2000,$D1141),0))))*G1141,0)</f>
        <v>0</v>
      </c>
      <c r="I1141" s="154"/>
      <c r="J1141" s="153">
        <f t="shared" si="34"/>
        <v>0</v>
      </c>
      <c r="K1141" s="153">
        <f t="shared" si="35"/>
        <v>0</v>
      </c>
      <c r="L1141" s="43" t="e">
        <f>IF(B1141=#REF!,MAX($L$3:L1140)+1,0)</f>
        <v>#REF!</v>
      </c>
    </row>
    <row r="1142" spans="1:12">
      <c r="A1142" s="158"/>
      <c r="B1142" s="94"/>
      <c r="C1142" s="159"/>
      <c r="D1142" s="128"/>
      <c r="E1142" s="151" t="str">
        <f>IFERROR(INDEX('Материал хисобот'!$C$9:$C$259,MATCH(D1142,'Материал хисобот'!$B$9:$B$259,0),1),"")</f>
        <v/>
      </c>
      <c r="F1142" s="152" t="str">
        <f>IFERROR(INDEX('Материал хисобот'!$D$9:$D$259,MATCH(D1142,'Материал хисобот'!$B$9:$B$259,0),1),"")</f>
        <v/>
      </c>
      <c r="G1142" s="155"/>
      <c r="H1142" s="153">
        <f>IFERROR((((SUMIFS('Регистрация приход товаров'!$H$4:$H$2000,'Регистрация приход товаров'!$A$4:$A$2000,"&gt;="&amp;DATE(YEAR($A1142),MONTH($A1142),1),'Регистрация приход товаров'!$D$4:$D$2000,$D1142)-SUMIFS('Регистрация приход товаров'!$H$4:$H$2000,'Регистрация приход товаров'!$A$4:$A$2000,"&gt;="&amp;DATE(YEAR($A1142),MONTH($A1142)+1,1),'Регистрация приход товаров'!$D$4:$D$2000,$D1142))+(IFERROR((SUMIF('Остаток на начало год'!$B$5:$B$302,$D1142,'Остаток на начало год'!$F$5:$F$302)+SUMIFS('Регистрация приход товаров'!$H$4:$H$2000,'Регистрация приход товаров'!$D$4:$D$2000,$D1142,'Регистрация приход товаров'!$A$4:$A$2000,"&lt;"&amp;DATE(YEAR($A1142),MONTH($A1142),1)))-SUMIFS('Регистрация расход товаров'!$H$4:$H$2000,'Регистрация расход товаров'!$A$4:$A$2000,"&lt;"&amp;DATE(YEAR($A1142),MONTH($A1142),1),'Регистрация расход товаров'!$D$4:$D$2000,$D1142),0)))/((SUMIFS('Регистрация приход товаров'!$G$4:$G$2000,'Регистрация приход товаров'!$A$4:$A$2000,"&gt;="&amp;DATE(YEAR($A1142),MONTH($A1142),1),'Регистрация приход товаров'!$D$4:$D$2000,$D1142)-SUMIFS('Регистрация приход товаров'!$G$4:$G$2000,'Регистрация приход товаров'!$A$4:$A$2000,"&gt;="&amp;DATE(YEAR($A1142),MONTH($A1142)+1,1),'Регистрация приход товаров'!$D$4:$D$2000,$D1142))+(IFERROR((SUMIF('Остаток на начало год'!$B$5:$B$302,$D1142,'Остаток на начало год'!$E$5:$E$302)+SUMIFS('Регистрация приход товаров'!$G$4:$G$2000,'Регистрация приход товаров'!$D$4:$D$2000,$D1142,'Регистрация приход товаров'!$A$4:$A$2000,"&lt;"&amp;DATE(YEAR($A1142),MONTH($A1142),1)))-SUMIFS('Регистрация расход товаров'!$G$4:$G$2000,'Регистрация расход товаров'!$A$4:$A$2000,"&lt;"&amp;DATE(YEAR($A1142),MONTH($A1142),1),'Регистрация расход товаров'!$D$4:$D$2000,$D1142),0))))*G1142,0)</f>
        <v>0</v>
      </c>
      <c r="I1142" s="154"/>
      <c r="J1142" s="153">
        <f t="shared" si="34"/>
        <v>0</v>
      </c>
      <c r="K1142" s="153">
        <f t="shared" si="35"/>
        <v>0</v>
      </c>
      <c r="L1142" s="43" t="e">
        <f>IF(B1142=#REF!,MAX($L$3:L1141)+1,0)</f>
        <v>#REF!</v>
      </c>
    </row>
    <row r="1143" spans="1:12">
      <c r="A1143" s="158"/>
      <c r="B1143" s="94"/>
      <c r="C1143" s="159"/>
      <c r="D1143" s="128"/>
      <c r="E1143" s="151" t="str">
        <f>IFERROR(INDEX('Материал хисобот'!$C$9:$C$259,MATCH(D1143,'Материал хисобот'!$B$9:$B$259,0),1),"")</f>
        <v/>
      </c>
      <c r="F1143" s="152" t="str">
        <f>IFERROR(INDEX('Материал хисобот'!$D$9:$D$259,MATCH(D1143,'Материал хисобот'!$B$9:$B$259,0),1),"")</f>
        <v/>
      </c>
      <c r="G1143" s="155"/>
      <c r="H1143" s="153">
        <f>IFERROR((((SUMIFS('Регистрация приход товаров'!$H$4:$H$2000,'Регистрация приход товаров'!$A$4:$A$2000,"&gt;="&amp;DATE(YEAR($A1143),MONTH($A1143),1),'Регистрация приход товаров'!$D$4:$D$2000,$D1143)-SUMIFS('Регистрация приход товаров'!$H$4:$H$2000,'Регистрация приход товаров'!$A$4:$A$2000,"&gt;="&amp;DATE(YEAR($A1143),MONTH($A1143)+1,1),'Регистрация приход товаров'!$D$4:$D$2000,$D1143))+(IFERROR((SUMIF('Остаток на начало год'!$B$5:$B$302,$D1143,'Остаток на начало год'!$F$5:$F$302)+SUMIFS('Регистрация приход товаров'!$H$4:$H$2000,'Регистрация приход товаров'!$D$4:$D$2000,$D1143,'Регистрация приход товаров'!$A$4:$A$2000,"&lt;"&amp;DATE(YEAR($A1143),MONTH($A1143),1)))-SUMIFS('Регистрация расход товаров'!$H$4:$H$2000,'Регистрация расход товаров'!$A$4:$A$2000,"&lt;"&amp;DATE(YEAR($A1143),MONTH($A1143),1),'Регистрация расход товаров'!$D$4:$D$2000,$D1143),0)))/((SUMIFS('Регистрация приход товаров'!$G$4:$G$2000,'Регистрация приход товаров'!$A$4:$A$2000,"&gt;="&amp;DATE(YEAR($A1143),MONTH($A1143),1),'Регистрация приход товаров'!$D$4:$D$2000,$D1143)-SUMIFS('Регистрация приход товаров'!$G$4:$G$2000,'Регистрация приход товаров'!$A$4:$A$2000,"&gt;="&amp;DATE(YEAR($A1143),MONTH($A1143)+1,1),'Регистрация приход товаров'!$D$4:$D$2000,$D1143))+(IFERROR((SUMIF('Остаток на начало год'!$B$5:$B$302,$D1143,'Остаток на начало год'!$E$5:$E$302)+SUMIFS('Регистрация приход товаров'!$G$4:$G$2000,'Регистрация приход товаров'!$D$4:$D$2000,$D1143,'Регистрация приход товаров'!$A$4:$A$2000,"&lt;"&amp;DATE(YEAR($A1143),MONTH($A1143),1)))-SUMIFS('Регистрация расход товаров'!$G$4:$G$2000,'Регистрация расход товаров'!$A$4:$A$2000,"&lt;"&amp;DATE(YEAR($A1143),MONTH($A1143),1),'Регистрация расход товаров'!$D$4:$D$2000,$D1143),0))))*G1143,0)</f>
        <v>0</v>
      </c>
      <c r="I1143" s="154"/>
      <c r="J1143" s="153">
        <f t="shared" si="34"/>
        <v>0</v>
      </c>
      <c r="K1143" s="153">
        <f t="shared" si="35"/>
        <v>0</v>
      </c>
      <c r="L1143" s="43" t="e">
        <f>IF(B1143=#REF!,MAX($L$3:L1142)+1,0)</f>
        <v>#REF!</v>
      </c>
    </row>
    <row r="1144" spans="1:12">
      <c r="A1144" s="158"/>
      <c r="B1144" s="94"/>
      <c r="C1144" s="159"/>
      <c r="D1144" s="128"/>
      <c r="E1144" s="151" t="str">
        <f>IFERROR(INDEX('Материал хисобот'!$C$9:$C$259,MATCH(D1144,'Материал хисобот'!$B$9:$B$259,0),1),"")</f>
        <v/>
      </c>
      <c r="F1144" s="152" t="str">
        <f>IFERROR(INDEX('Материал хисобот'!$D$9:$D$259,MATCH(D1144,'Материал хисобот'!$B$9:$B$259,0),1),"")</f>
        <v/>
      </c>
      <c r="G1144" s="155"/>
      <c r="H1144" s="153">
        <f>IFERROR((((SUMIFS('Регистрация приход товаров'!$H$4:$H$2000,'Регистрация приход товаров'!$A$4:$A$2000,"&gt;="&amp;DATE(YEAR($A1144),MONTH($A1144),1),'Регистрация приход товаров'!$D$4:$D$2000,$D1144)-SUMIFS('Регистрация приход товаров'!$H$4:$H$2000,'Регистрация приход товаров'!$A$4:$A$2000,"&gt;="&amp;DATE(YEAR($A1144),MONTH($A1144)+1,1),'Регистрация приход товаров'!$D$4:$D$2000,$D1144))+(IFERROR((SUMIF('Остаток на начало год'!$B$5:$B$302,$D1144,'Остаток на начало год'!$F$5:$F$302)+SUMIFS('Регистрация приход товаров'!$H$4:$H$2000,'Регистрация приход товаров'!$D$4:$D$2000,$D1144,'Регистрация приход товаров'!$A$4:$A$2000,"&lt;"&amp;DATE(YEAR($A1144),MONTH($A1144),1)))-SUMIFS('Регистрация расход товаров'!$H$4:$H$2000,'Регистрация расход товаров'!$A$4:$A$2000,"&lt;"&amp;DATE(YEAR($A1144),MONTH($A1144),1),'Регистрация расход товаров'!$D$4:$D$2000,$D1144),0)))/((SUMIFS('Регистрация приход товаров'!$G$4:$G$2000,'Регистрация приход товаров'!$A$4:$A$2000,"&gt;="&amp;DATE(YEAR($A1144),MONTH($A1144),1),'Регистрация приход товаров'!$D$4:$D$2000,$D1144)-SUMIFS('Регистрация приход товаров'!$G$4:$G$2000,'Регистрация приход товаров'!$A$4:$A$2000,"&gt;="&amp;DATE(YEAR($A1144),MONTH($A1144)+1,1),'Регистрация приход товаров'!$D$4:$D$2000,$D1144))+(IFERROR((SUMIF('Остаток на начало год'!$B$5:$B$302,$D1144,'Остаток на начало год'!$E$5:$E$302)+SUMIFS('Регистрация приход товаров'!$G$4:$G$2000,'Регистрация приход товаров'!$D$4:$D$2000,$D1144,'Регистрация приход товаров'!$A$4:$A$2000,"&lt;"&amp;DATE(YEAR($A1144),MONTH($A1144),1)))-SUMIFS('Регистрация расход товаров'!$G$4:$G$2000,'Регистрация расход товаров'!$A$4:$A$2000,"&lt;"&amp;DATE(YEAR($A1144),MONTH($A1144),1),'Регистрация расход товаров'!$D$4:$D$2000,$D1144),0))))*G1144,0)</f>
        <v>0</v>
      </c>
      <c r="I1144" s="154"/>
      <c r="J1144" s="153">
        <f t="shared" si="34"/>
        <v>0</v>
      </c>
      <c r="K1144" s="153">
        <f t="shared" si="35"/>
        <v>0</v>
      </c>
      <c r="L1144" s="43" t="e">
        <f>IF(B1144=#REF!,MAX($L$3:L1143)+1,0)</f>
        <v>#REF!</v>
      </c>
    </row>
    <row r="1145" spans="1:12">
      <c r="A1145" s="158"/>
      <c r="B1145" s="94"/>
      <c r="C1145" s="159"/>
      <c r="D1145" s="128"/>
      <c r="E1145" s="151" t="str">
        <f>IFERROR(INDEX('Материал хисобот'!$C$9:$C$259,MATCH(D1145,'Материал хисобот'!$B$9:$B$259,0),1),"")</f>
        <v/>
      </c>
      <c r="F1145" s="152" t="str">
        <f>IFERROR(INDEX('Материал хисобот'!$D$9:$D$259,MATCH(D1145,'Материал хисобот'!$B$9:$B$259,0),1),"")</f>
        <v/>
      </c>
      <c r="G1145" s="155"/>
      <c r="H1145" s="153">
        <f>IFERROR((((SUMIFS('Регистрация приход товаров'!$H$4:$H$2000,'Регистрация приход товаров'!$A$4:$A$2000,"&gt;="&amp;DATE(YEAR($A1145),MONTH($A1145),1),'Регистрация приход товаров'!$D$4:$D$2000,$D1145)-SUMIFS('Регистрация приход товаров'!$H$4:$H$2000,'Регистрация приход товаров'!$A$4:$A$2000,"&gt;="&amp;DATE(YEAR($A1145),MONTH($A1145)+1,1),'Регистрация приход товаров'!$D$4:$D$2000,$D1145))+(IFERROR((SUMIF('Остаток на начало год'!$B$5:$B$302,$D1145,'Остаток на начало год'!$F$5:$F$302)+SUMIFS('Регистрация приход товаров'!$H$4:$H$2000,'Регистрация приход товаров'!$D$4:$D$2000,$D1145,'Регистрация приход товаров'!$A$4:$A$2000,"&lt;"&amp;DATE(YEAR($A1145),MONTH($A1145),1)))-SUMIFS('Регистрация расход товаров'!$H$4:$H$2000,'Регистрация расход товаров'!$A$4:$A$2000,"&lt;"&amp;DATE(YEAR($A1145),MONTH($A1145),1),'Регистрация расход товаров'!$D$4:$D$2000,$D1145),0)))/((SUMIFS('Регистрация приход товаров'!$G$4:$G$2000,'Регистрация приход товаров'!$A$4:$A$2000,"&gt;="&amp;DATE(YEAR($A1145),MONTH($A1145),1),'Регистрация приход товаров'!$D$4:$D$2000,$D1145)-SUMIFS('Регистрация приход товаров'!$G$4:$G$2000,'Регистрация приход товаров'!$A$4:$A$2000,"&gt;="&amp;DATE(YEAR($A1145),MONTH($A1145)+1,1),'Регистрация приход товаров'!$D$4:$D$2000,$D1145))+(IFERROR((SUMIF('Остаток на начало год'!$B$5:$B$302,$D1145,'Остаток на начало год'!$E$5:$E$302)+SUMIFS('Регистрация приход товаров'!$G$4:$G$2000,'Регистрация приход товаров'!$D$4:$D$2000,$D1145,'Регистрация приход товаров'!$A$4:$A$2000,"&lt;"&amp;DATE(YEAR($A1145),MONTH($A1145),1)))-SUMIFS('Регистрация расход товаров'!$G$4:$G$2000,'Регистрация расход товаров'!$A$4:$A$2000,"&lt;"&amp;DATE(YEAR($A1145),MONTH($A1145),1),'Регистрация расход товаров'!$D$4:$D$2000,$D1145),0))))*G1145,0)</f>
        <v>0</v>
      </c>
      <c r="I1145" s="154"/>
      <c r="J1145" s="153">
        <f t="shared" si="34"/>
        <v>0</v>
      </c>
      <c r="K1145" s="153">
        <f t="shared" si="35"/>
        <v>0</v>
      </c>
      <c r="L1145" s="43" t="e">
        <f>IF(B1145=#REF!,MAX($L$3:L1144)+1,0)</f>
        <v>#REF!</v>
      </c>
    </row>
    <row r="1146" spans="1:12">
      <c r="A1146" s="158"/>
      <c r="B1146" s="94"/>
      <c r="C1146" s="159"/>
      <c r="D1146" s="128"/>
      <c r="E1146" s="151" t="str">
        <f>IFERROR(INDEX('Материал хисобот'!$C$9:$C$259,MATCH(D1146,'Материал хисобот'!$B$9:$B$259,0),1),"")</f>
        <v/>
      </c>
      <c r="F1146" s="152" t="str">
        <f>IFERROR(INDEX('Материал хисобот'!$D$9:$D$259,MATCH(D1146,'Материал хисобот'!$B$9:$B$259,0),1),"")</f>
        <v/>
      </c>
      <c r="G1146" s="155"/>
      <c r="H1146" s="153">
        <f>IFERROR((((SUMIFS('Регистрация приход товаров'!$H$4:$H$2000,'Регистрация приход товаров'!$A$4:$A$2000,"&gt;="&amp;DATE(YEAR($A1146),MONTH($A1146),1),'Регистрация приход товаров'!$D$4:$D$2000,$D1146)-SUMIFS('Регистрация приход товаров'!$H$4:$H$2000,'Регистрация приход товаров'!$A$4:$A$2000,"&gt;="&amp;DATE(YEAR($A1146),MONTH($A1146)+1,1),'Регистрация приход товаров'!$D$4:$D$2000,$D1146))+(IFERROR((SUMIF('Остаток на начало год'!$B$5:$B$302,$D1146,'Остаток на начало год'!$F$5:$F$302)+SUMIFS('Регистрация приход товаров'!$H$4:$H$2000,'Регистрация приход товаров'!$D$4:$D$2000,$D1146,'Регистрация приход товаров'!$A$4:$A$2000,"&lt;"&amp;DATE(YEAR($A1146),MONTH($A1146),1)))-SUMIFS('Регистрация расход товаров'!$H$4:$H$2000,'Регистрация расход товаров'!$A$4:$A$2000,"&lt;"&amp;DATE(YEAR($A1146),MONTH($A1146),1),'Регистрация расход товаров'!$D$4:$D$2000,$D1146),0)))/((SUMIFS('Регистрация приход товаров'!$G$4:$G$2000,'Регистрация приход товаров'!$A$4:$A$2000,"&gt;="&amp;DATE(YEAR($A1146),MONTH($A1146),1),'Регистрация приход товаров'!$D$4:$D$2000,$D1146)-SUMIFS('Регистрация приход товаров'!$G$4:$G$2000,'Регистрация приход товаров'!$A$4:$A$2000,"&gt;="&amp;DATE(YEAR($A1146),MONTH($A1146)+1,1),'Регистрация приход товаров'!$D$4:$D$2000,$D1146))+(IFERROR((SUMIF('Остаток на начало год'!$B$5:$B$302,$D1146,'Остаток на начало год'!$E$5:$E$302)+SUMIFS('Регистрация приход товаров'!$G$4:$G$2000,'Регистрация приход товаров'!$D$4:$D$2000,$D1146,'Регистрация приход товаров'!$A$4:$A$2000,"&lt;"&amp;DATE(YEAR($A1146),MONTH($A1146),1)))-SUMIFS('Регистрация расход товаров'!$G$4:$G$2000,'Регистрация расход товаров'!$A$4:$A$2000,"&lt;"&amp;DATE(YEAR($A1146),MONTH($A1146),1),'Регистрация расход товаров'!$D$4:$D$2000,$D1146),0))))*G1146,0)</f>
        <v>0</v>
      </c>
      <c r="I1146" s="154"/>
      <c r="J1146" s="153">
        <f t="shared" si="34"/>
        <v>0</v>
      </c>
      <c r="K1146" s="153">
        <f t="shared" si="35"/>
        <v>0</v>
      </c>
      <c r="L1146" s="43" t="e">
        <f>IF(B1146=#REF!,MAX($L$3:L1145)+1,0)</f>
        <v>#REF!</v>
      </c>
    </row>
    <row r="1147" spans="1:12">
      <c r="A1147" s="158"/>
      <c r="B1147" s="94"/>
      <c r="C1147" s="159"/>
      <c r="D1147" s="128"/>
      <c r="E1147" s="151" t="str">
        <f>IFERROR(INDEX('Материал хисобот'!$C$9:$C$259,MATCH(D1147,'Материал хисобот'!$B$9:$B$259,0),1),"")</f>
        <v/>
      </c>
      <c r="F1147" s="152" t="str">
        <f>IFERROR(INDEX('Материал хисобот'!$D$9:$D$259,MATCH(D1147,'Материал хисобот'!$B$9:$B$259,0),1),"")</f>
        <v/>
      </c>
      <c r="G1147" s="155"/>
      <c r="H1147" s="153">
        <f>IFERROR((((SUMIFS('Регистрация приход товаров'!$H$4:$H$2000,'Регистрация приход товаров'!$A$4:$A$2000,"&gt;="&amp;DATE(YEAR($A1147),MONTH($A1147),1),'Регистрация приход товаров'!$D$4:$D$2000,$D1147)-SUMIFS('Регистрация приход товаров'!$H$4:$H$2000,'Регистрация приход товаров'!$A$4:$A$2000,"&gt;="&amp;DATE(YEAR($A1147),MONTH($A1147)+1,1),'Регистрация приход товаров'!$D$4:$D$2000,$D1147))+(IFERROR((SUMIF('Остаток на начало год'!$B$5:$B$302,$D1147,'Остаток на начало год'!$F$5:$F$302)+SUMIFS('Регистрация приход товаров'!$H$4:$H$2000,'Регистрация приход товаров'!$D$4:$D$2000,$D1147,'Регистрация приход товаров'!$A$4:$A$2000,"&lt;"&amp;DATE(YEAR($A1147),MONTH($A1147),1)))-SUMIFS('Регистрация расход товаров'!$H$4:$H$2000,'Регистрация расход товаров'!$A$4:$A$2000,"&lt;"&amp;DATE(YEAR($A1147),MONTH($A1147),1),'Регистрация расход товаров'!$D$4:$D$2000,$D1147),0)))/((SUMIFS('Регистрация приход товаров'!$G$4:$G$2000,'Регистрация приход товаров'!$A$4:$A$2000,"&gt;="&amp;DATE(YEAR($A1147),MONTH($A1147),1),'Регистрация приход товаров'!$D$4:$D$2000,$D1147)-SUMIFS('Регистрация приход товаров'!$G$4:$G$2000,'Регистрация приход товаров'!$A$4:$A$2000,"&gt;="&amp;DATE(YEAR($A1147),MONTH($A1147)+1,1),'Регистрация приход товаров'!$D$4:$D$2000,$D1147))+(IFERROR((SUMIF('Остаток на начало год'!$B$5:$B$302,$D1147,'Остаток на начало год'!$E$5:$E$302)+SUMIFS('Регистрация приход товаров'!$G$4:$G$2000,'Регистрация приход товаров'!$D$4:$D$2000,$D1147,'Регистрация приход товаров'!$A$4:$A$2000,"&lt;"&amp;DATE(YEAR($A1147),MONTH($A1147),1)))-SUMIFS('Регистрация расход товаров'!$G$4:$G$2000,'Регистрация расход товаров'!$A$4:$A$2000,"&lt;"&amp;DATE(YEAR($A1147),MONTH($A1147),1),'Регистрация расход товаров'!$D$4:$D$2000,$D1147),0))))*G1147,0)</f>
        <v>0</v>
      </c>
      <c r="I1147" s="154"/>
      <c r="J1147" s="153">
        <f t="shared" si="34"/>
        <v>0</v>
      </c>
      <c r="K1147" s="153">
        <f t="shared" si="35"/>
        <v>0</v>
      </c>
      <c r="L1147" s="43" t="e">
        <f>IF(B1147=#REF!,MAX($L$3:L1146)+1,0)</f>
        <v>#REF!</v>
      </c>
    </row>
    <row r="1148" spans="1:12">
      <c r="A1148" s="158"/>
      <c r="B1148" s="94"/>
      <c r="C1148" s="159"/>
      <c r="D1148" s="128"/>
      <c r="E1148" s="151" t="str">
        <f>IFERROR(INDEX('Материал хисобот'!$C$9:$C$259,MATCH(D1148,'Материал хисобот'!$B$9:$B$259,0),1),"")</f>
        <v/>
      </c>
      <c r="F1148" s="152" t="str">
        <f>IFERROR(INDEX('Материал хисобот'!$D$9:$D$259,MATCH(D1148,'Материал хисобот'!$B$9:$B$259,0),1),"")</f>
        <v/>
      </c>
      <c r="G1148" s="155"/>
      <c r="H1148" s="153">
        <f>IFERROR((((SUMIFS('Регистрация приход товаров'!$H$4:$H$2000,'Регистрация приход товаров'!$A$4:$A$2000,"&gt;="&amp;DATE(YEAR($A1148),MONTH($A1148),1),'Регистрация приход товаров'!$D$4:$D$2000,$D1148)-SUMIFS('Регистрация приход товаров'!$H$4:$H$2000,'Регистрация приход товаров'!$A$4:$A$2000,"&gt;="&amp;DATE(YEAR($A1148),MONTH($A1148)+1,1),'Регистрация приход товаров'!$D$4:$D$2000,$D1148))+(IFERROR((SUMIF('Остаток на начало год'!$B$5:$B$302,$D1148,'Остаток на начало год'!$F$5:$F$302)+SUMIFS('Регистрация приход товаров'!$H$4:$H$2000,'Регистрация приход товаров'!$D$4:$D$2000,$D1148,'Регистрация приход товаров'!$A$4:$A$2000,"&lt;"&amp;DATE(YEAR($A1148),MONTH($A1148),1)))-SUMIFS('Регистрация расход товаров'!$H$4:$H$2000,'Регистрация расход товаров'!$A$4:$A$2000,"&lt;"&amp;DATE(YEAR($A1148),MONTH($A1148),1),'Регистрация расход товаров'!$D$4:$D$2000,$D1148),0)))/((SUMIFS('Регистрация приход товаров'!$G$4:$G$2000,'Регистрация приход товаров'!$A$4:$A$2000,"&gt;="&amp;DATE(YEAR($A1148),MONTH($A1148),1),'Регистрация приход товаров'!$D$4:$D$2000,$D1148)-SUMIFS('Регистрация приход товаров'!$G$4:$G$2000,'Регистрация приход товаров'!$A$4:$A$2000,"&gt;="&amp;DATE(YEAR($A1148),MONTH($A1148)+1,1),'Регистрация приход товаров'!$D$4:$D$2000,$D1148))+(IFERROR((SUMIF('Остаток на начало год'!$B$5:$B$302,$D1148,'Остаток на начало год'!$E$5:$E$302)+SUMIFS('Регистрация приход товаров'!$G$4:$G$2000,'Регистрация приход товаров'!$D$4:$D$2000,$D1148,'Регистрация приход товаров'!$A$4:$A$2000,"&lt;"&amp;DATE(YEAR($A1148),MONTH($A1148),1)))-SUMIFS('Регистрация расход товаров'!$G$4:$G$2000,'Регистрация расход товаров'!$A$4:$A$2000,"&lt;"&amp;DATE(YEAR($A1148),MONTH($A1148),1),'Регистрация расход товаров'!$D$4:$D$2000,$D1148),0))))*G1148,0)</f>
        <v>0</v>
      </c>
      <c r="I1148" s="154"/>
      <c r="J1148" s="153">
        <f t="shared" si="34"/>
        <v>0</v>
      </c>
      <c r="K1148" s="153">
        <f t="shared" si="35"/>
        <v>0</v>
      </c>
      <c r="L1148" s="43" t="e">
        <f>IF(B1148=#REF!,MAX($L$3:L1147)+1,0)</f>
        <v>#REF!</v>
      </c>
    </row>
    <row r="1149" spans="1:12">
      <c r="A1149" s="158"/>
      <c r="B1149" s="94"/>
      <c r="C1149" s="159"/>
      <c r="D1149" s="128"/>
      <c r="E1149" s="151" t="str">
        <f>IFERROR(INDEX('Материал хисобот'!$C$9:$C$259,MATCH(D1149,'Материал хисобот'!$B$9:$B$259,0),1),"")</f>
        <v/>
      </c>
      <c r="F1149" s="152" t="str">
        <f>IFERROR(INDEX('Материал хисобот'!$D$9:$D$259,MATCH(D1149,'Материал хисобот'!$B$9:$B$259,0),1),"")</f>
        <v/>
      </c>
      <c r="G1149" s="155"/>
      <c r="H1149" s="153">
        <f>IFERROR((((SUMIFS('Регистрация приход товаров'!$H$4:$H$2000,'Регистрация приход товаров'!$A$4:$A$2000,"&gt;="&amp;DATE(YEAR($A1149),MONTH($A1149),1),'Регистрация приход товаров'!$D$4:$D$2000,$D1149)-SUMIFS('Регистрация приход товаров'!$H$4:$H$2000,'Регистрация приход товаров'!$A$4:$A$2000,"&gt;="&amp;DATE(YEAR($A1149),MONTH($A1149)+1,1),'Регистрация приход товаров'!$D$4:$D$2000,$D1149))+(IFERROR((SUMIF('Остаток на начало год'!$B$5:$B$302,$D1149,'Остаток на начало год'!$F$5:$F$302)+SUMIFS('Регистрация приход товаров'!$H$4:$H$2000,'Регистрация приход товаров'!$D$4:$D$2000,$D1149,'Регистрация приход товаров'!$A$4:$A$2000,"&lt;"&amp;DATE(YEAR($A1149),MONTH($A1149),1)))-SUMIFS('Регистрация расход товаров'!$H$4:$H$2000,'Регистрация расход товаров'!$A$4:$A$2000,"&lt;"&amp;DATE(YEAR($A1149),MONTH($A1149),1),'Регистрация расход товаров'!$D$4:$D$2000,$D1149),0)))/((SUMIFS('Регистрация приход товаров'!$G$4:$G$2000,'Регистрация приход товаров'!$A$4:$A$2000,"&gt;="&amp;DATE(YEAR($A1149),MONTH($A1149),1),'Регистрация приход товаров'!$D$4:$D$2000,$D1149)-SUMIFS('Регистрация приход товаров'!$G$4:$G$2000,'Регистрация приход товаров'!$A$4:$A$2000,"&gt;="&amp;DATE(YEAR($A1149),MONTH($A1149)+1,1),'Регистрация приход товаров'!$D$4:$D$2000,$D1149))+(IFERROR((SUMIF('Остаток на начало год'!$B$5:$B$302,$D1149,'Остаток на начало год'!$E$5:$E$302)+SUMIFS('Регистрация приход товаров'!$G$4:$G$2000,'Регистрация приход товаров'!$D$4:$D$2000,$D1149,'Регистрация приход товаров'!$A$4:$A$2000,"&lt;"&amp;DATE(YEAR($A1149),MONTH($A1149),1)))-SUMIFS('Регистрация расход товаров'!$G$4:$G$2000,'Регистрация расход товаров'!$A$4:$A$2000,"&lt;"&amp;DATE(YEAR($A1149),MONTH($A1149),1),'Регистрация расход товаров'!$D$4:$D$2000,$D1149),0))))*G1149,0)</f>
        <v>0</v>
      </c>
      <c r="I1149" s="154"/>
      <c r="J1149" s="153">
        <f t="shared" si="34"/>
        <v>0</v>
      </c>
      <c r="K1149" s="153">
        <f t="shared" si="35"/>
        <v>0</v>
      </c>
      <c r="L1149" s="43" t="e">
        <f>IF(B1149=#REF!,MAX($L$3:L1148)+1,0)</f>
        <v>#REF!</v>
      </c>
    </row>
    <row r="1150" spans="1:12">
      <c r="A1150" s="158"/>
      <c r="B1150" s="94"/>
      <c r="C1150" s="159"/>
      <c r="D1150" s="128"/>
      <c r="E1150" s="151" t="str">
        <f>IFERROR(INDEX('Материал хисобот'!$C$9:$C$259,MATCH(D1150,'Материал хисобот'!$B$9:$B$259,0),1),"")</f>
        <v/>
      </c>
      <c r="F1150" s="152" t="str">
        <f>IFERROR(INDEX('Материал хисобот'!$D$9:$D$259,MATCH(D1150,'Материал хисобот'!$B$9:$B$259,0),1),"")</f>
        <v/>
      </c>
      <c r="G1150" s="155"/>
      <c r="H1150" s="153">
        <f>IFERROR((((SUMIFS('Регистрация приход товаров'!$H$4:$H$2000,'Регистрация приход товаров'!$A$4:$A$2000,"&gt;="&amp;DATE(YEAR($A1150),MONTH($A1150),1),'Регистрация приход товаров'!$D$4:$D$2000,$D1150)-SUMIFS('Регистрация приход товаров'!$H$4:$H$2000,'Регистрация приход товаров'!$A$4:$A$2000,"&gt;="&amp;DATE(YEAR($A1150),MONTH($A1150)+1,1),'Регистрация приход товаров'!$D$4:$D$2000,$D1150))+(IFERROR((SUMIF('Остаток на начало год'!$B$5:$B$302,$D1150,'Остаток на начало год'!$F$5:$F$302)+SUMIFS('Регистрация приход товаров'!$H$4:$H$2000,'Регистрация приход товаров'!$D$4:$D$2000,$D1150,'Регистрация приход товаров'!$A$4:$A$2000,"&lt;"&amp;DATE(YEAR($A1150),MONTH($A1150),1)))-SUMIFS('Регистрация расход товаров'!$H$4:$H$2000,'Регистрация расход товаров'!$A$4:$A$2000,"&lt;"&amp;DATE(YEAR($A1150),MONTH($A1150),1),'Регистрация расход товаров'!$D$4:$D$2000,$D1150),0)))/((SUMIFS('Регистрация приход товаров'!$G$4:$G$2000,'Регистрация приход товаров'!$A$4:$A$2000,"&gt;="&amp;DATE(YEAR($A1150),MONTH($A1150),1),'Регистрация приход товаров'!$D$4:$D$2000,$D1150)-SUMIFS('Регистрация приход товаров'!$G$4:$G$2000,'Регистрация приход товаров'!$A$4:$A$2000,"&gt;="&amp;DATE(YEAR($A1150),MONTH($A1150)+1,1),'Регистрация приход товаров'!$D$4:$D$2000,$D1150))+(IFERROR((SUMIF('Остаток на начало год'!$B$5:$B$302,$D1150,'Остаток на начало год'!$E$5:$E$302)+SUMIFS('Регистрация приход товаров'!$G$4:$G$2000,'Регистрация приход товаров'!$D$4:$D$2000,$D1150,'Регистрация приход товаров'!$A$4:$A$2000,"&lt;"&amp;DATE(YEAR($A1150),MONTH($A1150),1)))-SUMIFS('Регистрация расход товаров'!$G$4:$G$2000,'Регистрация расход товаров'!$A$4:$A$2000,"&lt;"&amp;DATE(YEAR($A1150),MONTH($A1150),1),'Регистрация расход товаров'!$D$4:$D$2000,$D1150),0))))*G1150,0)</f>
        <v>0</v>
      </c>
      <c r="I1150" s="154"/>
      <c r="J1150" s="153">
        <f t="shared" si="34"/>
        <v>0</v>
      </c>
      <c r="K1150" s="153">
        <f t="shared" si="35"/>
        <v>0</v>
      </c>
      <c r="L1150" s="43" t="e">
        <f>IF(B1150=#REF!,MAX($L$3:L1149)+1,0)</f>
        <v>#REF!</v>
      </c>
    </row>
    <row r="1151" spans="1:12">
      <c r="A1151" s="158"/>
      <c r="B1151" s="94"/>
      <c r="C1151" s="159"/>
      <c r="D1151" s="128"/>
      <c r="E1151" s="151" t="str">
        <f>IFERROR(INDEX('Материал хисобот'!$C$9:$C$259,MATCH(D1151,'Материал хисобот'!$B$9:$B$259,0),1),"")</f>
        <v/>
      </c>
      <c r="F1151" s="152" t="str">
        <f>IFERROR(INDEX('Материал хисобот'!$D$9:$D$259,MATCH(D1151,'Материал хисобот'!$B$9:$B$259,0),1),"")</f>
        <v/>
      </c>
      <c r="G1151" s="155"/>
      <c r="H1151" s="153">
        <f>IFERROR((((SUMIFS('Регистрация приход товаров'!$H$4:$H$2000,'Регистрация приход товаров'!$A$4:$A$2000,"&gt;="&amp;DATE(YEAR($A1151),MONTH($A1151),1),'Регистрация приход товаров'!$D$4:$D$2000,$D1151)-SUMIFS('Регистрация приход товаров'!$H$4:$H$2000,'Регистрация приход товаров'!$A$4:$A$2000,"&gt;="&amp;DATE(YEAR($A1151),MONTH($A1151)+1,1),'Регистрация приход товаров'!$D$4:$D$2000,$D1151))+(IFERROR((SUMIF('Остаток на начало год'!$B$5:$B$302,$D1151,'Остаток на начало год'!$F$5:$F$302)+SUMIFS('Регистрация приход товаров'!$H$4:$H$2000,'Регистрация приход товаров'!$D$4:$D$2000,$D1151,'Регистрация приход товаров'!$A$4:$A$2000,"&lt;"&amp;DATE(YEAR($A1151),MONTH($A1151),1)))-SUMIFS('Регистрация расход товаров'!$H$4:$H$2000,'Регистрация расход товаров'!$A$4:$A$2000,"&lt;"&amp;DATE(YEAR($A1151),MONTH($A1151),1),'Регистрация расход товаров'!$D$4:$D$2000,$D1151),0)))/((SUMIFS('Регистрация приход товаров'!$G$4:$G$2000,'Регистрация приход товаров'!$A$4:$A$2000,"&gt;="&amp;DATE(YEAR($A1151),MONTH($A1151),1),'Регистрация приход товаров'!$D$4:$D$2000,$D1151)-SUMIFS('Регистрация приход товаров'!$G$4:$G$2000,'Регистрация приход товаров'!$A$4:$A$2000,"&gt;="&amp;DATE(YEAR($A1151),MONTH($A1151)+1,1),'Регистрация приход товаров'!$D$4:$D$2000,$D1151))+(IFERROR((SUMIF('Остаток на начало год'!$B$5:$B$302,$D1151,'Остаток на начало год'!$E$5:$E$302)+SUMIFS('Регистрация приход товаров'!$G$4:$G$2000,'Регистрация приход товаров'!$D$4:$D$2000,$D1151,'Регистрация приход товаров'!$A$4:$A$2000,"&lt;"&amp;DATE(YEAR($A1151),MONTH($A1151),1)))-SUMIFS('Регистрация расход товаров'!$G$4:$G$2000,'Регистрация расход товаров'!$A$4:$A$2000,"&lt;"&amp;DATE(YEAR($A1151),MONTH($A1151),1),'Регистрация расход товаров'!$D$4:$D$2000,$D1151),0))))*G1151,0)</f>
        <v>0</v>
      </c>
      <c r="I1151" s="154"/>
      <c r="J1151" s="153">
        <f t="shared" si="34"/>
        <v>0</v>
      </c>
      <c r="K1151" s="153">
        <f t="shared" si="35"/>
        <v>0</v>
      </c>
      <c r="L1151" s="43" t="e">
        <f>IF(B1151=#REF!,MAX($L$3:L1150)+1,0)</f>
        <v>#REF!</v>
      </c>
    </row>
    <row r="1152" spans="1:12">
      <c r="A1152" s="158"/>
      <c r="B1152" s="94"/>
      <c r="C1152" s="159"/>
      <c r="D1152" s="128"/>
      <c r="E1152" s="151" t="str">
        <f>IFERROR(INDEX('Материал хисобот'!$C$9:$C$259,MATCH(D1152,'Материал хисобот'!$B$9:$B$259,0),1),"")</f>
        <v/>
      </c>
      <c r="F1152" s="152" t="str">
        <f>IFERROR(INDEX('Материал хисобот'!$D$9:$D$259,MATCH(D1152,'Материал хисобот'!$B$9:$B$259,0),1),"")</f>
        <v/>
      </c>
      <c r="G1152" s="155"/>
      <c r="H1152" s="153">
        <f>IFERROR((((SUMIFS('Регистрация приход товаров'!$H$4:$H$2000,'Регистрация приход товаров'!$A$4:$A$2000,"&gt;="&amp;DATE(YEAR($A1152),MONTH($A1152),1),'Регистрация приход товаров'!$D$4:$D$2000,$D1152)-SUMIFS('Регистрация приход товаров'!$H$4:$H$2000,'Регистрация приход товаров'!$A$4:$A$2000,"&gt;="&amp;DATE(YEAR($A1152),MONTH($A1152)+1,1),'Регистрация приход товаров'!$D$4:$D$2000,$D1152))+(IFERROR((SUMIF('Остаток на начало год'!$B$5:$B$302,$D1152,'Остаток на начало год'!$F$5:$F$302)+SUMIFS('Регистрация приход товаров'!$H$4:$H$2000,'Регистрация приход товаров'!$D$4:$D$2000,$D1152,'Регистрация приход товаров'!$A$4:$A$2000,"&lt;"&amp;DATE(YEAR($A1152),MONTH($A1152),1)))-SUMIFS('Регистрация расход товаров'!$H$4:$H$2000,'Регистрация расход товаров'!$A$4:$A$2000,"&lt;"&amp;DATE(YEAR($A1152),MONTH($A1152),1),'Регистрация расход товаров'!$D$4:$D$2000,$D1152),0)))/((SUMIFS('Регистрация приход товаров'!$G$4:$G$2000,'Регистрация приход товаров'!$A$4:$A$2000,"&gt;="&amp;DATE(YEAR($A1152),MONTH($A1152),1),'Регистрация приход товаров'!$D$4:$D$2000,$D1152)-SUMIFS('Регистрация приход товаров'!$G$4:$G$2000,'Регистрация приход товаров'!$A$4:$A$2000,"&gt;="&amp;DATE(YEAR($A1152),MONTH($A1152)+1,1),'Регистрация приход товаров'!$D$4:$D$2000,$D1152))+(IFERROR((SUMIF('Остаток на начало год'!$B$5:$B$302,$D1152,'Остаток на начало год'!$E$5:$E$302)+SUMIFS('Регистрация приход товаров'!$G$4:$G$2000,'Регистрация приход товаров'!$D$4:$D$2000,$D1152,'Регистрация приход товаров'!$A$4:$A$2000,"&lt;"&amp;DATE(YEAR($A1152),MONTH($A1152),1)))-SUMIFS('Регистрация расход товаров'!$G$4:$G$2000,'Регистрация расход товаров'!$A$4:$A$2000,"&lt;"&amp;DATE(YEAR($A1152),MONTH($A1152),1),'Регистрация расход товаров'!$D$4:$D$2000,$D1152),0))))*G1152,0)</f>
        <v>0</v>
      </c>
      <c r="I1152" s="154"/>
      <c r="J1152" s="153">
        <f t="shared" si="34"/>
        <v>0</v>
      </c>
      <c r="K1152" s="153">
        <f t="shared" si="35"/>
        <v>0</v>
      </c>
      <c r="L1152" s="43" t="e">
        <f>IF(B1152=#REF!,MAX($L$3:L1151)+1,0)</f>
        <v>#REF!</v>
      </c>
    </row>
    <row r="1153" spans="1:12">
      <c r="A1153" s="158"/>
      <c r="B1153" s="94"/>
      <c r="C1153" s="159"/>
      <c r="D1153" s="128"/>
      <c r="E1153" s="151" t="str">
        <f>IFERROR(INDEX('Материал хисобот'!$C$9:$C$259,MATCH(D1153,'Материал хисобот'!$B$9:$B$259,0),1),"")</f>
        <v/>
      </c>
      <c r="F1153" s="152" t="str">
        <f>IFERROR(INDEX('Материал хисобот'!$D$9:$D$259,MATCH(D1153,'Материал хисобот'!$B$9:$B$259,0),1),"")</f>
        <v/>
      </c>
      <c r="G1153" s="155"/>
      <c r="H1153" s="153">
        <f>IFERROR((((SUMIFS('Регистрация приход товаров'!$H$4:$H$2000,'Регистрация приход товаров'!$A$4:$A$2000,"&gt;="&amp;DATE(YEAR($A1153),MONTH($A1153),1),'Регистрация приход товаров'!$D$4:$D$2000,$D1153)-SUMIFS('Регистрация приход товаров'!$H$4:$H$2000,'Регистрация приход товаров'!$A$4:$A$2000,"&gt;="&amp;DATE(YEAR($A1153),MONTH($A1153)+1,1),'Регистрация приход товаров'!$D$4:$D$2000,$D1153))+(IFERROR((SUMIF('Остаток на начало год'!$B$5:$B$302,$D1153,'Остаток на начало год'!$F$5:$F$302)+SUMIFS('Регистрация приход товаров'!$H$4:$H$2000,'Регистрация приход товаров'!$D$4:$D$2000,$D1153,'Регистрация приход товаров'!$A$4:$A$2000,"&lt;"&amp;DATE(YEAR($A1153),MONTH($A1153),1)))-SUMIFS('Регистрация расход товаров'!$H$4:$H$2000,'Регистрация расход товаров'!$A$4:$A$2000,"&lt;"&amp;DATE(YEAR($A1153),MONTH($A1153),1),'Регистрация расход товаров'!$D$4:$D$2000,$D1153),0)))/((SUMIFS('Регистрация приход товаров'!$G$4:$G$2000,'Регистрация приход товаров'!$A$4:$A$2000,"&gt;="&amp;DATE(YEAR($A1153),MONTH($A1153),1),'Регистрация приход товаров'!$D$4:$D$2000,$D1153)-SUMIFS('Регистрация приход товаров'!$G$4:$G$2000,'Регистрация приход товаров'!$A$4:$A$2000,"&gt;="&amp;DATE(YEAR($A1153),MONTH($A1153)+1,1),'Регистрация приход товаров'!$D$4:$D$2000,$D1153))+(IFERROR((SUMIF('Остаток на начало год'!$B$5:$B$302,$D1153,'Остаток на начало год'!$E$5:$E$302)+SUMIFS('Регистрация приход товаров'!$G$4:$G$2000,'Регистрация приход товаров'!$D$4:$D$2000,$D1153,'Регистрация приход товаров'!$A$4:$A$2000,"&lt;"&amp;DATE(YEAR($A1153),MONTH($A1153),1)))-SUMIFS('Регистрация расход товаров'!$G$4:$G$2000,'Регистрация расход товаров'!$A$4:$A$2000,"&lt;"&amp;DATE(YEAR($A1153),MONTH($A1153),1),'Регистрация расход товаров'!$D$4:$D$2000,$D1153),0))))*G1153,0)</f>
        <v>0</v>
      </c>
      <c r="I1153" s="154"/>
      <c r="J1153" s="153">
        <f t="shared" si="34"/>
        <v>0</v>
      </c>
      <c r="K1153" s="153">
        <f t="shared" si="35"/>
        <v>0</v>
      </c>
      <c r="L1153" s="43" t="e">
        <f>IF(B1153=#REF!,MAX($L$3:L1152)+1,0)</f>
        <v>#REF!</v>
      </c>
    </row>
    <row r="1154" spans="1:12">
      <c r="A1154" s="158"/>
      <c r="B1154" s="94"/>
      <c r="C1154" s="159"/>
      <c r="D1154" s="128"/>
      <c r="E1154" s="151" t="str">
        <f>IFERROR(INDEX('Материал хисобот'!$C$9:$C$259,MATCH(D1154,'Материал хисобот'!$B$9:$B$259,0),1),"")</f>
        <v/>
      </c>
      <c r="F1154" s="152" t="str">
        <f>IFERROR(INDEX('Материал хисобот'!$D$9:$D$259,MATCH(D1154,'Материал хисобот'!$B$9:$B$259,0),1),"")</f>
        <v/>
      </c>
      <c r="G1154" s="155"/>
      <c r="H1154" s="153">
        <f>IFERROR((((SUMIFS('Регистрация приход товаров'!$H$4:$H$2000,'Регистрация приход товаров'!$A$4:$A$2000,"&gt;="&amp;DATE(YEAR($A1154),MONTH($A1154),1),'Регистрация приход товаров'!$D$4:$D$2000,$D1154)-SUMIFS('Регистрация приход товаров'!$H$4:$H$2000,'Регистрация приход товаров'!$A$4:$A$2000,"&gt;="&amp;DATE(YEAR($A1154),MONTH($A1154)+1,1),'Регистрация приход товаров'!$D$4:$D$2000,$D1154))+(IFERROR((SUMIF('Остаток на начало год'!$B$5:$B$302,$D1154,'Остаток на начало год'!$F$5:$F$302)+SUMIFS('Регистрация приход товаров'!$H$4:$H$2000,'Регистрация приход товаров'!$D$4:$D$2000,$D1154,'Регистрация приход товаров'!$A$4:$A$2000,"&lt;"&amp;DATE(YEAR($A1154),MONTH($A1154),1)))-SUMIFS('Регистрация расход товаров'!$H$4:$H$2000,'Регистрация расход товаров'!$A$4:$A$2000,"&lt;"&amp;DATE(YEAR($A1154),MONTH($A1154),1),'Регистрация расход товаров'!$D$4:$D$2000,$D1154),0)))/((SUMIFS('Регистрация приход товаров'!$G$4:$G$2000,'Регистрация приход товаров'!$A$4:$A$2000,"&gt;="&amp;DATE(YEAR($A1154),MONTH($A1154),1),'Регистрация приход товаров'!$D$4:$D$2000,$D1154)-SUMIFS('Регистрация приход товаров'!$G$4:$G$2000,'Регистрация приход товаров'!$A$4:$A$2000,"&gt;="&amp;DATE(YEAR($A1154),MONTH($A1154)+1,1),'Регистрация приход товаров'!$D$4:$D$2000,$D1154))+(IFERROR((SUMIF('Остаток на начало год'!$B$5:$B$302,$D1154,'Остаток на начало год'!$E$5:$E$302)+SUMIFS('Регистрация приход товаров'!$G$4:$G$2000,'Регистрация приход товаров'!$D$4:$D$2000,$D1154,'Регистрация приход товаров'!$A$4:$A$2000,"&lt;"&amp;DATE(YEAR($A1154),MONTH($A1154),1)))-SUMIFS('Регистрация расход товаров'!$G$4:$G$2000,'Регистрация расход товаров'!$A$4:$A$2000,"&lt;"&amp;DATE(YEAR($A1154),MONTH($A1154),1),'Регистрация расход товаров'!$D$4:$D$2000,$D1154),0))))*G1154,0)</f>
        <v>0</v>
      </c>
      <c r="I1154" s="154"/>
      <c r="J1154" s="153">
        <f t="shared" si="34"/>
        <v>0</v>
      </c>
      <c r="K1154" s="153">
        <f t="shared" si="35"/>
        <v>0</v>
      </c>
      <c r="L1154" s="43" t="e">
        <f>IF(B1154=#REF!,MAX($L$3:L1153)+1,0)</f>
        <v>#REF!</v>
      </c>
    </row>
    <row r="1155" spans="1:12">
      <c r="A1155" s="158"/>
      <c r="B1155" s="94"/>
      <c r="C1155" s="159"/>
      <c r="D1155" s="128"/>
      <c r="E1155" s="151" t="str">
        <f>IFERROR(INDEX('Материал хисобот'!$C$9:$C$259,MATCH(D1155,'Материал хисобот'!$B$9:$B$259,0),1),"")</f>
        <v/>
      </c>
      <c r="F1155" s="152" t="str">
        <f>IFERROR(INDEX('Материал хисобот'!$D$9:$D$259,MATCH(D1155,'Материал хисобот'!$B$9:$B$259,0),1),"")</f>
        <v/>
      </c>
      <c r="G1155" s="155"/>
      <c r="H1155" s="153">
        <f>IFERROR((((SUMIFS('Регистрация приход товаров'!$H$4:$H$2000,'Регистрация приход товаров'!$A$4:$A$2000,"&gt;="&amp;DATE(YEAR($A1155),MONTH($A1155),1),'Регистрация приход товаров'!$D$4:$D$2000,$D1155)-SUMIFS('Регистрация приход товаров'!$H$4:$H$2000,'Регистрация приход товаров'!$A$4:$A$2000,"&gt;="&amp;DATE(YEAR($A1155),MONTH($A1155)+1,1),'Регистрация приход товаров'!$D$4:$D$2000,$D1155))+(IFERROR((SUMIF('Остаток на начало год'!$B$5:$B$302,$D1155,'Остаток на начало год'!$F$5:$F$302)+SUMIFS('Регистрация приход товаров'!$H$4:$H$2000,'Регистрация приход товаров'!$D$4:$D$2000,$D1155,'Регистрация приход товаров'!$A$4:$A$2000,"&lt;"&amp;DATE(YEAR($A1155),MONTH($A1155),1)))-SUMIFS('Регистрация расход товаров'!$H$4:$H$2000,'Регистрация расход товаров'!$A$4:$A$2000,"&lt;"&amp;DATE(YEAR($A1155),MONTH($A1155),1),'Регистрация расход товаров'!$D$4:$D$2000,$D1155),0)))/((SUMIFS('Регистрация приход товаров'!$G$4:$G$2000,'Регистрация приход товаров'!$A$4:$A$2000,"&gt;="&amp;DATE(YEAR($A1155),MONTH($A1155),1),'Регистрация приход товаров'!$D$4:$D$2000,$D1155)-SUMIFS('Регистрация приход товаров'!$G$4:$G$2000,'Регистрация приход товаров'!$A$4:$A$2000,"&gt;="&amp;DATE(YEAR($A1155),MONTH($A1155)+1,1),'Регистрация приход товаров'!$D$4:$D$2000,$D1155))+(IFERROR((SUMIF('Остаток на начало год'!$B$5:$B$302,$D1155,'Остаток на начало год'!$E$5:$E$302)+SUMIFS('Регистрация приход товаров'!$G$4:$G$2000,'Регистрация приход товаров'!$D$4:$D$2000,$D1155,'Регистрация приход товаров'!$A$4:$A$2000,"&lt;"&amp;DATE(YEAR($A1155),MONTH($A1155),1)))-SUMIFS('Регистрация расход товаров'!$G$4:$G$2000,'Регистрация расход товаров'!$A$4:$A$2000,"&lt;"&amp;DATE(YEAR($A1155),MONTH($A1155),1),'Регистрация расход товаров'!$D$4:$D$2000,$D1155),0))))*G1155,0)</f>
        <v>0</v>
      </c>
      <c r="I1155" s="154"/>
      <c r="J1155" s="153">
        <f t="shared" si="34"/>
        <v>0</v>
      </c>
      <c r="K1155" s="153">
        <f t="shared" si="35"/>
        <v>0</v>
      </c>
      <c r="L1155" s="43" t="e">
        <f>IF(B1155=#REF!,MAX($L$3:L1154)+1,0)</f>
        <v>#REF!</v>
      </c>
    </row>
    <row r="1156" spans="1:12">
      <c r="A1156" s="158"/>
      <c r="B1156" s="94"/>
      <c r="C1156" s="159"/>
      <c r="D1156" s="128"/>
      <c r="E1156" s="151" t="str">
        <f>IFERROR(INDEX('Материал хисобот'!$C$9:$C$259,MATCH(D1156,'Материал хисобот'!$B$9:$B$259,0),1),"")</f>
        <v/>
      </c>
      <c r="F1156" s="152" t="str">
        <f>IFERROR(INDEX('Материал хисобот'!$D$9:$D$259,MATCH(D1156,'Материал хисобот'!$B$9:$B$259,0),1),"")</f>
        <v/>
      </c>
      <c r="G1156" s="155"/>
      <c r="H1156" s="153">
        <f>IFERROR((((SUMIFS('Регистрация приход товаров'!$H$4:$H$2000,'Регистрация приход товаров'!$A$4:$A$2000,"&gt;="&amp;DATE(YEAR($A1156),MONTH($A1156),1),'Регистрация приход товаров'!$D$4:$D$2000,$D1156)-SUMIFS('Регистрация приход товаров'!$H$4:$H$2000,'Регистрация приход товаров'!$A$4:$A$2000,"&gt;="&amp;DATE(YEAR($A1156),MONTH($A1156)+1,1),'Регистрация приход товаров'!$D$4:$D$2000,$D1156))+(IFERROR((SUMIF('Остаток на начало год'!$B$5:$B$302,$D1156,'Остаток на начало год'!$F$5:$F$302)+SUMIFS('Регистрация приход товаров'!$H$4:$H$2000,'Регистрация приход товаров'!$D$4:$D$2000,$D1156,'Регистрация приход товаров'!$A$4:$A$2000,"&lt;"&amp;DATE(YEAR($A1156),MONTH($A1156),1)))-SUMIFS('Регистрация расход товаров'!$H$4:$H$2000,'Регистрация расход товаров'!$A$4:$A$2000,"&lt;"&amp;DATE(YEAR($A1156),MONTH($A1156),1),'Регистрация расход товаров'!$D$4:$D$2000,$D1156),0)))/((SUMIFS('Регистрация приход товаров'!$G$4:$G$2000,'Регистрация приход товаров'!$A$4:$A$2000,"&gt;="&amp;DATE(YEAR($A1156),MONTH($A1156),1),'Регистрация приход товаров'!$D$4:$D$2000,$D1156)-SUMIFS('Регистрация приход товаров'!$G$4:$G$2000,'Регистрация приход товаров'!$A$4:$A$2000,"&gt;="&amp;DATE(YEAR($A1156),MONTH($A1156)+1,1),'Регистрация приход товаров'!$D$4:$D$2000,$D1156))+(IFERROR((SUMIF('Остаток на начало год'!$B$5:$B$302,$D1156,'Остаток на начало год'!$E$5:$E$302)+SUMIFS('Регистрация приход товаров'!$G$4:$G$2000,'Регистрация приход товаров'!$D$4:$D$2000,$D1156,'Регистрация приход товаров'!$A$4:$A$2000,"&lt;"&amp;DATE(YEAR($A1156),MONTH($A1156),1)))-SUMIFS('Регистрация расход товаров'!$G$4:$G$2000,'Регистрация расход товаров'!$A$4:$A$2000,"&lt;"&amp;DATE(YEAR($A1156),MONTH($A1156),1),'Регистрация расход товаров'!$D$4:$D$2000,$D1156),0))))*G1156,0)</f>
        <v>0</v>
      </c>
      <c r="I1156" s="154"/>
      <c r="J1156" s="153">
        <f t="shared" si="34"/>
        <v>0</v>
      </c>
      <c r="K1156" s="153">
        <f t="shared" si="35"/>
        <v>0</v>
      </c>
      <c r="L1156" s="43" t="e">
        <f>IF(B1156=#REF!,MAX($L$3:L1155)+1,0)</f>
        <v>#REF!</v>
      </c>
    </row>
    <row r="1157" spans="1:12">
      <c r="A1157" s="158"/>
      <c r="B1157" s="94"/>
      <c r="C1157" s="159"/>
      <c r="D1157" s="128"/>
      <c r="E1157" s="151" t="str">
        <f>IFERROR(INDEX('Материал хисобот'!$C$9:$C$259,MATCH(D1157,'Материал хисобот'!$B$9:$B$259,0),1),"")</f>
        <v/>
      </c>
      <c r="F1157" s="152" t="str">
        <f>IFERROR(INDEX('Материал хисобот'!$D$9:$D$259,MATCH(D1157,'Материал хисобот'!$B$9:$B$259,0),1),"")</f>
        <v/>
      </c>
      <c r="G1157" s="155"/>
      <c r="H1157" s="153">
        <f>IFERROR((((SUMIFS('Регистрация приход товаров'!$H$4:$H$2000,'Регистрация приход товаров'!$A$4:$A$2000,"&gt;="&amp;DATE(YEAR($A1157),MONTH($A1157),1),'Регистрация приход товаров'!$D$4:$D$2000,$D1157)-SUMIFS('Регистрация приход товаров'!$H$4:$H$2000,'Регистрация приход товаров'!$A$4:$A$2000,"&gt;="&amp;DATE(YEAR($A1157),MONTH($A1157)+1,1),'Регистрация приход товаров'!$D$4:$D$2000,$D1157))+(IFERROR((SUMIF('Остаток на начало год'!$B$5:$B$302,$D1157,'Остаток на начало год'!$F$5:$F$302)+SUMIFS('Регистрация приход товаров'!$H$4:$H$2000,'Регистрация приход товаров'!$D$4:$D$2000,$D1157,'Регистрация приход товаров'!$A$4:$A$2000,"&lt;"&amp;DATE(YEAR($A1157),MONTH($A1157),1)))-SUMIFS('Регистрация расход товаров'!$H$4:$H$2000,'Регистрация расход товаров'!$A$4:$A$2000,"&lt;"&amp;DATE(YEAR($A1157),MONTH($A1157),1),'Регистрация расход товаров'!$D$4:$D$2000,$D1157),0)))/((SUMIFS('Регистрация приход товаров'!$G$4:$G$2000,'Регистрация приход товаров'!$A$4:$A$2000,"&gt;="&amp;DATE(YEAR($A1157),MONTH($A1157),1),'Регистрация приход товаров'!$D$4:$D$2000,$D1157)-SUMIFS('Регистрация приход товаров'!$G$4:$G$2000,'Регистрация приход товаров'!$A$4:$A$2000,"&gt;="&amp;DATE(YEAR($A1157),MONTH($A1157)+1,1),'Регистрация приход товаров'!$D$4:$D$2000,$D1157))+(IFERROR((SUMIF('Остаток на начало год'!$B$5:$B$302,$D1157,'Остаток на начало год'!$E$5:$E$302)+SUMIFS('Регистрация приход товаров'!$G$4:$G$2000,'Регистрация приход товаров'!$D$4:$D$2000,$D1157,'Регистрация приход товаров'!$A$4:$A$2000,"&lt;"&amp;DATE(YEAR($A1157),MONTH($A1157),1)))-SUMIFS('Регистрация расход товаров'!$G$4:$G$2000,'Регистрация расход товаров'!$A$4:$A$2000,"&lt;"&amp;DATE(YEAR($A1157),MONTH($A1157),1),'Регистрация расход товаров'!$D$4:$D$2000,$D1157),0))))*G1157,0)</f>
        <v>0</v>
      </c>
      <c r="I1157" s="154"/>
      <c r="J1157" s="153">
        <f t="shared" ref="J1157:J1220" si="36">+G1157*I1157</f>
        <v>0</v>
      </c>
      <c r="K1157" s="153">
        <f t="shared" ref="K1157:K1220" si="37">+J1157-H1157</f>
        <v>0</v>
      </c>
      <c r="L1157" s="43" t="e">
        <f>IF(B1157=#REF!,MAX($L$3:L1156)+1,0)</f>
        <v>#REF!</v>
      </c>
    </row>
    <row r="1158" spans="1:12">
      <c r="A1158" s="158"/>
      <c r="B1158" s="94"/>
      <c r="C1158" s="159"/>
      <c r="D1158" s="128"/>
      <c r="E1158" s="151" t="str">
        <f>IFERROR(INDEX('Материал хисобот'!$C$9:$C$259,MATCH(D1158,'Материал хисобот'!$B$9:$B$259,0),1),"")</f>
        <v/>
      </c>
      <c r="F1158" s="152" t="str">
        <f>IFERROR(INDEX('Материал хисобот'!$D$9:$D$259,MATCH(D1158,'Материал хисобот'!$B$9:$B$259,0),1),"")</f>
        <v/>
      </c>
      <c r="G1158" s="155"/>
      <c r="H1158" s="153">
        <f>IFERROR((((SUMIFS('Регистрация приход товаров'!$H$4:$H$2000,'Регистрация приход товаров'!$A$4:$A$2000,"&gt;="&amp;DATE(YEAR($A1158),MONTH($A1158),1),'Регистрация приход товаров'!$D$4:$D$2000,$D1158)-SUMIFS('Регистрация приход товаров'!$H$4:$H$2000,'Регистрация приход товаров'!$A$4:$A$2000,"&gt;="&amp;DATE(YEAR($A1158),MONTH($A1158)+1,1),'Регистрация приход товаров'!$D$4:$D$2000,$D1158))+(IFERROR((SUMIF('Остаток на начало год'!$B$5:$B$302,$D1158,'Остаток на начало год'!$F$5:$F$302)+SUMIFS('Регистрация приход товаров'!$H$4:$H$2000,'Регистрация приход товаров'!$D$4:$D$2000,$D1158,'Регистрация приход товаров'!$A$4:$A$2000,"&lt;"&amp;DATE(YEAR($A1158),MONTH($A1158),1)))-SUMIFS('Регистрация расход товаров'!$H$4:$H$2000,'Регистрация расход товаров'!$A$4:$A$2000,"&lt;"&amp;DATE(YEAR($A1158),MONTH($A1158),1),'Регистрация расход товаров'!$D$4:$D$2000,$D1158),0)))/((SUMIFS('Регистрация приход товаров'!$G$4:$G$2000,'Регистрация приход товаров'!$A$4:$A$2000,"&gt;="&amp;DATE(YEAR($A1158),MONTH($A1158),1),'Регистрация приход товаров'!$D$4:$D$2000,$D1158)-SUMIFS('Регистрация приход товаров'!$G$4:$G$2000,'Регистрация приход товаров'!$A$4:$A$2000,"&gt;="&amp;DATE(YEAR($A1158),MONTH($A1158)+1,1),'Регистрация приход товаров'!$D$4:$D$2000,$D1158))+(IFERROR((SUMIF('Остаток на начало год'!$B$5:$B$302,$D1158,'Остаток на начало год'!$E$5:$E$302)+SUMIFS('Регистрация приход товаров'!$G$4:$G$2000,'Регистрация приход товаров'!$D$4:$D$2000,$D1158,'Регистрация приход товаров'!$A$4:$A$2000,"&lt;"&amp;DATE(YEAR($A1158),MONTH($A1158),1)))-SUMIFS('Регистрация расход товаров'!$G$4:$G$2000,'Регистрация расход товаров'!$A$4:$A$2000,"&lt;"&amp;DATE(YEAR($A1158),MONTH($A1158),1),'Регистрация расход товаров'!$D$4:$D$2000,$D1158),0))))*G1158,0)</f>
        <v>0</v>
      </c>
      <c r="I1158" s="154"/>
      <c r="J1158" s="153">
        <f t="shared" si="36"/>
        <v>0</v>
      </c>
      <c r="K1158" s="153">
        <f t="shared" si="37"/>
        <v>0</v>
      </c>
      <c r="L1158" s="43" t="e">
        <f>IF(B1158=#REF!,MAX($L$3:L1157)+1,0)</f>
        <v>#REF!</v>
      </c>
    </row>
    <row r="1159" spans="1:12">
      <c r="A1159" s="158"/>
      <c r="B1159" s="94"/>
      <c r="C1159" s="159"/>
      <c r="D1159" s="128"/>
      <c r="E1159" s="151" t="str">
        <f>IFERROR(INDEX('Материал хисобот'!$C$9:$C$259,MATCH(D1159,'Материал хисобот'!$B$9:$B$259,0),1),"")</f>
        <v/>
      </c>
      <c r="F1159" s="152" t="str">
        <f>IFERROR(INDEX('Материал хисобот'!$D$9:$D$259,MATCH(D1159,'Материал хисобот'!$B$9:$B$259,0),1),"")</f>
        <v/>
      </c>
      <c r="G1159" s="155"/>
      <c r="H1159" s="153">
        <f>IFERROR((((SUMIFS('Регистрация приход товаров'!$H$4:$H$2000,'Регистрация приход товаров'!$A$4:$A$2000,"&gt;="&amp;DATE(YEAR($A1159),MONTH($A1159),1),'Регистрация приход товаров'!$D$4:$D$2000,$D1159)-SUMIFS('Регистрация приход товаров'!$H$4:$H$2000,'Регистрация приход товаров'!$A$4:$A$2000,"&gt;="&amp;DATE(YEAR($A1159),MONTH($A1159)+1,1),'Регистрация приход товаров'!$D$4:$D$2000,$D1159))+(IFERROR((SUMIF('Остаток на начало год'!$B$5:$B$302,$D1159,'Остаток на начало год'!$F$5:$F$302)+SUMIFS('Регистрация приход товаров'!$H$4:$H$2000,'Регистрация приход товаров'!$D$4:$D$2000,$D1159,'Регистрация приход товаров'!$A$4:$A$2000,"&lt;"&amp;DATE(YEAR($A1159),MONTH($A1159),1)))-SUMIFS('Регистрация расход товаров'!$H$4:$H$2000,'Регистрация расход товаров'!$A$4:$A$2000,"&lt;"&amp;DATE(YEAR($A1159),MONTH($A1159),1),'Регистрация расход товаров'!$D$4:$D$2000,$D1159),0)))/((SUMIFS('Регистрация приход товаров'!$G$4:$G$2000,'Регистрация приход товаров'!$A$4:$A$2000,"&gt;="&amp;DATE(YEAR($A1159),MONTH($A1159),1),'Регистрация приход товаров'!$D$4:$D$2000,$D1159)-SUMIFS('Регистрация приход товаров'!$G$4:$G$2000,'Регистрация приход товаров'!$A$4:$A$2000,"&gt;="&amp;DATE(YEAR($A1159),MONTH($A1159)+1,1),'Регистрация приход товаров'!$D$4:$D$2000,$D1159))+(IFERROR((SUMIF('Остаток на начало год'!$B$5:$B$302,$D1159,'Остаток на начало год'!$E$5:$E$302)+SUMIFS('Регистрация приход товаров'!$G$4:$G$2000,'Регистрация приход товаров'!$D$4:$D$2000,$D1159,'Регистрация приход товаров'!$A$4:$A$2000,"&lt;"&amp;DATE(YEAR($A1159),MONTH($A1159),1)))-SUMIFS('Регистрация расход товаров'!$G$4:$G$2000,'Регистрация расход товаров'!$A$4:$A$2000,"&lt;"&amp;DATE(YEAR($A1159),MONTH($A1159),1),'Регистрация расход товаров'!$D$4:$D$2000,$D1159),0))))*G1159,0)</f>
        <v>0</v>
      </c>
      <c r="I1159" s="154"/>
      <c r="J1159" s="153">
        <f t="shared" si="36"/>
        <v>0</v>
      </c>
      <c r="K1159" s="153">
        <f t="shared" si="37"/>
        <v>0</v>
      </c>
      <c r="L1159" s="43" t="e">
        <f>IF(B1159=#REF!,MAX($L$3:L1158)+1,0)</f>
        <v>#REF!</v>
      </c>
    </row>
    <row r="1160" spans="1:12">
      <c r="A1160" s="158"/>
      <c r="B1160" s="94"/>
      <c r="C1160" s="159"/>
      <c r="D1160" s="128"/>
      <c r="E1160" s="151" t="str">
        <f>IFERROR(INDEX('Материал хисобот'!$C$9:$C$259,MATCH(D1160,'Материал хисобот'!$B$9:$B$259,0),1),"")</f>
        <v/>
      </c>
      <c r="F1160" s="152" t="str">
        <f>IFERROR(INDEX('Материал хисобот'!$D$9:$D$259,MATCH(D1160,'Материал хисобот'!$B$9:$B$259,0),1),"")</f>
        <v/>
      </c>
      <c r="G1160" s="155"/>
      <c r="H1160" s="153">
        <f>IFERROR((((SUMIFS('Регистрация приход товаров'!$H$4:$H$2000,'Регистрация приход товаров'!$A$4:$A$2000,"&gt;="&amp;DATE(YEAR($A1160),MONTH($A1160),1),'Регистрация приход товаров'!$D$4:$D$2000,$D1160)-SUMIFS('Регистрация приход товаров'!$H$4:$H$2000,'Регистрация приход товаров'!$A$4:$A$2000,"&gt;="&amp;DATE(YEAR($A1160),MONTH($A1160)+1,1),'Регистрация приход товаров'!$D$4:$D$2000,$D1160))+(IFERROR((SUMIF('Остаток на начало год'!$B$5:$B$302,$D1160,'Остаток на начало год'!$F$5:$F$302)+SUMIFS('Регистрация приход товаров'!$H$4:$H$2000,'Регистрация приход товаров'!$D$4:$D$2000,$D1160,'Регистрация приход товаров'!$A$4:$A$2000,"&lt;"&amp;DATE(YEAR($A1160),MONTH($A1160),1)))-SUMIFS('Регистрация расход товаров'!$H$4:$H$2000,'Регистрация расход товаров'!$A$4:$A$2000,"&lt;"&amp;DATE(YEAR($A1160),MONTH($A1160),1),'Регистрация расход товаров'!$D$4:$D$2000,$D1160),0)))/((SUMIFS('Регистрация приход товаров'!$G$4:$G$2000,'Регистрация приход товаров'!$A$4:$A$2000,"&gt;="&amp;DATE(YEAR($A1160),MONTH($A1160),1),'Регистрация приход товаров'!$D$4:$D$2000,$D1160)-SUMIFS('Регистрация приход товаров'!$G$4:$G$2000,'Регистрация приход товаров'!$A$4:$A$2000,"&gt;="&amp;DATE(YEAR($A1160),MONTH($A1160)+1,1),'Регистрация приход товаров'!$D$4:$D$2000,$D1160))+(IFERROR((SUMIF('Остаток на начало год'!$B$5:$B$302,$D1160,'Остаток на начало год'!$E$5:$E$302)+SUMIFS('Регистрация приход товаров'!$G$4:$G$2000,'Регистрация приход товаров'!$D$4:$D$2000,$D1160,'Регистрация приход товаров'!$A$4:$A$2000,"&lt;"&amp;DATE(YEAR($A1160),MONTH($A1160),1)))-SUMIFS('Регистрация расход товаров'!$G$4:$G$2000,'Регистрация расход товаров'!$A$4:$A$2000,"&lt;"&amp;DATE(YEAR($A1160),MONTH($A1160),1),'Регистрация расход товаров'!$D$4:$D$2000,$D1160),0))))*G1160,0)</f>
        <v>0</v>
      </c>
      <c r="I1160" s="154"/>
      <c r="J1160" s="153">
        <f t="shared" si="36"/>
        <v>0</v>
      </c>
      <c r="K1160" s="153">
        <f t="shared" si="37"/>
        <v>0</v>
      </c>
      <c r="L1160" s="43" t="e">
        <f>IF(B1160=#REF!,MAX($L$3:L1159)+1,0)</f>
        <v>#REF!</v>
      </c>
    </row>
    <row r="1161" spans="1:12">
      <c r="A1161" s="158"/>
      <c r="B1161" s="94"/>
      <c r="C1161" s="159"/>
      <c r="D1161" s="128"/>
      <c r="E1161" s="151" t="str">
        <f>IFERROR(INDEX('Материал хисобот'!$C$9:$C$259,MATCH(D1161,'Материал хисобот'!$B$9:$B$259,0),1),"")</f>
        <v/>
      </c>
      <c r="F1161" s="152" t="str">
        <f>IFERROR(INDEX('Материал хисобот'!$D$9:$D$259,MATCH(D1161,'Материал хисобот'!$B$9:$B$259,0),1),"")</f>
        <v/>
      </c>
      <c r="G1161" s="155"/>
      <c r="H1161" s="153">
        <f>IFERROR((((SUMIFS('Регистрация приход товаров'!$H$4:$H$2000,'Регистрация приход товаров'!$A$4:$A$2000,"&gt;="&amp;DATE(YEAR($A1161),MONTH($A1161),1),'Регистрация приход товаров'!$D$4:$D$2000,$D1161)-SUMIFS('Регистрация приход товаров'!$H$4:$H$2000,'Регистрация приход товаров'!$A$4:$A$2000,"&gt;="&amp;DATE(YEAR($A1161),MONTH($A1161)+1,1),'Регистрация приход товаров'!$D$4:$D$2000,$D1161))+(IFERROR((SUMIF('Остаток на начало год'!$B$5:$B$302,$D1161,'Остаток на начало год'!$F$5:$F$302)+SUMIFS('Регистрация приход товаров'!$H$4:$H$2000,'Регистрация приход товаров'!$D$4:$D$2000,$D1161,'Регистрация приход товаров'!$A$4:$A$2000,"&lt;"&amp;DATE(YEAR($A1161),MONTH($A1161),1)))-SUMIFS('Регистрация расход товаров'!$H$4:$H$2000,'Регистрация расход товаров'!$A$4:$A$2000,"&lt;"&amp;DATE(YEAR($A1161),MONTH($A1161),1),'Регистрация расход товаров'!$D$4:$D$2000,$D1161),0)))/((SUMIFS('Регистрация приход товаров'!$G$4:$G$2000,'Регистрация приход товаров'!$A$4:$A$2000,"&gt;="&amp;DATE(YEAR($A1161),MONTH($A1161),1),'Регистрация приход товаров'!$D$4:$D$2000,$D1161)-SUMIFS('Регистрация приход товаров'!$G$4:$G$2000,'Регистрация приход товаров'!$A$4:$A$2000,"&gt;="&amp;DATE(YEAR($A1161),MONTH($A1161)+1,1),'Регистрация приход товаров'!$D$4:$D$2000,$D1161))+(IFERROR((SUMIF('Остаток на начало год'!$B$5:$B$302,$D1161,'Остаток на начало год'!$E$5:$E$302)+SUMIFS('Регистрация приход товаров'!$G$4:$G$2000,'Регистрация приход товаров'!$D$4:$D$2000,$D1161,'Регистрация приход товаров'!$A$4:$A$2000,"&lt;"&amp;DATE(YEAR($A1161),MONTH($A1161),1)))-SUMIFS('Регистрация расход товаров'!$G$4:$G$2000,'Регистрация расход товаров'!$A$4:$A$2000,"&lt;"&amp;DATE(YEAR($A1161),MONTH($A1161),1),'Регистрация расход товаров'!$D$4:$D$2000,$D1161),0))))*G1161,0)</f>
        <v>0</v>
      </c>
      <c r="I1161" s="154"/>
      <c r="J1161" s="153">
        <f t="shared" si="36"/>
        <v>0</v>
      </c>
      <c r="K1161" s="153">
        <f t="shared" si="37"/>
        <v>0</v>
      </c>
      <c r="L1161" s="43" t="e">
        <f>IF(B1161=#REF!,MAX($L$3:L1160)+1,0)</f>
        <v>#REF!</v>
      </c>
    </row>
    <row r="1162" spans="1:12">
      <c r="A1162" s="158"/>
      <c r="B1162" s="94"/>
      <c r="C1162" s="159"/>
      <c r="D1162" s="128"/>
      <c r="E1162" s="151" t="str">
        <f>IFERROR(INDEX('Материал хисобот'!$C$9:$C$259,MATCH(D1162,'Материал хисобот'!$B$9:$B$259,0),1),"")</f>
        <v/>
      </c>
      <c r="F1162" s="152" t="str">
        <f>IFERROR(INDEX('Материал хисобот'!$D$9:$D$259,MATCH(D1162,'Материал хисобот'!$B$9:$B$259,0),1),"")</f>
        <v/>
      </c>
      <c r="G1162" s="155"/>
      <c r="H1162" s="153">
        <f>IFERROR((((SUMIFS('Регистрация приход товаров'!$H$4:$H$2000,'Регистрация приход товаров'!$A$4:$A$2000,"&gt;="&amp;DATE(YEAR($A1162),MONTH($A1162),1),'Регистрация приход товаров'!$D$4:$D$2000,$D1162)-SUMIFS('Регистрация приход товаров'!$H$4:$H$2000,'Регистрация приход товаров'!$A$4:$A$2000,"&gt;="&amp;DATE(YEAR($A1162),MONTH($A1162)+1,1),'Регистрация приход товаров'!$D$4:$D$2000,$D1162))+(IFERROR((SUMIF('Остаток на начало год'!$B$5:$B$302,$D1162,'Остаток на начало год'!$F$5:$F$302)+SUMIFS('Регистрация приход товаров'!$H$4:$H$2000,'Регистрация приход товаров'!$D$4:$D$2000,$D1162,'Регистрация приход товаров'!$A$4:$A$2000,"&lt;"&amp;DATE(YEAR($A1162),MONTH($A1162),1)))-SUMIFS('Регистрация расход товаров'!$H$4:$H$2000,'Регистрация расход товаров'!$A$4:$A$2000,"&lt;"&amp;DATE(YEAR($A1162),MONTH($A1162),1),'Регистрация расход товаров'!$D$4:$D$2000,$D1162),0)))/((SUMIFS('Регистрация приход товаров'!$G$4:$G$2000,'Регистрация приход товаров'!$A$4:$A$2000,"&gt;="&amp;DATE(YEAR($A1162),MONTH($A1162),1),'Регистрация приход товаров'!$D$4:$D$2000,$D1162)-SUMIFS('Регистрация приход товаров'!$G$4:$G$2000,'Регистрация приход товаров'!$A$4:$A$2000,"&gt;="&amp;DATE(YEAR($A1162),MONTH($A1162)+1,1),'Регистрация приход товаров'!$D$4:$D$2000,$D1162))+(IFERROR((SUMIF('Остаток на начало год'!$B$5:$B$302,$D1162,'Остаток на начало год'!$E$5:$E$302)+SUMIFS('Регистрация приход товаров'!$G$4:$G$2000,'Регистрация приход товаров'!$D$4:$D$2000,$D1162,'Регистрация приход товаров'!$A$4:$A$2000,"&lt;"&amp;DATE(YEAR($A1162),MONTH($A1162),1)))-SUMIFS('Регистрация расход товаров'!$G$4:$G$2000,'Регистрация расход товаров'!$A$4:$A$2000,"&lt;"&amp;DATE(YEAR($A1162),MONTH($A1162),1),'Регистрация расход товаров'!$D$4:$D$2000,$D1162),0))))*G1162,0)</f>
        <v>0</v>
      </c>
      <c r="I1162" s="154"/>
      <c r="J1162" s="153">
        <f t="shared" si="36"/>
        <v>0</v>
      </c>
      <c r="K1162" s="153">
        <f t="shared" si="37"/>
        <v>0</v>
      </c>
      <c r="L1162" s="43" t="e">
        <f>IF(B1162=#REF!,MAX($L$3:L1161)+1,0)</f>
        <v>#REF!</v>
      </c>
    </row>
    <row r="1163" spans="1:12">
      <c r="A1163" s="158"/>
      <c r="B1163" s="94"/>
      <c r="C1163" s="159"/>
      <c r="D1163" s="128"/>
      <c r="E1163" s="151" t="str">
        <f>IFERROR(INDEX('Материал хисобот'!$C$9:$C$259,MATCH(D1163,'Материал хисобот'!$B$9:$B$259,0),1),"")</f>
        <v/>
      </c>
      <c r="F1163" s="152" t="str">
        <f>IFERROR(INDEX('Материал хисобот'!$D$9:$D$259,MATCH(D1163,'Материал хисобот'!$B$9:$B$259,0),1),"")</f>
        <v/>
      </c>
      <c r="G1163" s="155"/>
      <c r="H1163" s="153">
        <f>IFERROR((((SUMIFS('Регистрация приход товаров'!$H$4:$H$2000,'Регистрация приход товаров'!$A$4:$A$2000,"&gt;="&amp;DATE(YEAR($A1163),MONTH($A1163),1),'Регистрация приход товаров'!$D$4:$D$2000,$D1163)-SUMIFS('Регистрация приход товаров'!$H$4:$H$2000,'Регистрация приход товаров'!$A$4:$A$2000,"&gt;="&amp;DATE(YEAR($A1163),MONTH($A1163)+1,1),'Регистрация приход товаров'!$D$4:$D$2000,$D1163))+(IFERROR((SUMIF('Остаток на начало год'!$B$5:$B$302,$D1163,'Остаток на начало год'!$F$5:$F$302)+SUMIFS('Регистрация приход товаров'!$H$4:$H$2000,'Регистрация приход товаров'!$D$4:$D$2000,$D1163,'Регистрация приход товаров'!$A$4:$A$2000,"&lt;"&amp;DATE(YEAR($A1163),MONTH($A1163),1)))-SUMIFS('Регистрация расход товаров'!$H$4:$H$2000,'Регистрация расход товаров'!$A$4:$A$2000,"&lt;"&amp;DATE(YEAR($A1163),MONTH($A1163),1),'Регистрация расход товаров'!$D$4:$D$2000,$D1163),0)))/((SUMIFS('Регистрация приход товаров'!$G$4:$G$2000,'Регистрация приход товаров'!$A$4:$A$2000,"&gt;="&amp;DATE(YEAR($A1163),MONTH($A1163),1),'Регистрация приход товаров'!$D$4:$D$2000,$D1163)-SUMIFS('Регистрация приход товаров'!$G$4:$G$2000,'Регистрация приход товаров'!$A$4:$A$2000,"&gt;="&amp;DATE(YEAR($A1163),MONTH($A1163)+1,1),'Регистрация приход товаров'!$D$4:$D$2000,$D1163))+(IFERROR((SUMIF('Остаток на начало год'!$B$5:$B$302,$D1163,'Остаток на начало год'!$E$5:$E$302)+SUMIFS('Регистрация приход товаров'!$G$4:$G$2000,'Регистрация приход товаров'!$D$4:$D$2000,$D1163,'Регистрация приход товаров'!$A$4:$A$2000,"&lt;"&amp;DATE(YEAR($A1163),MONTH($A1163),1)))-SUMIFS('Регистрация расход товаров'!$G$4:$G$2000,'Регистрация расход товаров'!$A$4:$A$2000,"&lt;"&amp;DATE(YEAR($A1163),MONTH($A1163),1),'Регистрация расход товаров'!$D$4:$D$2000,$D1163),0))))*G1163,0)</f>
        <v>0</v>
      </c>
      <c r="I1163" s="154"/>
      <c r="J1163" s="153">
        <f t="shared" si="36"/>
        <v>0</v>
      </c>
      <c r="K1163" s="153">
        <f t="shared" si="37"/>
        <v>0</v>
      </c>
      <c r="L1163" s="43" t="e">
        <f>IF(B1163=#REF!,MAX($L$3:L1162)+1,0)</f>
        <v>#REF!</v>
      </c>
    </row>
    <row r="1164" spans="1:12">
      <c r="A1164" s="158"/>
      <c r="B1164" s="94"/>
      <c r="C1164" s="159"/>
      <c r="D1164" s="128"/>
      <c r="E1164" s="151" t="str">
        <f>IFERROR(INDEX('Материал хисобот'!$C$9:$C$259,MATCH(D1164,'Материал хисобот'!$B$9:$B$259,0),1),"")</f>
        <v/>
      </c>
      <c r="F1164" s="152" t="str">
        <f>IFERROR(INDEX('Материал хисобот'!$D$9:$D$259,MATCH(D1164,'Материал хисобот'!$B$9:$B$259,0),1),"")</f>
        <v/>
      </c>
      <c r="G1164" s="155"/>
      <c r="H1164" s="153">
        <f>IFERROR((((SUMIFS('Регистрация приход товаров'!$H$4:$H$2000,'Регистрация приход товаров'!$A$4:$A$2000,"&gt;="&amp;DATE(YEAR($A1164),MONTH($A1164),1),'Регистрация приход товаров'!$D$4:$D$2000,$D1164)-SUMIFS('Регистрация приход товаров'!$H$4:$H$2000,'Регистрация приход товаров'!$A$4:$A$2000,"&gt;="&amp;DATE(YEAR($A1164),MONTH($A1164)+1,1),'Регистрация приход товаров'!$D$4:$D$2000,$D1164))+(IFERROR((SUMIF('Остаток на начало год'!$B$5:$B$302,$D1164,'Остаток на начало год'!$F$5:$F$302)+SUMIFS('Регистрация приход товаров'!$H$4:$H$2000,'Регистрация приход товаров'!$D$4:$D$2000,$D1164,'Регистрация приход товаров'!$A$4:$A$2000,"&lt;"&amp;DATE(YEAR($A1164),MONTH($A1164),1)))-SUMIFS('Регистрация расход товаров'!$H$4:$H$2000,'Регистрация расход товаров'!$A$4:$A$2000,"&lt;"&amp;DATE(YEAR($A1164),MONTH($A1164),1),'Регистрация расход товаров'!$D$4:$D$2000,$D1164),0)))/((SUMIFS('Регистрация приход товаров'!$G$4:$G$2000,'Регистрация приход товаров'!$A$4:$A$2000,"&gt;="&amp;DATE(YEAR($A1164),MONTH($A1164),1),'Регистрация приход товаров'!$D$4:$D$2000,$D1164)-SUMIFS('Регистрация приход товаров'!$G$4:$G$2000,'Регистрация приход товаров'!$A$4:$A$2000,"&gt;="&amp;DATE(YEAR($A1164),MONTH($A1164)+1,1),'Регистрация приход товаров'!$D$4:$D$2000,$D1164))+(IFERROR((SUMIF('Остаток на начало год'!$B$5:$B$302,$D1164,'Остаток на начало год'!$E$5:$E$302)+SUMIFS('Регистрация приход товаров'!$G$4:$G$2000,'Регистрация приход товаров'!$D$4:$D$2000,$D1164,'Регистрация приход товаров'!$A$4:$A$2000,"&lt;"&amp;DATE(YEAR($A1164),MONTH($A1164),1)))-SUMIFS('Регистрация расход товаров'!$G$4:$G$2000,'Регистрация расход товаров'!$A$4:$A$2000,"&lt;"&amp;DATE(YEAR($A1164),MONTH($A1164),1),'Регистрация расход товаров'!$D$4:$D$2000,$D1164),0))))*G1164,0)</f>
        <v>0</v>
      </c>
      <c r="I1164" s="154"/>
      <c r="J1164" s="153">
        <f t="shared" si="36"/>
        <v>0</v>
      </c>
      <c r="K1164" s="153">
        <f t="shared" si="37"/>
        <v>0</v>
      </c>
      <c r="L1164" s="43" t="e">
        <f>IF(B1164=#REF!,MAX($L$3:L1163)+1,0)</f>
        <v>#REF!</v>
      </c>
    </row>
    <row r="1165" spans="1:12">
      <c r="A1165" s="158"/>
      <c r="B1165" s="94"/>
      <c r="C1165" s="159"/>
      <c r="D1165" s="128"/>
      <c r="E1165" s="151" t="str">
        <f>IFERROR(INDEX('Материал хисобот'!$C$9:$C$259,MATCH(D1165,'Материал хисобот'!$B$9:$B$259,0),1),"")</f>
        <v/>
      </c>
      <c r="F1165" s="152" t="str">
        <f>IFERROR(INDEX('Материал хисобот'!$D$9:$D$259,MATCH(D1165,'Материал хисобот'!$B$9:$B$259,0),1),"")</f>
        <v/>
      </c>
      <c r="G1165" s="155"/>
      <c r="H1165" s="153">
        <f>IFERROR((((SUMIFS('Регистрация приход товаров'!$H$4:$H$2000,'Регистрация приход товаров'!$A$4:$A$2000,"&gt;="&amp;DATE(YEAR($A1165),MONTH($A1165),1),'Регистрация приход товаров'!$D$4:$D$2000,$D1165)-SUMIFS('Регистрация приход товаров'!$H$4:$H$2000,'Регистрация приход товаров'!$A$4:$A$2000,"&gt;="&amp;DATE(YEAR($A1165),MONTH($A1165)+1,1),'Регистрация приход товаров'!$D$4:$D$2000,$D1165))+(IFERROR((SUMIF('Остаток на начало год'!$B$5:$B$302,$D1165,'Остаток на начало год'!$F$5:$F$302)+SUMIFS('Регистрация приход товаров'!$H$4:$H$2000,'Регистрация приход товаров'!$D$4:$D$2000,$D1165,'Регистрация приход товаров'!$A$4:$A$2000,"&lt;"&amp;DATE(YEAR($A1165),MONTH($A1165),1)))-SUMIFS('Регистрация расход товаров'!$H$4:$H$2000,'Регистрация расход товаров'!$A$4:$A$2000,"&lt;"&amp;DATE(YEAR($A1165),MONTH($A1165),1),'Регистрация расход товаров'!$D$4:$D$2000,$D1165),0)))/((SUMIFS('Регистрация приход товаров'!$G$4:$G$2000,'Регистрация приход товаров'!$A$4:$A$2000,"&gt;="&amp;DATE(YEAR($A1165),MONTH($A1165),1),'Регистрация приход товаров'!$D$4:$D$2000,$D1165)-SUMIFS('Регистрация приход товаров'!$G$4:$G$2000,'Регистрация приход товаров'!$A$4:$A$2000,"&gt;="&amp;DATE(YEAR($A1165),MONTH($A1165)+1,1),'Регистрация приход товаров'!$D$4:$D$2000,$D1165))+(IFERROR((SUMIF('Остаток на начало год'!$B$5:$B$302,$D1165,'Остаток на начало год'!$E$5:$E$302)+SUMIFS('Регистрация приход товаров'!$G$4:$G$2000,'Регистрация приход товаров'!$D$4:$D$2000,$D1165,'Регистрация приход товаров'!$A$4:$A$2000,"&lt;"&amp;DATE(YEAR($A1165),MONTH($A1165),1)))-SUMIFS('Регистрация расход товаров'!$G$4:$G$2000,'Регистрация расход товаров'!$A$4:$A$2000,"&lt;"&amp;DATE(YEAR($A1165),MONTH($A1165),1),'Регистрация расход товаров'!$D$4:$D$2000,$D1165),0))))*G1165,0)</f>
        <v>0</v>
      </c>
      <c r="I1165" s="154"/>
      <c r="J1165" s="153">
        <f t="shared" si="36"/>
        <v>0</v>
      </c>
      <c r="K1165" s="153">
        <f t="shared" si="37"/>
        <v>0</v>
      </c>
      <c r="L1165" s="43" t="e">
        <f>IF(B1165=#REF!,MAX($L$3:L1164)+1,0)</f>
        <v>#REF!</v>
      </c>
    </row>
    <row r="1166" spans="1:12">
      <c r="A1166" s="158"/>
      <c r="B1166" s="94"/>
      <c r="C1166" s="159"/>
      <c r="D1166" s="128"/>
      <c r="E1166" s="151" t="str">
        <f>IFERROR(INDEX('Материал хисобот'!$C$9:$C$259,MATCH(D1166,'Материал хисобот'!$B$9:$B$259,0),1),"")</f>
        <v/>
      </c>
      <c r="F1166" s="152" t="str">
        <f>IFERROR(INDEX('Материал хисобот'!$D$9:$D$259,MATCH(D1166,'Материал хисобот'!$B$9:$B$259,0),1),"")</f>
        <v/>
      </c>
      <c r="G1166" s="155"/>
      <c r="H1166" s="153">
        <f>IFERROR((((SUMIFS('Регистрация приход товаров'!$H$4:$H$2000,'Регистрация приход товаров'!$A$4:$A$2000,"&gt;="&amp;DATE(YEAR($A1166),MONTH($A1166),1),'Регистрация приход товаров'!$D$4:$D$2000,$D1166)-SUMIFS('Регистрация приход товаров'!$H$4:$H$2000,'Регистрация приход товаров'!$A$4:$A$2000,"&gt;="&amp;DATE(YEAR($A1166),MONTH($A1166)+1,1),'Регистрация приход товаров'!$D$4:$D$2000,$D1166))+(IFERROR((SUMIF('Остаток на начало год'!$B$5:$B$302,$D1166,'Остаток на начало год'!$F$5:$F$302)+SUMIFS('Регистрация приход товаров'!$H$4:$H$2000,'Регистрация приход товаров'!$D$4:$D$2000,$D1166,'Регистрация приход товаров'!$A$4:$A$2000,"&lt;"&amp;DATE(YEAR($A1166),MONTH($A1166),1)))-SUMIFS('Регистрация расход товаров'!$H$4:$H$2000,'Регистрация расход товаров'!$A$4:$A$2000,"&lt;"&amp;DATE(YEAR($A1166),MONTH($A1166),1),'Регистрация расход товаров'!$D$4:$D$2000,$D1166),0)))/((SUMIFS('Регистрация приход товаров'!$G$4:$G$2000,'Регистрация приход товаров'!$A$4:$A$2000,"&gt;="&amp;DATE(YEAR($A1166),MONTH($A1166),1),'Регистрация приход товаров'!$D$4:$D$2000,$D1166)-SUMIFS('Регистрация приход товаров'!$G$4:$G$2000,'Регистрация приход товаров'!$A$4:$A$2000,"&gt;="&amp;DATE(YEAR($A1166),MONTH($A1166)+1,1),'Регистрация приход товаров'!$D$4:$D$2000,$D1166))+(IFERROR((SUMIF('Остаток на начало год'!$B$5:$B$302,$D1166,'Остаток на начало год'!$E$5:$E$302)+SUMIFS('Регистрация приход товаров'!$G$4:$G$2000,'Регистрация приход товаров'!$D$4:$D$2000,$D1166,'Регистрация приход товаров'!$A$4:$A$2000,"&lt;"&amp;DATE(YEAR($A1166),MONTH($A1166),1)))-SUMIFS('Регистрация расход товаров'!$G$4:$G$2000,'Регистрация расход товаров'!$A$4:$A$2000,"&lt;"&amp;DATE(YEAR($A1166),MONTH($A1166),1),'Регистрация расход товаров'!$D$4:$D$2000,$D1166),0))))*G1166,0)</f>
        <v>0</v>
      </c>
      <c r="I1166" s="154"/>
      <c r="J1166" s="153">
        <f t="shared" si="36"/>
        <v>0</v>
      </c>
      <c r="K1166" s="153">
        <f t="shared" si="37"/>
        <v>0</v>
      </c>
      <c r="L1166" s="43" t="e">
        <f>IF(B1166=#REF!,MAX($L$3:L1165)+1,0)</f>
        <v>#REF!</v>
      </c>
    </row>
    <row r="1167" spans="1:12">
      <c r="A1167" s="158"/>
      <c r="B1167" s="94"/>
      <c r="C1167" s="159"/>
      <c r="D1167" s="128"/>
      <c r="E1167" s="151" t="str">
        <f>IFERROR(INDEX('Материал хисобот'!$C$9:$C$259,MATCH(D1167,'Материал хисобот'!$B$9:$B$259,0),1),"")</f>
        <v/>
      </c>
      <c r="F1167" s="152" t="str">
        <f>IFERROR(INDEX('Материал хисобот'!$D$9:$D$259,MATCH(D1167,'Материал хисобот'!$B$9:$B$259,0),1),"")</f>
        <v/>
      </c>
      <c r="G1167" s="155"/>
      <c r="H1167" s="153">
        <f>IFERROR((((SUMIFS('Регистрация приход товаров'!$H$4:$H$2000,'Регистрация приход товаров'!$A$4:$A$2000,"&gt;="&amp;DATE(YEAR($A1167),MONTH($A1167),1),'Регистрация приход товаров'!$D$4:$D$2000,$D1167)-SUMIFS('Регистрация приход товаров'!$H$4:$H$2000,'Регистрация приход товаров'!$A$4:$A$2000,"&gt;="&amp;DATE(YEAR($A1167),MONTH($A1167)+1,1),'Регистрация приход товаров'!$D$4:$D$2000,$D1167))+(IFERROR((SUMIF('Остаток на начало год'!$B$5:$B$302,$D1167,'Остаток на начало год'!$F$5:$F$302)+SUMIFS('Регистрация приход товаров'!$H$4:$H$2000,'Регистрация приход товаров'!$D$4:$D$2000,$D1167,'Регистрация приход товаров'!$A$4:$A$2000,"&lt;"&amp;DATE(YEAR($A1167),MONTH($A1167),1)))-SUMIFS('Регистрация расход товаров'!$H$4:$H$2000,'Регистрация расход товаров'!$A$4:$A$2000,"&lt;"&amp;DATE(YEAR($A1167),MONTH($A1167),1),'Регистрация расход товаров'!$D$4:$D$2000,$D1167),0)))/((SUMIFS('Регистрация приход товаров'!$G$4:$G$2000,'Регистрация приход товаров'!$A$4:$A$2000,"&gt;="&amp;DATE(YEAR($A1167),MONTH($A1167),1),'Регистрация приход товаров'!$D$4:$D$2000,$D1167)-SUMIFS('Регистрация приход товаров'!$G$4:$G$2000,'Регистрация приход товаров'!$A$4:$A$2000,"&gt;="&amp;DATE(YEAR($A1167),MONTH($A1167)+1,1),'Регистрация приход товаров'!$D$4:$D$2000,$D1167))+(IFERROR((SUMIF('Остаток на начало год'!$B$5:$B$302,$D1167,'Остаток на начало год'!$E$5:$E$302)+SUMIFS('Регистрация приход товаров'!$G$4:$G$2000,'Регистрация приход товаров'!$D$4:$D$2000,$D1167,'Регистрация приход товаров'!$A$4:$A$2000,"&lt;"&amp;DATE(YEAR($A1167),MONTH($A1167),1)))-SUMIFS('Регистрация расход товаров'!$G$4:$G$2000,'Регистрация расход товаров'!$A$4:$A$2000,"&lt;"&amp;DATE(YEAR($A1167),MONTH($A1167),1),'Регистрация расход товаров'!$D$4:$D$2000,$D1167),0))))*G1167,0)</f>
        <v>0</v>
      </c>
      <c r="I1167" s="154"/>
      <c r="J1167" s="153">
        <f t="shared" si="36"/>
        <v>0</v>
      </c>
      <c r="K1167" s="153">
        <f t="shared" si="37"/>
        <v>0</v>
      </c>
      <c r="L1167" s="43" t="e">
        <f>IF(B1167=#REF!,MAX($L$3:L1166)+1,0)</f>
        <v>#REF!</v>
      </c>
    </row>
    <row r="1168" spans="1:12">
      <c r="A1168" s="158"/>
      <c r="B1168" s="94"/>
      <c r="C1168" s="159"/>
      <c r="D1168" s="128"/>
      <c r="E1168" s="151" t="str">
        <f>IFERROR(INDEX('Материал хисобот'!$C$9:$C$259,MATCH(D1168,'Материал хисобот'!$B$9:$B$259,0),1),"")</f>
        <v/>
      </c>
      <c r="F1168" s="152" t="str">
        <f>IFERROR(INDEX('Материал хисобот'!$D$9:$D$259,MATCH(D1168,'Материал хисобот'!$B$9:$B$259,0),1),"")</f>
        <v/>
      </c>
      <c r="G1168" s="155"/>
      <c r="H1168" s="153">
        <f>IFERROR((((SUMIFS('Регистрация приход товаров'!$H$4:$H$2000,'Регистрация приход товаров'!$A$4:$A$2000,"&gt;="&amp;DATE(YEAR($A1168),MONTH($A1168),1),'Регистрация приход товаров'!$D$4:$D$2000,$D1168)-SUMIFS('Регистрация приход товаров'!$H$4:$H$2000,'Регистрация приход товаров'!$A$4:$A$2000,"&gt;="&amp;DATE(YEAR($A1168),MONTH($A1168)+1,1),'Регистрация приход товаров'!$D$4:$D$2000,$D1168))+(IFERROR((SUMIF('Остаток на начало год'!$B$5:$B$302,$D1168,'Остаток на начало год'!$F$5:$F$302)+SUMIFS('Регистрация приход товаров'!$H$4:$H$2000,'Регистрация приход товаров'!$D$4:$D$2000,$D1168,'Регистрация приход товаров'!$A$4:$A$2000,"&lt;"&amp;DATE(YEAR($A1168),MONTH($A1168),1)))-SUMIFS('Регистрация расход товаров'!$H$4:$H$2000,'Регистрация расход товаров'!$A$4:$A$2000,"&lt;"&amp;DATE(YEAR($A1168),MONTH($A1168),1),'Регистрация расход товаров'!$D$4:$D$2000,$D1168),0)))/((SUMIFS('Регистрация приход товаров'!$G$4:$G$2000,'Регистрация приход товаров'!$A$4:$A$2000,"&gt;="&amp;DATE(YEAR($A1168),MONTH($A1168),1),'Регистрация приход товаров'!$D$4:$D$2000,$D1168)-SUMIFS('Регистрация приход товаров'!$G$4:$G$2000,'Регистрация приход товаров'!$A$4:$A$2000,"&gt;="&amp;DATE(YEAR($A1168),MONTH($A1168)+1,1),'Регистрация приход товаров'!$D$4:$D$2000,$D1168))+(IFERROR((SUMIF('Остаток на начало год'!$B$5:$B$302,$D1168,'Остаток на начало год'!$E$5:$E$302)+SUMIFS('Регистрация приход товаров'!$G$4:$G$2000,'Регистрация приход товаров'!$D$4:$D$2000,$D1168,'Регистрация приход товаров'!$A$4:$A$2000,"&lt;"&amp;DATE(YEAR($A1168),MONTH($A1168),1)))-SUMIFS('Регистрация расход товаров'!$G$4:$G$2000,'Регистрация расход товаров'!$A$4:$A$2000,"&lt;"&amp;DATE(YEAR($A1168),MONTH($A1168),1),'Регистрация расход товаров'!$D$4:$D$2000,$D1168),0))))*G1168,0)</f>
        <v>0</v>
      </c>
      <c r="I1168" s="154"/>
      <c r="J1168" s="153">
        <f t="shared" si="36"/>
        <v>0</v>
      </c>
      <c r="K1168" s="153">
        <f t="shared" si="37"/>
        <v>0</v>
      </c>
      <c r="L1168" s="43" t="e">
        <f>IF(B1168=#REF!,MAX($L$3:L1167)+1,0)</f>
        <v>#REF!</v>
      </c>
    </row>
    <row r="1169" spans="1:12">
      <c r="A1169" s="158"/>
      <c r="B1169" s="94"/>
      <c r="C1169" s="159"/>
      <c r="D1169" s="128"/>
      <c r="E1169" s="151" t="str">
        <f>IFERROR(INDEX('Материал хисобот'!$C$9:$C$259,MATCH(D1169,'Материал хисобот'!$B$9:$B$259,0),1),"")</f>
        <v/>
      </c>
      <c r="F1169" s="152" t="str">
        <f>IFERROR(INDEX('Материал хисобот'!$D$9:$D$259,MATCH(D1169,'Материал хисобот'!$B$9:$B$259,0),1),"")</f>
        <v/>
      </c>
      <c r="G1169" s="155"/>
      <c r="H1169" s="153">
        <f>IFERROR((((SUMIFS('Регистрация приход товаров'!$H$4:$H$2000,'Регистрация приход товаров'!$A$4:$A$2000,"&gt;="&amp;DATE(YEAR($A1169),MONTH($A1169),1),'Регистрация приход товаров'!$D$4:$D$2000,$D1169)-SUMIFS('Регистрация приход товаров'!$H$4:$H$2000,'Регистрация приход товаров'!$A$4:$A$2000,"&gt;="&amp;DATE(YEAR($A1169),MONTH($A1169)+1,1),'Регистрация приход товаров'!$D$4:$D$2000,$D1169))+(IFERROR((SUMIF('Остаток на начало год'!$B$5:$B$302,$D1169,'Остаток на начало год'!$F$5:$F$302)+SUMIFS('Регистрация приход товаров'!$H$4:$H$2000,'Регистрация приход товаров'!$D$4:$D$2000,$D1169,'Регистрация приход товаров'!$A$4:$A$2000,"&lt;"&amp;DATE(YEAR($A1169),MONTH($A1169),1)))-SUMIFS('Регистрация расход товаров'!$H$4:$H$2000,'Регистрация расход товаров'!$A$4:$A$2000,"&lt;"&amp;DATE(YEAR($A1169),MONTH($A1169),1),'Регистрация расход товаров'!$D$4:$D$2000,$D1169),0)))/((SUMIFS('Регистрация приход товаров'!$G$4:$G$2000,'Регистрация приход товаров'!$A$4:$A$2000,"&gt;="&amp;DATE(YEAR($A1169),MONTH($A1169),1),'Регистрация приход товаров'!$D$4:$D$2000,$D1169)-SUMIFS('Регистрация приход товаров'!$G$4:$G$2000,'Регистрация приход товаров'!$A$4:$A$2000,"&gt;="&amp;DATE(YEAR($A1169),MONTH($A1169)+1,1),'Регистрация приход товаров'!$D$4:$D$2000,$D1169))+(IFERROR((SUMIF('Остаток на начало год'!$B$5:$B$302,$D1169,'Остаток на начало год'!$E$5:$E$302)+SUMIFS('Регистрация приход товаров'!$G$4:$G$2000,'Регистрация приход товаров'!$D$4:$D$2000,$D1169,'Регистрация приход товаров'!$A$4:$A$2000,"&lt;"&amp;DATE(YEAR($A1169),MONTH($A1169),1)))-SUMIFS('Регистрация расход товаров'!$G$4:$G$2000,'Регистрация расход товаров'!$A$4:$A$2000,"&lt;"&amp;DATE(YEAR($A1169),MONTH($A1169),1),'Регистрация расход товаров'!$D$4:$D$2000,$D1169),0))))*G1169,0)</f>
        <v>0</v>
      </c>
      <c r="I1169" s="154"/>
      <c r="J1169" s="153">
        <f t="shared" si="36"/>
        <v>0</v>
      </c>
      <c r="K1169" s="153">
        <f t="shared" si="37"/>
        <v>0</v>
      </c>
      <c r="L1169" s="43" t="e">
        <f>IF(B1169=#REF!,MAX($L$3:L1168)+1,0)</f>
        <v>#REF!</v>
      </c>
    </row>
    <row r="1170" spans="1:12">
      <c r="A1170" s="158"/>
      <c r="B1170" s="94"/>
      <c r="C1170" s="159"/>
      <c r="D1170" s="128"/>
      <c r="E1170" s="151" t="str">
        <f>IFERROR(INDEX('Материал хисобот'!$C$9:$C$259,MATCH(D1170,'Материал хисобот'!$B$9:$B$259,0),1),"")</f>
        <v/>
      </c>
      <c r="F1170" s="152" t="str">
        <f>IFERROR(INDEX('Материал хисобот'!$D$9:$D$259,MATCH(D1170,'Материал хисобот'!$B$9:$B$259,0),1),"")</f>
        <v/>
      </c>
      <c r="G1170" s="155"/>
      <c r="H1170" s="153">
        <f>IFERROR((((SUMIFS('Регистрация приход товаров'!$H$4:$H$2000,'Регистрация приход товаров'!$A$4:$A$2000,"&gt;="&amp;DATE(YEAR($A1170),MONTH($A1170),1),'Регистрация приход товаров'!$D$4:$D$2000,$D1170)-SUMIFS('Регистрация приход товаров'!$H$4:$H$2000,'Регистрация приход товаров'!$A$4:$A$2000,"&gt;="&amp;DATE(YEAR($A1170),MONTH($A1170)+1,1),'Регистрация приход товаров'!$D$4:$D$2000,$D1170))+(IFERROR((SUMIF('Остаток на начало год'!$B$5:$B$302,$D1170,'Остаток на начало год'!$F$5:$F$302)+SUMIFS('Регистрация приход товаров'!$H$4:$H$2000,'Регистрация приход товаров'!$D$4:$D$2000,$D1170,'Регистрация приход товаров'!$A$4:$A$2000,"&lt;"&amp;DATE(YEAR($A1170),MONTH($A1170),1)))-SUMIFS('Регистрация расход товаров'!$H$4:$H$2000,'Регистрация расход товаров'!$A$4:$A$2000,"&lt;"&amp;DATE(YEAR($A1170),MONTH($A1170),1),'Регистрация расход товаров'!$D$4:$D$2000,$D1170),0)))/((SUMIFS('Регистрация приход товаров'!$G$4:$G$2000,'Регистрация приход товаров'!$A$4:$A$2000,"&gt;="&amp;DATE(YEAR($A1170),MONTH($A1170),1),'Регистрация приход товаров'!$D$4:$D$2000,$D1170)-SUMIFS('Регистрация приход товаров'!$G$4:$G$2000,'Регистрация приход товаров'!$A$4:$A$2000,"&gt;="&amp;DATE(YEAR($A1170),MONTH($A1170)+1,1),'Регистрация приход товаров'!$D$4:$D$2000,$D1170))+(IFERROR((SUMIF('Остаток на начало год'!$B$5:$B$302,$D1170,'Остаток на начало год'!$E$5:$E$302)+SUMIFS('Регистрация приход товаров'!$G$4:$G$2000,'Регистрация приход товаров'!$D$4:$D$2000,$D1170,'Регистрация приход товаров'!$A$4:$A$2000,"&lt;"&amp;DATE(YEAR($A1170),MONTH($A1170),1)))-SUMIFS('Регистрация расход товаров'!$G$4:$G$2000,'Регистрация расход товаров'!$A$4:$A$2000,"&lt;"&amp;DATE(YEAR($A1170),MONTH($A1170),1),'Регистрация расход товаров'!$D$4:$D$2000,$D1170),0))))*G1170,0)</f>
        <v>0</v>
      </c>
      <c r="I1170" s="154"/>
      <c r="J1170" s="153">
        <f t="shared" si="36"/>
        <v>0</v>
      </c>
      <c r="K1170" s="153">
        <f t="shared" si="37"/>
        <v>0</v>
      </c>
      <c r="L1170" s="43" t="e">
        <f>IF(B1170=#REF!,MAX($L$3:L1169)+1,0)</f>
        <v>#REF!</v>
      </c>
    </row>
    <row r="1171" spans="1:12">
      <c r="A1171" s="158"/>
      <c r="B1171" s="94"/>
      <c r="C1171" s="159"/>
      <c r="D1171" s="128"/>
      <c r="E1171" s="151" t="str">
        <f>IFERROR(INDEX('Материал хисобот'!$C$9:$C$259,MATCH(D1171,'Материал хисобот'!$B$9:$B$259,0),1),"")</f>
        <v/>
      </c>
      <c r="F1171" s="152" t="str">
        <f>IFERROR(INDEX('Материал хисобот'!$D$9:$D$259,MATCH(D1171,'Материал хисобот'!$B$9:$B$259,0),1),"")</f>
        <v/>
      </c>
      <c r="G1171" s="155"/>
      <c r="H1171" s="153">
        <f>IFERROR((((SUMIFS('Регистрация приход товаров'!$H$4:$H$2000,'Регистрация приход товаров'!$A$4:$A$2000,"&gt;="&amp;DATE(YEAR($A1171),MONTH($A1171),1),'Регистрация приход товаров'!$D$4:$D$2000,$D1171)-SUMIFS('Регистрация приход товаров'!$H$4:$H$2000,'Регистрация приход товаров'!$A$4:$A$2000,"&gt;="&amp;DATE(YEAR($A1171),MONTH($A1171)+1,1),'Регистрация приход товаров'!$D$4:$D$2000,$D1171))+(IFERROR((SUMIF('Остаток на начало год'!$B$5:$B$302,$D1171,'Остаток на начало год'!$F$5:$F$302)+SUMIFS('Регистрация приход товаров'!$H$4:$H$2000,'Регистрация приход товаров'!$D$4:$D$2000,$D1171,'Регистрация приход товаров'!$A$4:$A$2000,"&lt;"&amp;DATE(YEAR($A1171),MONTH($A1171),1)))-SUMIFS('Регистрация расход товаров'!$H$4:$H$2000,'Регистрация расход товаров'!$A$4:$A$2000,"&lt;"&amp;DATE(YEAR($A1171),MONTH($A1171),1),'Регистрация расход товаров'!$D$4:$D$2000,$D1171),0)))/((SUMIFS('Регистрация приход товаров'!$G$4:$G$2000,'Регистрация приход товаров'!$A$4:$A$2000,"&gt;="&amp;DATE(YEAR($A1171),MONTH($A1171),1),'Регистрация приход товаров'!$D$4:$D$2000,$D1171)-SUMIFS('Регистрация приход товаров'!$G$4:$G$2000,'Регистрация приход товаров'!$A$4:$A$2000,"&gt;="&amp;DATE(YEAR($A1171),MONTH($A1171)+1,1),'Регистрация приход товаров'!$D$4:$D$2000,$D1171))+(IFERROR((SUMIF('Остаток на начало год'!$B$5:$B$302,$D1171,'Остаток на начало год'!$E$5:$E$302)+SUMIFS('Регистрация приход товаров'!$G$4:$G$2000,'Регистрация приход товаров'!$D$4:$D$2000,$D1171,'Регистрация приход товаров'!$A$4:$A$2000,"&lt;"&amp;DATE(YEAR($A1171),MONTH($A1171),1)))-SUMIFS('Регистрация расход товаров'!$G$4:$G$2000,'Регистрация расход товаров'!$A$4:$A$2000,"&lt;"&amp;DATE(YEAR($A1171),MONTH($A1171),1),'Регистрация расход товаров'!$D$4:$D$2000,$D1171),0))))*G1171,0)</f>
        <v>0</v>
      </c>
      <c r="I1171" s="154"/>
      <c r="J1171" s="153">
        <f t="shared" si="36"/>
        <v>0</v>
      </c>
      <c r="K1171" s="153">
        <f t="shared" si="37"/>
        <v>0</v>
      </c>
      <c r="L1171" s="43" t="e">
        <f>IF(B1171=#REF!,MAX($L$3:L1170)+1,0)</f>
        <v>#REF!</v>
      </c>
    </row>
    <row r="1172" spans="1:12">
      <c r="A1172" s="158"/>
      <c r="B1172" s="94"/>
      <c r="C1172" s="159"/>
      <c r="D1172" s="128"/>
      <c r="E1172" s="151" t="str">
        <f>IFERROR(INDEX('Материал хисобот'!$C$9:$C$259,MATCH(D1172,'Материал хисобот'!$B$9:$B$259,0),1),"")</f>
        <v/>
      </c>
      <c r="F1172" s="152" t="str">
        <f>IFERROR(INDEX('Материал хисобот'!$D$9:$D$259,MATCH(D1172,'Материал хисобот'!$B$9:$B$259,0),1),"")</f>
        <v/>
      </c>
      <c r="G1172" s="155"/>
      <c r="H1172" s="153">
        <f>IFERROR((((SUMIFS('Регистрация приход товаров'!$H$4:$H$2000,'Регистрация приход товаров'!$A$4:$A$2000,"&gt;="&amp;DATE(YEAR($A1172),MONTH($A1172),1),'Регистрация приход товаров'!$D$4:$D$2000,$D1172)-SUMIFS('Регистрация приход товаров'!$H$4:$H$2000,'Регистрация приход товаров'!$A$4:$A$2000,"&gt;="&amp;DATE(YEAR($A1172),MONTH($A1172)+1,1),'Регистрация приход товаров'!$D$4:$D$2000,$D1172))+(IFERROR((SUMIF('Остаток на начало год'!$B$5:$B$302,$D1172,'Остаток на начало год'!$F$5:$F$302)+SUMIFS('Регистрация приход товаров'!$H$4:$H$2000,'Регистрация приход товаров'!$D$4:$D$2000,$D1172,'Регистрация приход товаров'!$A$4:$A$2000,"&lt;"&amp;DATE(YEAR($A1172),MONTH($A1172),1)))-SUMIFS('Регистрация расход товаров'!$H$4:$H$2000,'Регистрация расход товаров'!$A$4:$A$2000,"&lt;"&amp;DATE(YEAR($A1172),MONTH($A1172),1),'Регистрация расход товаров'!$D$4:$D$2000,$D1172),0)))/((SUMIFS('Регистрация приход товаров'!$G$4:$G$2000,'Регистрация приход товаров'!$A$4:$A$2000,"&gt;="&amp;DATE(YEAR($A1172),MONTH($A1172),1),'Регистрация приход товаров'!$D$4:$D$2000,$D1172)-SUMIFS('Регистрация приход товаров'!$G$4:$G$2000,'Регистрация приход товаров'!$A$4:$A$2000,"&gt;="&amp;DATE(YEAR($A1172),MONTH($A1172)+1,1),'Регистрация приход товаров'!$D$4:$D$2000,$D1172))+(IFERROR((SUMIF('Остаток на начало год'!$B$5:$B$302,$D1172,'Остаток на начало год'!$E$5:$E$302)+SUMIFS('Регистрация приход товаров'!$G$4:$G$2000,'Регистрация приход товаров'!$D$4:$D$2000,$D1172,'Регистрация приход товаров'!$A$4:$A$2000,"&lt;"&amp;DATE(YEAR($A1172),MONTH($A1172),1)))-SUMIFS('Регистрация расход товаров'!$G$4:$G$2000,'Регистрация расход товаров'!$A$4:$A$2000,"&lt;"&amp;DATE(YEAR($A1172),MONTH($A1172),1),'Регистрация расход товаров'!$D$4:$D$2000,$D1172),0))))*G1172,0)</f>
        <v>0</v>
      </c>
      <c r="I1172" s="154"/>
      <c r="J1172" s="153">
        <f t="shared" si="36"/>
        <v>0</v>
      </c>
      <c r="K1172" s="153">
        <f t="shared" si="37"/>
        <v>0</v>
      </c>
      <c r="L1172" s="43" t="e">
        <f>IF(B1172=#REF!,MAX($L$3:L1171)+1,0)</f>
        <v>#REF!</v>
      </c>
    </row>
    <row r="1173" spans="1:12">
      <c r="A1173" s="158"/>
      <c r="B1173" s="94"/>
      <c r="C1173" s="159"/>
      <c r="D1173" s="128"/>
      <c r="E1173" s="151" t="str">
        <f>IFERROR(INDEX('Материал хисобот'!$C$9:$C$259,MATCH(D1173,'Материал хисобот'!$B$9:$B$259,0),1),"")</f>
        <v/>
      </c>
      <c r="F1173" s="152" t="str">
        <f>IFERROR(INDEX('Материал хисобот'!$D$9:$D$259,MATCH(D1173,'Материал хисобот'!$B$9:$B$259,0),1),"")</f>
        <v/>
      </c>
      <c r="G1173" s="155"/>
      <c r="H1173" s="153">
        <f>IFERROR((((SUMIFS('Регистрация приход товаров'!$H$4:$H$2000,'Регистрация приход товаров'!$A$4:$A$2000,"&gt;="&amp;DATE(YEAR($A1173),MONTH($A1173),1),'Регистрация приход товаров'!$D$4:$D$2000,$D1173)-SUMIFS('Регистрация приход товаров'!$H$4:$H$2000,'Регистрация приход товаров'!$A$4:$A$2000,"&gt;="&amp;DATE(YEAR($A1173),MONTH($A1173)+1,1),'Регистрация приход товаров'!$D$4:$D$2000,$D1173))+(IFERROR((SUMIF('Остаток на начало год'!$B$5:$B$302,$D1173,'Остаток на начало год'!$F$5:$F$302)+SUMIFS('Регистрация приход товаров'!$H$4:$H$2000,'Регистрация приход товаров'!$D$4:$D$2000,$D1173,'Регистрация приход товаров'!$A$4:$A$2000,"&lt;"&amp;DATE(YEAR($A1173),MONTH($A1173),1)))-SUMIFS('Регистрация расход товаров'!$H$4:$H$2000,'Регистрация расход товаров'!$A$4:$A$2000,"&lt;"&amp;DATE(YEAR($A1173),MONTH($A1173),1),'Регистрация расход товаров'!$D$4:$D$2000,$D1173),0)))/((SUMIFS('Регистрация приход товаров'!$G$4:$G$2000,'Регистрация приход товаров'!$A$4:$A$2000,"&gt;="&amp;DATE(YEAR($A1173),MONTH($A1173),1),'Регистрация приход товаров'!$D$4:$D$2000,$D1173)-SUMIFS('Регистрация приход товаров'!$G$4:$G$2000,'Регистрация приход товаров'!$A$4:$A$2000,"&gt;="&amp;DATE(YEAR($A1173),MONTH($A1173)+1,1),'Регистрация приход товаров'!$D$4:$D$2000,$D1173))+(IFERROR((SUMIF('Остаток на начало год'!$B$5:$B$302,$D1173,'Остаток на начало год'!$E$5:$E$302)+SUMIFS('Регистрация приход товаров'!$G$4:$G$2000,'Регистрация приход товаров'!$D$4:$D$2000,$D1173,'Регистрация приход товаров'!$A$4:$A$2000,"&lt;"&amp;DATE(YEAR($A1173),MONTH($A1173),1)))-SUMIFS('Регистрация расход товаров'!$G$4:$G$2000,'Регистрация расход товаров'!$A$4:$A$2000,"&lt;"&amp;DATE(YEAR($A1173),MONTH($A1173),1),'Регистрация расход товаров'!$D$4:$D$2000,$D1173),0))))*G1173,0)</f>
        <v>0</v>
      </c>
      <c r="I1173" s="154"/>
      <c r="J1173" s="153">
        <f t="shared" si="36"/>
        <v>0</v>
      </c>
      <c r="K1173" s="153">
        <f t="shared" si="37"/>
        <v>0</v>
      </c>
      <c r="L1173" s="43" t="e">
        <f>IF(B1173=#REF!,MAX($L$3:L1172)+1,0)</f>
        <v>#REF!</v>
      </c>
    </row>
    <row r="1174" spans="1:12">
      <c r="A1174" s="158"/>
      <c r="B1174" s="94"/>
      <c r="C1174" s="159"/>
      <c r="D1174" s="128"/>
      <c r="E1174" s="151" t="str">
        <f>IFERROR(INDEX('Материал хисобот'!$C$9:$C$259,MATCH(D1174,'Материал хисобот'!$B$9:$B$259,0),1),"")</f>
        <v/>
      </c>
      <c r="F1174" s="152" t="str">
        <f>IFERROR(INDEX('Материал хисобот'!$D$9:$D$259,MATCH(D1174,'Материал хисобот'!$B$9:$B$259,0),1),"")</f>
        <v/>
      </c>
      <c r="G1174" s="155"/>
      <c r="H1174" s="153">
        <f>IFERROR((((SUMIFS('Регистрация приход товаров'!$H$4:$H$2000,'Регистрация приход товаров'!$A$4:$A$2000,"&gt;="&amp;DATE(YEAR($A1174),MONTH($A1174),1),'Регистрация приход товаров'!$D$4:$D$2000,$D1174)-SUMIFS('Регистрация приход товаров'!$H$4:$H$2000,'Регистрация приход товаров'!$A$4:$A$2000,"&gt;="&amp;DATE(YEAR($A1174),MONTH($A1174)+1,1),'Регистрация приход товаров'!$D$4:$D$2000,$D1174))+(IFERROR((SUMIF('Остаток на начало год'!$B$5:$B$302,$D1174,'Остаток на начало год'!$F$5:$F$302)+SUMIFS('Регистрация приход товаров'!$H$4:$H$2000,'Регистрация приход товаров'!$D$4:$D$2000,$D1174,'Регистрация приход товаров'!$A$4:$A$2000,"&lt;"&amp;DATE(YEAR($A1174),MONTH($A1174),1)))-SUMIFS('Регистрация расход товаров'!$H$4:$H$2000,'Регистрация расход товаров'!$A$4:$A$2000,"&lt;"&amp;DATE(YEAR($A1174),MONTH($A1174),1),'Регистрация расход товаров'!$D$4:$D$2000,$D1174),0)))/((SUMIFS('Регистрация приход товаров'!$G$4:$G$2000,'Регистрация приход товаров'!$A$4:$A$2000,"&gt;="&amp;DATE(YEAR($A1174),MONTH($A1174),1),'Регистрация приход товаров'!$D$4:$D$2000,$D1174)-SUMIFS('Регистрация приход товаров'!$G$4:$G$2000,'Регистрация приход товаров'!$A$4:$A$2000,"&gt;="&amp;DATE(YEAR($A1174),MONTH($A1174)+1,1),'Регистрация приход товаров'!$D$4:$D$2000,$D1174))+(IFERROR((SUMIF('Остаток на начало год'!$B$5:$B$302,$D1174,'Остаток на начало год'!$E$5:$E$302)+SUMIFS('Регистрация приход товаров'!$G$4:$G$2000,'Регистрация приход товаров'!$D$4:$D$2000,$D1174,'Регистрация приход товаров'!$A$4:$A$2000,"&lt;"&amp;DATE(YEAR($A1174),MONTH($A1174),1)))-SUMIFS('Регистрация расход товаров'!$G$4:$G$2000,'Регистрация расход товаров'!$A$4:$A$2000,"&lt;"&amp;DATE(YEAR($A1174),MONTH($A1174),1),'Регистрация расход товаров'!$D$4:$D$2000,$D1174),0))))*G1174,0)</f>
        <v>0</v>
      </c>
      <c r="I1174" s="154"/>
      <c r="J1174" s="153">
        <f t="shared" si="36"/>
        <v>0</v>
      </c>
      <c r="K1174" s="153">
        <f t="shared" si="37"/>
        <v>0</v>
      </c>
      <c r="L1174" s="43" t="e">
        <f>IF(B1174=#REF!,MAX($L$3:L1173)+1,0)</f>
        <v>#REF!</v>
      </c>
    </row>
    <row r="1175" spans="1:12">
      <c r="A1175" s="158"/>
      <c r="B1175" s="94"/>
      <c r="C1175" s="159"/>
      <c r="D1175" s="128"/>
      <c r="E1175" s="151" t="str">
        <f>IFERROR(INDEX('Материал хисобот'!$C$9:$C$259,MATCH(D1175,'Материал хисобот'!$B$9:$B$259,0),1),"")</f>
        <v/>
      </c>
      <c r="F1175" s="152" t="str">
        <f>IFERROR(INDEX('Материал хисобот'!$D$9:$D$259,MATCH(D1175,'Материал хисобот'!$B$9:$B$259,0),1),"")</f>
        <v/>
      </c>
      <c r="G1175" s="155"/>
      <c r="H1175" s="153">
        <f>IFERROR((((SUMIFS('Регистрация приход товаров'!$H$4:$H$2000,'Регистрация приход товаров'!$A$4:$A$2000,"&gt;="&amp;DATE(YEAR($A1175),MONTH($A1175),1),'Регистрация приход товаров'!$D$4:$D$2000,$D1175)-SUMIFS('Регистрация приход товаров'!$H$4:$H$2000,'Регистрация приход товаров'!$A$4:$A$2000,"&gt;="&amp;DATE(YEAR($A1175),MONTH($A1175)+1,1),'Регистрация приход товаров'!$D$4:$D$2000,$D1175))+(IFERROR((SUMIF('Остаток на начало год'!$B$5:$B$302,$D1175,'Остаток на начало год'!$F$5:$F$302)+SUMIFS('Регистрация приход товаров'!$H$4:$H$2000,'Регистрация приход товаров'!$D$4:$D$2000,$D1175,'Регистрация приход товаров'!$A$4:$A$2000,"&lt;"&amp;DATE(YEAR($A1175),MONTH($A1175),1)))-SUMIFS('Регистрация расход товаров'!$H$4:$H$2000,'Регистрация расход товаров'!$A$4:$A$2000,"&lt;"&amp;DATE(YEAR($A1175),MONTH($A1175),1),'Регистрация расход товаров'!$D$4:$D$2000,$D1175),0)))/((SUMIFS('Регистрация приход товаров'!$G$4:$G$2000,'Регистрация приход товаров'!$A$4:$A$2000,"&gt;="&amp;DATE(YEAR($A1175),MONTH($A1175),1),'Регистрация приход товаров'!$D$4:$D$2000,$D1175)-SUMIFS('Регистрация приход товаров'!$G$4:$G$2000,'Регистрация приход товаров'!$A$4:$A$2000,"&gt;="&amp;DATE(YEAR($A1175),MONTH($A1175)+1,1),'Регистрация приход товаров'!$D$4:$D$2000,$D1175))+(IFERROR((SUMIF('Остаток на начало год'!$B$5:$B$302,$D1175,'Остаток на начало год'!$E$5:$E$302)+SUMIFS('Регистрация приход товаров'!$G$4:$G$2000,'Регистрация приход товаров'!$D$4:$D$2000,$D1175,'Регистрация приход товаров'!$A$4:$A$2000,"&lt;"&amp;DATE(YEAR($A1175),MONTH($A1175),1)))-SUMIFS('Регистрация расход товаров'!$G$4:$G$2000,'Регистрация расход товаров'!$A$4:$A$2000,"&lt;"&amp;DATE(YEAR($A1175),MONTH($A1175),1),'Регистрация расход товаров'!$D$4:$D$2000,$D1175),0))))*G1175,0)</f>
        <v>0</v>
      </c>
      <c r="I1175" s="154"/>
      <c r="J1175" s="153">
        <f t="shared" si="36"/>
        <v>0</v>
      </c>
      <c r="K1175" s="153">
        <f t="shared" si="37"/>
        <v>0</v>
      </c>
      <c r="L1175" s="43" t="e">
        <f>IF(B1175=#REF!,MAX($L$3:L1174)+1,0)</f>
        <v>#REF!</v>
      </c>
    </row>
    <row r="1176" spans="1:12">
      <c r="A1176" s="158"/>
      <c r="B1176" s="94"/>
      <c r="C1176" s="159"/>
      <c r="D1176" s="128"/>
      <c r="E1176" s="151" t="str">
        <f>IFERROR(INDEX('Материал хисобот'!$C$9:$C$259,MATCH(D1176,'Материал хисобот'!$B$9:$B$259,0),1),"")</f>
        <v/>
      </c>
      <c r="F1176" s="152" t="str">
        <f>IFERROR(INDEX('Материал хисобот'!$D$9:$D$259,MATCH(D1176,'Материал хисобот'!$B$9:$B$259,0),1),"")</f>
        <v/>
      </c>
      <c r="G1176" s="155"/>
      <c r="H1176" s="153">
        <f>IFERROR((((SUMIFS('Регистрация приход товаров'!$H$4:$H$2000,'Регистрация приход товаров'!$A$4:$A$2000,"&gt;="&amp;DATE(YEAR($A1176),MONTH($A1176),1),'Регистрация приход товаров'!$D$4:$D$2000,$D1176)-SUMIFS('Регистрация приход товаров'!$H$4:$H$2000,'Регистрация приход товаров'!$A$4:$A$2000,"&gt;="&amp;DATE(YEAR($A1176),MONTH($A1176)+1,1),'Регистрация приход товаров'!$D$4:$D$2000,$D1176))+(IFERROR((SUMIF('Остаток на начало год'!$B$5:$B$302,$D1176,'Остаток на начало год'!$F$5:$F$302)+SUMIFS('Регистрация приход товаров'!$H$4:$H$2000,'Регистрация приход товаров'!$D$4:$D$2000,$D1176,'Регистрация приход товаров'!$A$4:$A$2000,"&lt;"&amp;DATE(YEAR($A1176),MONTH($A1176),1)))-SUMIFS('Регистрация расход товаров'!$H$4:$H$2000,'Регистрация расход товаров'!$A$4:$A$2000,"&lt;"&amp;DATE(YEAR($A1176),MONTH($A1176),1),'Регистрация расход товаров'!$D$4:$D$2000,$D1176),0)))/((SUMIFS('Регистрация приход товаров'!$G$4:$G$2000,'Регистрация приход товаров'!$A$4:$A$2000,"&gt;="&amp;DATE(YEAR($A1176),MONTH($A1176),1),'Регистрация приход товаров'!$D$4:$D$2000,$D1176)-SUMIFS('Регистрация приход товаров'!$G$4:$G$2000,'Регистрация приход товаров'!$A$4:$A$2000,"&gt;="&amp;DATE(YEAR($A1176),MONTH($A1176)+1,1),'Регистрация приход товаров'!$D$4:$D$2000,$D1176))+(IFERROR((SUMIF('Остаток на начало год'!$B$5:$B$302,$D1176,'Остаток на начало год'!$E$5:$E$302)+SUMIFS('Регистрация приход товаров'!$G$4:$G$2000,'Регистрация приход товаров'!$D$4:$D$2000,$D1176,'Регистрация приход товаров'!$A$4:$A$2000,"&lt;"&amp;DATE(YEAR($A1176),MONTH($A1176),1)))-SUMIFS('Регистрация расход товаров'!$G$4:$G$2000,'Регистрация расход товаров'!$A$4:$A$2000,"&lt;"&amp;DATE(YEAR($A1176),MONTH($A1176),1),'Регистрация расход товаров'!$D$4:$D$2000,$D1176),0))))*G1176,0)</f>
        <v>0</v>
      </c>
      <c r="I1176" s="154"/>
      <c r="J1176" s="153">
        <f t="shared" si="36"/>
        <v>0</v>
      </c>
      <c r="K1176" s="153">
        <f t="shared" si="37"/>
        <v>0</v>
      </c>
      <c r="L1176" s="43" t="e">
        <f>IF(B1176=#REF!,MAX($L$3:L1175)+1,0)</f>
        <v>#REF!</v>
      </c>
    </row>
    <row r="1177" spans="1:12">
      <c r="A1177" s="158"/>
      <c r="B1177" s="94"/>
      <c r="C1177" s="159"/>
      <c r="D1177" s="128"/>
      <c r="E1177" s="151" t="str">
        <f>IFERROR(INDEX('Материал хисобот'!$C$9:$C$259,MATCH(D1177,'Материал хисобот'!$B$9:$B$259,0),1),"")</f>
        <v/>
      </c>
      <c r="F1177" s="152" t="str">
        <f>IFERROR(INDEX('Материал хисобот'!$D$9:$D$259,MATCH(D1177,'Материал хисобот'!$B$9:$B$259,0),1),"")</f>
        <v/>
      </c>
      <c r="G1177" s="155"/>
      <c r="H1177" s="153">
        <f>IFERROR((((SUMIFS('Регистрация приход товаров'!$H$4:$H$2000,'Регистрация приход товаров'!$A$4:$A$2000,"&gt;="&amp;DATE(YEAR($A1177),MONTH($A1177),1),'Регистрация приход товаров'!$D$4:$D$2000,$D1177)-SUMIFS('Регистрация приход товаров'!$H$4:$H$2000,'Регистрация приход товаров'!$A$4:$A$2000,"&gt;="&amp;DATE(YEAR($A1177),MONTH($A1177)+1,1),'Регистрация приход товаров'!$D$4:$D$2000,$D1177))+(IFERROR((SUMIF('Остаток на начало год'!$B$5:$B$302,$D1177,'Остаток на начало год'!$F$5:$F$302)+SUMIFS('Регистрация приход товаров'!$H$4:$H$2000,'Регистрация приход товаров'!$D$4:$D$2000,$D1177,'Регистрация приход товаров'!$A$4:$A$2000,"&lt;"&amp;DATE(YEAR($A1177),MONTH($A1177),1)))-SUMIFS('Регистрация расход товаров'!$H$4:$H$2000,'Регистрация расход товаров'!$A$4:$A$2000,"&lt;"&amp;DATE(YEAR($A1177),MONTH($A1177),1),'Регистрация расход товаров'!$D$4:$D$2000,$D1177),0)))/((SUMIFS('Регистрация приход товаров'!$G$4:$G$2000,'Регистрация приход товаров'!$A$4:$A$2000,"&gt;="&amp;DATE(YEAR($A1177),MONTH($A1177),1),'Регистрация приход товаров'!$D$4:$D$2000,$D1177)-SUMIFS('Регистрация приход товаров'!$G$4:$G$2000,'Регистрация приход товаров'!$A$4:$A$2000,"&gt;="&amp;DATE(YEAR($A1177),MONTH($A1177)+1,1),'Регистрация приход товаров'!$D$4:$D$2000,$D1177))+(IFERROR((SUMIF('Остаток на начало год'!$B$5:$B$302,$D1177,'Остаток на начало год'!$E$5:$E$302)+SUMIFS('Регистрация приход товаров'!$G$4:$G$2000,'Регистрация приход товаров'!$D$4:$D$2000,$D1177,'Регистрация приход товаров'!$A$4:$A$2000,"&lt;"&amp;DATE(YEAR($A1177),MONTH($A1177),1)))-SUMIFS('Регистрация расход товаров'!$G$4:$G$2000,'Регистрация расход товаров'!$A$4:$A$2000,"&lt;"&amp;DATE(YEAR($A1177),MONTH($A1177),1),'Регистрация расход товаров'!$D$4:$D$2000,$D1177),0))))*G1177,0)</f>
        <v>0</v>
      </c>
      <c r="I1177" s="154"/>
      <c r="J1177" s="153">
        <f t="shared" si="36"/>
        <v>0</v>
      </c>
      <c r="K1177" s="153">
        <f t="shared" si="37"/>
        <v>0</v>
      </c>
      <c r="L1177" s="43" t="e">
        <f>IF(B1177=#REF!,MAX($L$3:L1176)+1,0)</f>
        <v>#REF!</v>
      </c>
    </row>
    <row r="1178" spans="1:12">
      <c r="A1178" s="158"/>
      <c r="B1178" s="94"/>
      <c r="C1178" s="159"/>
      <c r="D1178" s="128"/>
      <c r="E1178" s="151" t="str">
        <f>IFERROR(INDEX('Материал хисобот'!$C$9:$C$259,MATCH(D1178,'Материал хисобот'!$B$9:$B$259,0),1),"")</f>
        <v/>
      </c>
      <c r="F1178" s="152" t="str">
        <f>IFERROR(INDEX('Материал хисобот'!$D$9:$D$259,MATCH(D1178,'Материал хисобот'!$B$9:$B$259,0),1),"")</f>
        <v/>
      </c>
      <c r="G1178" s="155"/>
      <c r="H1178" s="153">
        <f>IFERROR((((SUMIFS('Регистрация приход товаров'!$H$4:$H$2000,'Регистрация приход товаров'!$A$4:$A$2000,"&gt;="&amp;DATE(YEAR($A1178),MONTH($A1178),1),'Регистрация приход товаров'!$D$4:$D$2000,$D1178)-SUMIFS('Регистрация приход товаров'!$H$4:$H$2000,'Регистрация приход товаров'!$A$4:$A$2000,"&gt;="&amp;DATE(YEAR($A1178),MONTH($A1178)+1,1),'Регистрация приход товаров'!$D$4:$D$2000,$D1178))+(IFERROR((SUMIF('Остаток на начало год'!$B$5:$B$302,$D1178,'Остаток на начало год'!$F$5:$F$302)+SUMIFS('Регистрация приход товаров'!$H$4:$H$2000,'Регистрация приход товаров'!$D$4:$D$2000,$D1178,'Регистрация приход товаров'!$A$4:$A$2000,"&lt;"&amp;DATE(YEAR($A1178),MONTH($A1178),1)))-SUMIFS('Регистрация расход товаров'!$H$4:$H$2000,'Регистрация расход товаров'!$A$4:$A$2000,"&lt;"&amp;DATE(YEAR($A1178),MONTH($A1178),1),'Регистрация расход товаров'!$D$4:$D$2000,$D1178),0)))/((SUMIFS('Регистрация приход товаров'!$G$4:$G$2000,'Регистрация приход товаров'!$A$4:$A$2000,"&gt;="&amp;DATE(YEAR($A1178),MONTH($A1178),1),'Регистрация приход товаров'!$D$4:$D$2000,$D1178)-SUMIFS('Регистрация приход товаров'!$G$4:$G$2000,'Регистрация приход товаров'!$A$4:$A$2000,"&gt;="&amp;DATE(YEAR($A1178),MONTH($A1178)+1,1),'Регистрация приход товаров'!$D$4:$D$2000,$D1178))+(IFERROR((SUMIF('Остаток на начало год'!$B$5:$B$302,$D1178,'Остаток на начало год'!$E$5:$E$302)+SUMIFS('Регистрация приход товаров'!$G$4:$G$2000,'Регистрация приход товаров'!$D$4:$D$2000,$D1178,'Регистрация приход товаров'!$A$4:$A$2000,"&lt;"&amp;DATE(YEAR($A1178),MONTH($A1178),1)))-SUMIFS('Регистрация расход товаров'!$G$4:$G$2000,'Регистрация расход товаров'!$A$4:$A$2000,"&lt;"&amp;DATE(YEAR($A1178),MONTH($A1178),1),'Регистрация расход товаров'!$D$4:$D$2000,$D1178),0))))*G1178,0)</f>
        <v>0</v>
      </c>
      <c r="I1178" s="154"/>
      <c r="J1178" s="153">
        <f t="shared" si="36"/>
        <v>0</v>
      </c>
      <c r="K1178" s="153">
        <f t="shared" si="37"/>
        <v>0</v>
      </c>
      <c r="L1178" s="43" t="e">
        <f>IF(B1178=#REF!,MAX($L$3:L1177)+1,0)</f>
        <v>#REF!</v>
      </c>
    </row>
    <row r="1179" spans="1:12">
      <c r="A1179" s="158"/>
      <c r="B1179" s="94"/>
      <c r="C1179" s="159"/>
      <c r="D1179" s="128"/>
      <c r="E1179" s="151" t="str">
        <f>IFERROR(INDEX('Материал хисобот'!$C$9:$C$259,MATCH(D1179,'Материал хисобот'!$B$9:$B$259,0),1),"")</f>
        <v/>
      </c>
      <c r="F1179" s="152" t="str">
        <f>IFERROR(INDEX('Материал хисобот'!$D$9:$D$259,MATCH(D1179,'Материал хисобот'!$B$9:$B$259,0),1),"")</f>
        <v/>
      </c>
      <c r="G1179" s="155"/>
      <c r="H1179" s="153">
        <f>IFERROR((((SUMIFS('Регистрация приход товаров'!$H$4:$H$2000,'Регистрация приход товаров'!$A$4:$A$2000,"&gt;="&amp;DATE(YEAR($A1179),MONTH($A1179),1),'Регистрация приход товаров'!$D$4:$D$2000,$D1179)-SUMIFS('Регистрация приход товаров'!$H$4:$H$2000,'Регистрация приход товаров'!$A$4:$A$2000,"&gt;="&amp;DATE(YEAR($A1179),MONTH($A1179)+1,1),'Регистрация приход товаров'!$D$4:$D$2000,$D1179))+(IFERROR((SUMIF('Остаток на начало год'!$B$5:$B$302,$D1179,'Остаток на начало год'!$F$5:$F$302)+SUMIFS('Регистрация приход товаров'!$H$4:$H$2000,'Регистрация приход товаров'!$D$4:$D$2000,$D1179,'Регистрация приход товаров'!$A$4:$A$2000,"&lt;"&amp;DATE(YEAR($A1179),MONTH($A1179),1)))-SUMIFS('Регистрация расход товаров'!$H$4:$H$2000,'Регистрация расход товаров'!$A$4:$A$2000,"&lt;"&amp;DATE(YEAR($A1179),MONTH($A1179),1),'Регистрация расход товаров'!$D$4:$D$2000,$D1179),0)))/((SUMIFS('Регистрация приход товаров'!$G$4:$G$2000,'Регистрация приход товаров'!$A$4:$A$2000,"&gt;="&amp;DATE(YEAR($A1179),MONTH($A1179),1),'Регистрация приход товаров'!$D$4:$D$2000,$D1179)-SUMIFS('Регистрация приход товаров'!$G$4:$G$2000,'Регистрация приход товаров'!$A$4:$A$2000,"&gt;="&amp;DATE(YEAR($A1179),MONTH($A1179)+1,1),'Регистрация приход товаров'!$D$4:$D$2000,$D1179))+(IFERROR((SUMIF('Остаток на начало год'!$B$5:$B$302,$D1179,'Остаток на начало год'!$E$5:$E$302)+SUMIFS('Регистрация приход товаров'!$G$4:$G$2000,'Регистрация приход товаров'!$D$4:$D$2000,$D1179,'Регистрация приход товаров'!$A$4:$A$2000,"&lt;"&amp;DATE(YEAR($A1179),MONTH($A1179),1)))-SUMIFS('Регистрация расход товаров'!$G$4:$G$2000,'Регистрация расход товаров'!$A$4:$A$2000,"&lt;"&amp;DATE(YEAR($A1179),MONTH($A1179),1),'Регистрация расход товаров'!$D$4:$D$2000,$D1179),0))))*G1179,0)</f>
        <v>0</v>
      </c>
      <c r="I1179" s="154"/>
      <c r="J1179" s="153">
        <f t="shared" si="36"/>
        <v>0</v>
      </c>
      <c r="K1179" s="153">
        <f t="shared" si="37"/>
        <v>0</v>
      </c>
      <c r="L1179" s="43" t="e">
        <f>IF(B1179=#REF!,MAX($L$3:L1178)+1,0)</f>
        <v>#REF!</v>
      </c>
    </row>
    <row r="1180" spans="1:12">
      <c r="A1180" s="158"/>
      <c r="B1180" s="94"/>
      <c r="C1180" s="159"/>
      <c r="D1180" s="128"/>
      <c r="E1180" s="151" t="str">
        <f>IFERROR(INDEX('Материал хисобот'!$C$9:$C$259,MATCH(D1180,'Материал хисобот'!$B$9:$B$259,0),1),"")</f>
        <v/>
      </c>
      <c r="F1180" s="152" t="str">
        <f>IFERROR(INDEX('Материал хисобот'!$D$9:$D$259,MATCH(D1180,'Материал хисобот'!$B$9:$B$259,0),1),"")</f>
        <v/>
      </c>
      <c r="G1180" s="155"/>
      <c r="H1180" s="153">
        <f>IFERROR((((SUMIFS('Регистрация приход товаров'!$H$4:$H$2000,'Регистрация приход товаров'!$A$4:$A$2000,"&gt;="&amp;DATE(YEAR($A1180),MONTH($A1180),1),'Регистрация приход товаров'!$D$4:$D$2000,$D1180)-SUMIFS('Регистрация приход товаров'!$H$4:$H$2000,'Регистрация приход товаров'!$A$4:$A$2000,"&gt;="&amp;DATE(YEAR($A1180),MONTH($A1180)+1,1),'Регистрация приход товаров'!$D$4:$D$2000,$D1180))+(IFERROR((SUMIF('Остаток на начало год'!$B$5:$B$302,$D1180,'Остаток на начало год'!$F$5:$F$302)+SUMIFS('Регистрация приход товаров'!$H$4:$H$2000,'Регистрация приход товаров'!$D$4:$D$2000,$D1180,'Регистрация приход товаров'!$A$4:$A$2000,"&lt;"&amp;DATE(YEAR($A1180),MONTH($A1180),1)))-SUMIFS('Регистрация расход товаров'!$H$4:$H$2000,'Регистрация расход товаров'!$A$4:$A$2000,"&lt;"&amp;DATE(YEAR($A1180),MONTH($A1180),1),'Регистрация расход товаров'!$D$4:$D$2000,$D1180),0)))/((SUMIFS('Регистрация приход товаров'!$G$4:$G$2000,'Регистрация приход товаров'!$A$4:$A$2000,"&gt;="&amp;DATE(YEAR($A1180),MONTH($A1180),1),'Регистрация приход товаров'!$D$4:$D$2000,$D1180)-SUMIFS('Регистрация приход товаров'!$G$4:$G$2000,'Регистрация приход товаров'!$A$4:$A$2000,"&gt;="&amp;DATE(YEAR($A1180),MONTH($A1180)+1,1),'Регистрация приход товаров'!$D$4:$D$2000,$D1180))+(IFERROR((SUMIF('Остаток на начало год'!$B$5:$B$302,$D1180,'Остаток на начало год'!$E$5:$E$302)+SUMIFS('Регистрация приход товаров'!$G$4:$G$2000,'Регистрация приход товаров'!$D$4:$D$2000,$D1180,'Регистрация приход товаров'!$A$4:$A$2000,"&lt;"&amp;DATE(YEAR($A1180),MONTH($A1180),1)))-SUMIFS('Регистрация расход товаров'!$G$4:$G$2000,'Регистрация расход товаров'!$A$4:$A$2000,"&lt;"&amp;DATE(YEAR($A1180),MONTH($A1180),1),'Регистрация расход товаров'!$D$4:$D$2000,$D1180),0))))*G1180,0)</f>
        <v>0</v>
      </c>
      <c r="I1180" s="154"/>
      <c r="J1180" s="153">
        <f t="shared" si="36"/>
        <v>0</v>
      </c>
      <c r="K1180" s="153">
        <f t="shared" si="37"/>
        <v>0</v>
      </c>
      <c r="L1180" s="43" t="e">
        <f>IF(B1180=#REF!,MAX($L$3:L1179)+1,0)</f>
        <v>#REF!</v>
      </c>
    </row>
    <row r="1181" spans="1:12">
      <c r="A1181" s="158"/>
      <c r="B1181" s="94"/>
      <c r="C1181" s="159"/>
      <c r="D1181" s="128"/>
      <c r="E1181" s="151" t="str">
        <f>IFERROR(INDEX('Материал хисобот'!$C$9:$C$259,MATCH(D1181,'Материал хисобот'!$B$9:$B$259,0),1),"")</f>
        <v/>
      </c>
      <c r="F1181" s="152" t="str">
        <f>IFERROR(INDEX('Материал хисобот'!$D$9:$D$259,MATCH(D1181,'Материал хисобот'!$B$9:$B$259,0),1),"")</f>
        <v/>
      </c>
      <c r="G1181" s="155"/>
      <c r="H1181" s="153">
        <f>IFERROR((((SUMIFS('Регистрация приход товаров'!$H$4:$H$2000,'Регистрация приход товаров'!$A$4:$A$2000,"&gt;="&amp;DATE(YEAR($A1181),MONTH($A1181),1),'Регистрация приход товаров'!$D$4:$D$2000,$D1181)-SUMIFS('Регистрация приход товаров'!$H$4:$H$2000,'Регистрация приход товаров'!$A$4:$A$2000,"&gt;="&amp;DATE(YEAR($A1181),MONTH($A1181)+1,1),'Регистрация приход товаров'!$D$4:$D$2000,$D1181))+(IFERROR((SUMIF('Остаток на начало год'!$B$5:$B$302,$D1181,'Остаток на начало год'!$F$5:$F$302)+SUMIFS('Регистрация приход товаров'!$H$4:$H$2000,'Регистрация приход товаров'!$D$4:$D$2000,$D1181,'Регистрация приход товаров'!$A$4:$A$2000,"&lt;"&amp;DATE(YEAR($A1181),MONTH($A1181),1)))-SUMIFS('Регистрация расход товаров'!$H$4:$H$2000,'Регистрация расход товаров'!$A$4:$A$2000,"&lt;"&amp;DATE(YEAR($A1181),MONTH($A1181),1),'Регистрация расход товаров'!$D$4:$D$2000,$D1181),0)))/((SUMIFS('Регистрация приход товаров'!$G$4:$G$2000,'Регистрация приход товаров'!$A$4:$A$2000,"&gt;="&amp;DATE(YEAR($A1181),MONTH($A1181),1),'Регистрация приход товаров'!$D$4:$D$2000,$D1181)-SUMIFS('Регистрация приход товаров'!$G$4:$G$2000,'Регистрация приход товаров'!$A$4:$A$2000,"&gt;="&amp;DATE(YEAR($A1181),MONTH($A1181)+1,1),'Регистрация приход товаров'!$D$4:$D$2000,$D1181))+(IFERROR((SUMIF('Остаток на начало год'!$B$5:$B$302,$D1181,'Остаток на начало год'!$E$5:$E$302)+SUMIFS('Регистрация приход товаров'!$G$4:$G$2000,'Регистрация приход товаров'!$D$4:$D$2000,$D1181,'Регистрация приход товаров'!$A$4:$A$2000,"&lt;"&amp;DATE(YEAR($A1181),MONTH($A1181),1)))-SUMIFS('Регистрация расход товаров'!$G$4:$G$2000,'Регистрация расход товаров'!$A$4:$A$2000,"&lt;"&amp;DATE(YEAR($A1181),MONTH($A1181),1),'Регистрация расход товаров'!$D$4:$D$2000,$D1181),0))))*G1181,0)</f>
        <v>0</v>
      </c>
      <c r="I1181" s="154"/>
      <c r="J1181" s="153">
        <f t="shared" si="36"/>
        <v>0</v>
      </c>
      <c r="K1181" s="153">
        <f t="shared" si="37"/>
        <v>0</v>
      </c>
      <c r="L1181" s="43" t="e">
        <f>IF(B1181=#REF!,MAX($L$3:L1180)+1,0)</f>
        <v>#REF!</v>
      </c>
    </row>
    <row r="1182" spans="1:12">
      <c r="A1182" s="158"/>
      <c r="B1182" s="94"/>
      <c r="C1182" s="159"/>
      <c r="D1182" s="128"/>
      <c r="E1182" s="151" t="str">
        <f>IFERROR(INDEX('Материал хисобот'!$C$9:$C$259,MATCH(D1182,'Материал хисобот'!$B$9:$B$259,0),1),"")</f>
        <v/>
      </c>
      <c r="F1182" s="152" t="str">
        <f>IFERROR(INDEX('Материал хисобот'!$D$9:$D$259,MATCH(D1182,'Материал хисобот'!$B$9:$B$259,0),1),"")</f>
        <v/>
      </c>
      <c r="G1182" s="155"/>
      <c r="H1182" s="153">
        <f>IFERROR((((SUMIFS('Регистрация приход товаров'!$H$4:$H$2000,'Регистрация приход товаров'!$A$4:$A$2000,"&gt;="&amp;DATE(YEAR($A1182),MONTH($A1182),1),'Регистрация приход товаров'!$D$4:$D$2000,$D1182)-SUMIFS('Регистрация приход товаров'!$H$4:$H$2000,'Регистрация приход товаров'!$A$4:$A$2000,"&gt;="&amp;DATE(YEAR($A1182),MONTH($A1182)+1,1),'Регистрация приход товаров'!$D$4:$D$2000,$D1182))+(IFERROR((SUMIF('Остаток на начало год'!$B$5:$B$302,$D1182,'Остаток на начало год'!$F$5:$F$302)+SUMIFS('Регистрация приход товаров'!$H$4:$H$2000,'Регистрация приход товаров'!$D$4:$D$2000,$D1182,'Регистрация приход товаров'!$A$4:$A$2000,"&lt;"&amp;DATE(YEAR($A1182),MONTH($A1182),1)))-SUMIFS('Регистрация расход товаров'!$H$4:$H$2000,'Регистрация расход товаров'!$A$4:$A$2000,"&lt;"&amp;DATE(YEAR($A1182),MONTH($A1182),1),'Регистрация расход товаров'!$D$4:$D$2000,$D1182),0)))/((SUMIFS('Регистрация приход товаров'!$G$4:$G$2000,'Регистрация приход товаров'!$A$4:$A$2000,"&gt;="&amp;DATE(YEAR($A1182),MONTH($A1182),1),'Регистрация приход товаров'!$D$4:$D$2000,$D1182)-SUMIFS('Регистрация приход товаров'!$G$4:$G$2000,'Регистрация приход товаров'!$A$4:$A$2000,"&gt;="&amp;DATE(YEAR($A1182),MONTH($A1182)+1,1),'Регистрация приход товаров'!$D$4:$D$2000,$D1182))+(IFERROR((SUMIF('Остаток на начало год'!$B$5:$B$302,$D1182,'Остаток на начало год'!$E$5:$E$302)+SUMIFS('Регистрация приход товаров'!$G$4:$G$2000,'Регистрация приход товаров'!$D$4:$D$2000,$D1182,'Регистрация приход товаров'!$A$4:$A$2000,"&lt;"&amp;DATE(YEAR($A1182),MONTH($A1182),1)))-SUMIFS('Регистрация расход товаров'!$G$4:$G$2000,'Регистрация расход товаров'!$A$4:$A$2000,"&lt;"&amp;DATE(YEAR($A1182),MONTH($A1182),1),'Регистрация расход товаров'!$D$4:$D$2000,$D1182),0))))*G1182,0)</f>
        <v>0</v>
      </c>
      <c r="I1182" s="154"/>
      <c r="J1182" s="153">
        <f t="shared" si="36"/>
        <v>0</v>
      </c>
      <c r="K1182" s="153">
        <f t="shared" si="37"/>
        <v>0</v>
      </c>
      <c r="L1182" s="43" t="e">
        <f>IF(B1182=#REF!,MAX($L$3:L1181)+1,0)</f>
        <v>#REF!</v>
      </c>
    </row>
    <row r="1183" spans="1:12">
      <c r="A1183" s="158"/>
      <c r="B1183" s="94"/>
      <c r="C1183" s="159"/>
      <c r="D1183" s="128"/>
      <c r="E1183" s="151" t="str">
        <f>IFERROR(INDEX('Материал хисобот'!$C$9:$C$259,MATCH(D1183,'Материал хисобот'!$B$9:$B$259,0),1),"")</f>
        <v/>
      </c>
      <c r="F1183" s="152" t="str">
        <f>IFERROR(INDEX('Материал хисобот'!$D$9:$D$259,MATCH(D1183,'Материал хисобот'!$B$9:$B$259,0),1),"")</f>
        <v/>
      </c>
      <c r="G1183" s="155"/>
      <c r="H1183" s="153">
        <f>IFERROR((((SUMIFS('Регистрация приход товаров'!$H$4:$H$2000,'Регистрация приход товаров'!$A$4:$A$2000,"&gt;="&amp;DATE(YEAR($A1183),MONTH($A1183),1),'Регистрация приход товаров'!$D$4:$D$2000,$D1183)-SUMIFS('Регистрация приход товаров'!$H$4:$H$2000,'Регистрация приход товаров'!$A$4:$A$2000,"&gt;="&amp;DATE(YEAR($A1183),MONTH($A1183)+1,1),'Регистрация приход товаров'!$D$4:$D$2000,$D1183))+(IFERROR((SUMIF('Остаток на начало год'!$B$5:$B$302,$D1183,'Остаток на начало год'!$F$5:$F$302)+SUMIFS('Регистрация приход товаров'!$H$4:$H$2000,'Регистрация приход товаров'!$D$4:$D$2000,$D1183,'Регистрация приход товаров'!$A$4:$A$2000,"&lt;"&amp;DATE(YEAR($A1183),MONTH($A1183),1)))-SUMIFS('Регистрация расход товаров'!$H$4:$H$2000,'Регистрация расход товаров'!$A$4:$A$2000,"&lt;"&amp;DATE(YEAR($A1183),MONTH($A1183),1),'Регистрация расход товаров'!$D$4:$D$2000,$D1183),0)))/((SUMIFS('Регистрация приход товаров'!$G$4:$G$2000,'Регистрация приход товаров'!$A$4:$A$2000,"&gt;="&amp;DATE(YEAR($A1183),MONTH($A1183),1),'Регистрация приход товаров'!$D$4:$D$2000,$D1183)-SUMIFS('Регистрация приход товаров'!$G$4:$G$2000,'Регистрация приход товаров'!$A$4:$A$2000,"&gt;="&amp;DATE(YEAR($A1183),MONTH($A1183)+1,1),'Регистрация приход товаров'!$D$4:$D$2000,$D1183))+(IFERROR((SUMIF('Остаток на начало год'!$B$5:$B$302,$D1183,'Остаток на начало год'!$E$5:$E$302)+SUMIFS('Регистрация приход товаров'!$G$4:$G$2000,'Регистрация приход товаров'!$D$4:$D$2000,$D1183,'Регистрация приход товаров'!$A$4:$A$2000,"&lt;"&amp;DATE(YEAR($A1183),MONTH($A1183),1)))-SUMIFS('Регистрация расход товаров'!$G$4:$G$2000,'Регистрация расход товаров'!$A$4:$A$2000,"&lt;"&amp;DATE(YEAR($A1183),MONTH($A1183),1),'Регистрация расход товаров'!$D$4:$D$2000,$D1183),0))))*G1183,0)</f>
        <v>0</v>
      </c>
      <c r="I1183" s="154"/>
      <c r="J1183" s="153">
        <f t="shared" si="36"/>
        <v>0</v>
      </c>
      <c r="K1183" s="153">
        <f t="shared" si="37"/>
        <v>0</v>
      </c>
      <c r="L1183" s="43" t="e">
        <f>IF(B1183=#REF!,MAX($L$3:L1182)+1,0)</f>
        <v>#REF!</v>
      </c>
    </row>
    <row r="1184" spans="1:12">
      <c r="A1184" s="158"/>
      <c r="B1184" s="94"/>
      <c r="C1184" s="159"/>
      <c r="D1184" s="128"/>
      <c r="E1184" s="151" t="str">
        <f>IFERROR(INDEX('Материал хисобот'!$C$9:$C$259,MATCH(D1184,'Материал хисобот'!$B$9:$B$259,0),1),"")</f>
        <v/>
      </c>
      <c r="F1184" s="152" t="str">
        <f>IFERROR(INDEX('Материал хисобот'!$D$9:$D$259,MATCH(D1184,'Материал хисобот'!$B$9:$B$259,0),1),"")</f>
        <v/>
      </c>
      <c r="G1184" s="155"/>
      <c r="H1184" s="153">
        <f>IFERROR((((SUMIFS('Регистрация приход товаров'!$H$4:$H$2000,'Регистрация приход товаров'!$A$4:$A$2000,"&gt;="&amp;DATE(YEAR($A1184),MONTH($A1184),1),'Регистрация приход товаров'!$D$4:$D$2000,$D1184)-SUMIFS('Регистрация приход товаров'!$H$4:$H$2000,'Регистрация приход товаров'!$A$4:$A$2000,"&gt;="&amp;DATE(YEAR($A1184),MONTH($A1184)+1,1),'Регистрация приход товаров'!$D$4:$D$2000,$D1184))+(IFERROR((SUMIF('Остаток на начало год'!$B$5:$B$302,$D1184,'Остаток на начало год'!$F$5:$F$302)+SUMIFS('Регистрация приход товаров'!$H$4:$H$2000,'Регистрация приход товаров'!$D$4:$D$2000,$D1184,'Регистрация приход товаров'!$A$4:$A$2000,"&lt;"&amp;DATE(YEAR($A1184),MONTH($A1184),1)))-SUMIFS('Регистрация расход товаров'!$H$4:$H$2000,'Регистрация расход товаров'!$A$4:$A$2000,"&lt;"&amp;DATE(YEAR($A1184),MONTH($A1184),1),'Регистрация расход товаров'!$D$4:$D$2000,$D1184),0)))/((SUMIFS('Регистрация приход товаров'!$G$4:$G$2000,'Регистрация приход товаров'!$A$4:$A$2000,"&gt;="&amp;DATE(YEAR($A1184),MONTH($A1184),1),'Регистрация приход товаров'!$D$4:$D$2000,$D1184)-SUMIFS('Регистрация приход товаров'!$G$4:$G$2000,'Регистрация приход товаров'!$A$4:$A$2000,"&gt;="&amp;DATE(YEAR($A1184),MONTH($A1184)+1,1),'Регистрация приход товаров'!$D$4:$D$2000,$D1184))+(IFERROR((SUMIF('Остаток на начало год'!$B$5:$B$302,$D1184,'Остаток на начало год'!$E$5:$E$302)+SUMIFS('Регистрация приход товаров'!$G$4:$G$2000,'Регистрация приход товаров'!$D$4:$D$2000,$D1184,'Регистрация приход товаров'!$A$4:$A$2000,"&lt;"&amp;DATE(YEAR($A1184),MONTH($A1184),1)))-SUMIFS('Регистрация расход товаров'!$G$4:$G$2000,'Регистрация расход товаров'!$A$4:$A$2000,"&lt;"&amp;DATE(YEAR($A1184),MONTH($A1184),1),'Регистрация расход товаров'!$D$4:$D$2000,$D1184),0))))*G1184,0)</f>
        <v>0</v>
      </c>
      <c r="I1184" s="154"/>
      <c r="J1184" s="153">
        <f t="shared" si="36"/>
        <v>0</v>
      </c>
      <c r="K1184" s="153">
        <f t="shared" si="37"/>
        <v>0</v>
      </c>
      <c r="L1184" s="43" t="e">
        <f>IF(B1184=#REF!,MAX($L$3:L1183)+1,0)</f>
        <v>#REF!</v>
      </c>
    </row>
    <row r="1185" spans="1:12">
      <c r="A1185" s="158"/>
      <c r="B1185" s="94"/>
      <c r="C1185" s="159"/>
      <c r="D1185" s="128"/>
      <c r="E1185" s="151" t="str">
        <f>IFERROR(INDEX('Материал хисобот'!$C$9:$C$259,MATCH(D1185,'Материал хисобот'!$B$9:$B$259,0),1),"")</f>
        <v/>
      </c>
      <c r="F1185" s="152" t="str">
        <f>IFERROR(INDEX('Материал хисобот'!$D$9:$D$259,MATCH(D1185,'Материал хисобот'!$B$9:$B$259,0),1),"")</f>
        <v/>
      </c>
      <c r="G1185" s="155"/>
      <c r="H1185" s="153">
        <f>IFERROR((((SUMIFS('Регистрация приход товаров'!$H$4:$H$2000,'Регистрация приход товаров'!$A$4:$A$2000,"&gt;="&amp;DATE(YEAR($A1185),MONTH($A1185),1),'Регистрация приход товаров'!$D$4:$D$2000,$D1185)-SUMIFS('Регистрация приход товаров'!$H$4:$H$2000,'Регистрация приход товаров'!$A$4:$A$2000,"&gt;="&amp;DATE(YEAR($A1185),MONTH($A1185)+1,1),'Регистрация приход товаров'!$D$4:$D$2000,$D1185))+(IFERROR((SUMIF('Остаток на начало год'!$B$5:$B$302,$D1185,'Остаток на начало год'!$F$5:$F$302)+SUMIFS('Регистрация приход товаров'!$H$4:$H$2000,'Регистрация приход товаров'!$D$4:$D$2000,$D1185,'Регистрация приход товаров'!$A$4:$A$2000,"&lt;"&amp;DATE(YEAR($A1185),MONTH($A1185),1)))-SUMIFS('Регистрация расход товаров'!$H$4:$H$2000,'Регистрация расход товаров'!$A$4:$A$2000,"&lt;"&amp;DATE(YEAR($A1185),MONTH($A1185),1),'Регистрация расход товаров'!$D$4:$D$2000,$D1185),0)))/((SUMIFS('Регистрация приход товаров'!$G$4:$G$2000,'Регистрация приход товаров'!$A$4:$A$2000,"&gt;="&amp;DATE(YEAR($A1185),MONTH($A1185),1),'Регистрация приход товаров'!$D$4:$D$2000,$D1185)-SUMIFS('Регистрация приход товаров'!$G$4:$G$2000,'Регистрация приход товаров'!$A$4:$A$2000,"&gt;="&amp;DATE(YEAR($A1185),MONTH($A1185)+1,1),'Регистрация приход товаров'!$D$4:$D$2000,$D1185))+(IFERROR((SUMIF('Остаток на начало год'!$B$5:$B$302,$D1185,'Остаток на начало год'!$E$5:$E$302)+SUMIFS('Регистрация приход товаров'!$G$4:$G$2000,'Регистрация приход товаров'!$D$4:$D$2000,$D1185,'Регистрация приход товаров'!$A$4:$A$2000,"&lt;"&amp;DATE(YEAR($A1185),MONTH($A1185),1)))-SUMIFS('Регистрация расход товаров'!$G$4:$G$2000,'Регистрация расход товаров'!$A$4:$A$2000,"&lt;"&amp;DATE(YEAR($A1185),MONTH($A1185),1),'Регистрация расход товаров'!$D$4:$D$2000,$D1185),0))))*G1185,0)</f>
        <v>0</v>
      </c>
      <c r="I1185" s="154"/>
      <c r="J1185" s="153">
        <f t="shared" si="36"/>
        <v>0</v>
      </c>
      <c r="K1185" s="153">
        <f t="shared" si="37"/>
        <v>0</v>
      </c>
      <c r="L1185" s="43" t="e">
        <f>IF(B1185=#REF!,MAX($L$3:L1184)+1,0)</f>
        <v>#REF!</v>
      </c>
    </row>
    <row r="1186" spans="1:12">
      <c r="A1186" s="158"/>
      <c r="B1186" s="94"/>
      <c r="C1186" s="159"/>
      <c r="D1186" s="128"/>
      <c r="E1186" s="151" t="str">
        <f>IFERROR(INDEX('Материал хисобот'!$C$9:$C$259,MATCH(D1186,'Материал хисобот'!$B$9:$B$259,0),1),"")</f>
        <v/>
      </c>
      <c r="F1186" s="152" t="str">
        <f>IFERROR(INDEX('Материал хисобот'!$D$9:$D$259,MATCH(D1186,'Материал хисобот'!$B$9:$B$259,0),1),"")</f>
        <v/>
      </c>
      <c r="G1186" s="155"/>
      <c r="H1186" s="153">
        <f>IFERROR((((SUMIFS('Регистрация приход товаров'!$H$4:$H$2000,'Регистрация приход товаров'!$A$4:$A$2000,"&gt;="&amp;DATE(YEAR($A1186),MONTH($A1186),1),'Регистрация приход товаров'!$D$4:$D$2000,$D1186)-SUMIFS('Регистрация приход товаров'!$H$4:$H$2000,'Регистрация приход товаров'!$A$4:$A$2000,"&gt;="&amp;DATE(YEAR($A1186),MONTH($A1186)+1,1),'Регистрация приход товаров'!$D$4:$D$2000,$D1186))+(IFERROR((SUMIF('Остаток на начало год'!$B$5:$B$302,$D1186,'Остаток на начало год'!$F$5:$F$302)+SUMIFS('Регистрация приход товаров'!$H$4:$H$2000,'Регистрация приход товаров'!$D$4:$D$2000,$D1186,'Регистрация приход товаров'!$A$4:$A$2000,"&lt;"&amp;DATE(YEAR($A1186),MONTH($A1186),1)))-SUMIFS('Регистрация расход товаров'!$H$4:$H$2000,'Регистрация расход товаров'!$A$4:$A$2000,"&lt;"&amp;DATE(YEAR($A1186),MONTH($A1186),1),'Регистрация расход товаров'!$D$4:$D$2000,$D1186),0)))/((SUMIFS('Регистрация приход товаров'!$G$4:$G$2000,'Регистрация приход товаров'!$A$4:$A$2000,"&gt;="&amp;DATE(YEAR($A1186),MONTH($A1186),1),'Регистрация приход товаров'!$D$4:$D$2000,$D1186)-SUMIFS('Регистрация приход товаров'!$G$4:$G$2000,'Регистрация приход товаров'!$A$4:$A$2000,"&gt;="&amp;DATE(YEAR($A1186),MONTH($A1186)+1,1),'Регистрация приход товаров'!$D$4:$D$2000,$D1186))+(IFERROR((SUMIF('Остаток на начало год'!$B$5:$B$302,$D1186,'Остаток на начало год'!$E$5:$E$302)+SUMIFS('Регистрация приход товаров'!$G$4:$G$2000,'Регистрация приход товаров'!$D$4:$D$2000,$D1186,'Регистрация приход товаров'!$A$4:$A$2000,"&lt;"&amp;DATE(YEAR($A1186),MONTH($A1186),1)))-SUMIFS('Регистрация расход товаров'!$G$4:$G$2000,'Регистрация расход товаров'!$A$4:$A$2000,"&lt;"&amp;DATE(YEAR($A1186),MONTH($A1186),1),'Регистрация расход товаров'!$D$4:$D$2000,$D1186),0))))*G1186,0)</f>
        <v>0</v>
      </c>
      <c r="I1186" s="154"/>
      <c r="J1186" s="153">
        <f t="shared" si="36"/>
        <v>0</v>
      </c>
      <c r="K1186" s="153">
        <f t="shared" si="37"/>
        <v>0</v>
      </c>
      <c r="L1186" s="43" t="e">
        <f>IF(B1186=#REF!,MAX($L$3:L1185)+1,0)</f>
        <v>#REF!</v>
      </c>
    </row>
    <row r="1187" spans="1:12">
      <c r="A1187" s="158"/>
      <c r="B1187" s="94"/>
      <c r="C1187" s="159"/>
      <c r="D1187" s="128"/>
      <c r="E1187" s="151" t="str">
        <f>IFERROR(INDEX('Материал хисобот'!$C$9:$C$259,MATCH(D1187,'Материал хисобот'!$B$9:$B$259,0),1),"")</f>
        <v/>
      </c>
      <c r="F1187" s="152" t="str">
        <f>IFERROR(INDEX('Материал хисобот'!$D$9:$D$259,MATCH(D1187,'Материал хисобот'!$B$9:$B$259,0),1),"")</f>
        <v/>
      </c>
      <c r="G1187" s="155"/>
      <c r="H1187" s="153">
        <f>IFERROR((((SUMIFS('Регистрация приход товаров'!$H$4:$H$2000,'Регистрация приход товаров'!$A$4:$A$2000,"&gt;="&amp;DATE(YEAR($A1187),MONTH($A1187),1),'Регистрация приход товаров'!$D$4:$D$2000,$D1187)-SUMIFS('Регистрация приход товаров'!$H$4:$H$2000,'Регистрация приход товаров'!$A$4:$A$2000,"&gt;="&amp;DATE(YEAR($A1187),MONTH($A1187)+1,1),'Регистрация приход товаров'!$D$4:$D$2000,$D1187))+(IFERROR((SUMIF('Остаток на начало год'!$B$5:$B$302,$D1187,'Остаток на начало год'!$F$5:$F$302)+SUMIFS('Регистрация приход товаров'!$H$4:$H$2000,'Регистрация приход товаров'!$D$4:$D$2000,$D1187,'Регистрация приход товаров'!$A$4:$A$2000,"&lt;"&amp;DATE(YEAR($A1187),MONTH($A1187),1)))-SUMIFS('Регистрация расход товаров'!$H$4:$H$2000,'Регистрация расход товаров'!$A$4:$A$2000,"&lt;"&amp;DATE(YEAR($A1187),MONTH($A1187),1),'Регистрация расход товаров'!$D$4:$D$2000,$D1187),0)))/((SUMIFS('Регистрация приход товаров'!$G$4:$G$2000,'Регистрация приход товаров'!$A$4:$A$2000,"&gt;="&amp;DATE(YEAR($A1187),MONTH($A1187),1),'Регистрация приход товаров'!$D$4:$D$2000,$D1187)-SUMIFS('Регистрация приход товаров'!$G$4:$G$2000,'Регистрация приход товаров'!$A$4:$A$2000,"&gt;="&amp;DATE(YEAR($A1187),MONTH($A1187)+1,1),'Регистрация приход товаров'!$D$4:$D$2000,$D1187))+(IFERROR((SUMIF('Остаток на начало год'!$B$5:$B$302,$D1187,'Остаток на начало год'!$E$5:$E$302)+SUMIFS('Регистрация приход товаров'!$G$4:$G$2000,'Регистрация приход товаров'!$D$4:$D$2000,$D1187,'Регистрация приход товаров'!$A$4:$A$2000,"&lt;"&amp;DATE(YEAR($A1187),MONTH($A1187),1)))-SUMIFS('Регистрация расход товаров'!$G$4:$G$2000,'Регистрация расход товаров'!$A$4:$A$2000,"&lt;"&amp;DATE(YEAR($A1187),MONTH($A1187),1),'Регистрация расход товаров'!$D$4:$D$2000,$D1187),0))))*G1187,0)</f>
        <v>0</v>
      </c>
      <c r="I1187" s="154"/>
      <c r="J1187" s="153">
        <f t="shared" si="36"/>
        <v>0</v>
      </c>
      <c r="K1187" s="153">
        <f t="shared" si="37"/>
        <v>0</v>
      </c>
      <c r="L1187" s="43" t="e">
        <f>IF(B1187=#REF!,MAX($L$3:L1186)+1,0)</f>
        <v>#REF!</v>
      </c>
    </row>
    <row r="1188" spans="1:12">
      <c r="A1188" s="158"/>
      <c r="B1188" s="94"/>
      <c r="C1188" s="159"/>
      <c r="D1188" s="128"/>
      <c r="E1188" s="151" t="str">
        <f>IFERROR(INDEX('Материал хисобот'!$C$9:$C$259,MATCH(D1188,'Материал хисобот'!$B$9:$B$259,0),1),"")</f>
        <v/>
      </c>
      <c r="F1188" s="152" t="str">
        <f>IFERROR(INDEX('Материал хисобот'!$D$9:$D$259,MATCH(D1188,'Материал хисобот'!$B$9:$B$259,0),1),"")</f>
        <v/>
      </c>
      <c r="G1188" s="155"/>
      <c r="H1188" s="153">
        <f>IFERROR((((SUMIFS('Регистрация приход товаров'!$H$4:$H$2000,'Регистрация приход товаров'!$A$4:$A$2000,"&gt;="&amp;DATE(YEAR($A1188),MONTH($A1188),1),'Регистрация приход товаров'!$D$4:$D$2000,$D1188)-SUMIFS('Регистрация приход товаров'!$H$4:$H$2000,'Регистрация приход товаров'!$A$4:$A$2000,"&gt;="&amp;DATE(YEAR($A1188),MONTH($A1188)+1,1),'Регистрация приход товаров'!$D$4:$D$2000,$D1188))+(IFERROR((SUMIF('Остаток на начало год'!$B$5:$B$302,$D1188,'Остаток на начало год'!$F$5:$F$302)+SUMIFS('Регистрация приход товаров'!$H$4:$H$2000,'Регистрация приход товаров'!$D$4:$D$2000,$D1188,'Регистрация приход товаров'!$A$4:$A$2000,"&lt;"&amp;DATE(YEAR($A1188),MONTH($A1188),1)))-SUMIFS('Регистрация расход товаров'!$H$4:$H$2000,'Регистрация расход товаров'!$A$4:$A$2000,"&lt;"&amp;DATE(YEAR($A1188),MONTH($A1188),1),'Регистрация расход товаров'!$D$4:$D$2000,$D1188),0)))/((SUMIFS('Регистрация приход товаров'!$G$4:$G$2000,'Регистрация приход товаров'!$A$4:$A$2000,"&gt;="&amp;DATE(YEAR($A1188),MONTH($A1188),1),'Регистрация приход товаров'!$D$4:$D$2000,$D1188)-SUMIFS('Регистрация приход товаров'!$G$4:$G$2000,'Регистрация приход товаров'!$A$4:$A$2000,"&gt;="&amp;DATE(YEAR($A1188),MONTH($A1188)+1,1),'Регистрация приход товаров'!$D$4:$D$2000,$D1188))+(IFERROR((SUMIF('Остаток на начало год'!$B$5:$B$302,$D1188,'Остаток на начало год'!$E$5:$E$302)+SUMIFS('Регистрация приход товаров'!$G$4:$G$2000,'Регистрация приход товаров'!$D$4:$D$2000,$D1188,'Регистрация приход товаров'!$A$4:$A$2000,"&lt;"&amp;DATE(YEAR($A1188),MONTH($A1188),1)))-SUMIFS('Регистрация расход товаров'!$G$4:$G$2000,'Регистрация расход товаров'!$A$4:$A$2000,"&lt;"&amp;DATE(YEAR($A1188),MONTH($A1188),1),'Регистрация расход товаров'!$D$4:$D$2000,$D1188),0))))*G1188,0)</f>
        <v>0</v>
      </c>
      <c r="I1188" s="154"/>
      <c r="J1188" s="153">
        <f t="shared" si="36"/>
        <v>0</v>
      </c>
      <c r="K1188" s="153">
        <f t="shared" si="37"/>
        <v>0</v>
      </c>
      <c r="L1188" s="43" t="e">
        <f>IF(B1188=#REF!,MAX($L$3:L1187)+1,0)</f>
        <v>#REF!</v>
      </c>
    </row>
    <row r="1189" spans="1:12">
      <c r="A1189" s="158"/>
      <c r="B1189" s="94"/>
      <c r="C1189" s="159"/>
      <c r="D1189" s="128"/>
      <c r="E1189" s="151" t="str">
        <f>IFERROR(INDEX('Материал хисобот'!$C$9:$C$259,MATCH(D1189,'Материал хисобот'!$B$9:$B$259,0),1),"")</f>
        <v/>
      </c>
      <c r="F1189" s="152" t="str">
        <f>IFERROR(INDEX('Материал хисобот'!$D$9:$D$259,MATCH(D1189,'Материал хисобот'!$B$9:$B$259,0),1),"")</f>
        <v/>
      </c>
      <c r="G1189" s="155"/>
      <c r="H1189" s="153">
        <f>IFERROR((((SUMIFS('Регистрация приход товаров'!$H$4:$H$2000,'Регистрация приход товаров'!$A$4:$A$2000,"&gt;="&amp;DATE(YEAR($A1189),MONTH($A1189),1),'Регистрация приход товаров'!$D$4:$D$2000,$D1189)-SUMIFS('Регистрация приход товаров'!$H$4:$H$2000,'Регистрация приход товаров'!$A$4:$A$2000,"&gt;="&amp;DATE(YEAR($A1189),MONTH($A1189)+1,1),'Регистрация приход товаров'!$D$4:$D$2000,$D1189))+(IFERROR((SUMIF('Остаток на начало год'!$B$5:$B$302,$D1189,'Остаток на начало год'!$F$5:$F$302)+SUMIFS('Регистрация приход товаров'!$H$4:$H$2000,'Регистрация приход товаров'!$D$4:$D$2000,$D1189,'Регистрация приход товаров'!$A$4:$A$2000,"&lt;"&amp;DATE(YEAR($A1189),MONTH($A1189),1)))-SUMIFS('Регистрация расход товаров'!$H$4:$H$2000,'Регистрация расход товаров'!$A$4:$A$2000,"&lt;"&amp;DATE(YEAR($A1189),MONTH($A1189),1),'Регистрация расход товаров'!$D$4:$D$2000,$D1189),0)))/((SUMIFS('Регистрация приход товаров'!$G$4:$G$2000,'Регистрация приход товаров'!$A$4:$A$2000,"&gt;="&amp;DATE(YEAR($A1189),MONTH($A1189),1),'Регистрация приход товаров'!$D$4:$D$2000,$D1189)-SUMIFS('Регистрация приход товаров'!$G$4:$G$2000,'Регистрация приход товаров'!$A$4:$A$2000,"&gt;="&amp;DATE(YEAR($A1189),MONTH($A1189)+1,1),'Регистрация приход товаров'!$D$4:$D$2000,$D1189))+(IFERROR((SUMIF('Остаток на начало год'!$B$5:$B$302,$D1189,'Остаток на начало год'!$E$5:$E$302)+SUMIFS('Регистрация приход товаров'!$G$4:$G$2000,'Регистрация приход товаров'!$D$4:$D$2000,$D1189,'Регистрация приход товаров'!$A$4:$A$2000,"&lt;"&amp;DATE(YEAR($A1189),MONTH($A1189),1)))-SUMIFS('Регистрация расход товаров'!$G$4:$G$2000,'Регистрация расход товаров'!$A$4:$A$2000,"&lt;"&amp;DATE(YEAR($A1189),MONTH($A1189),1),'Регистрация расход товаров'!$D$4:$D$2000,$D1189),0))))*G1189,0)</f>
        <v>0</v>
      </c>
      <c r="I1189" s="154"/>
      <c r="J1189" s="153">
        <f t="shared" si="36"/>
        <v>0</v>
      </c>
      <c r="K1189" s="153">
        <f t="shared" si="37"/>
        <v>0</v>
      </c>
      <c r="L1189" s="43" t="e">
        <f>IF(B1189=#REF!,MAX($L$3:L1188)+1,0)</f>
        <v>#REF!</v>
      </c>
    </row>
    <row r="1190" spans="1:12">
      <c r="A1190" s="158"/>
      <c r="B1190" s="94"/>
      <c r="C1190" s="159"/>
      <c r="D1190" s="128"/>
      <c r="E1190" s="151" t="str">
        <f>IFERROR(INDEX('Материал хисобот'!$C$9:$C$259,MATCH(D1190,'Материал хисобот'!$B$9:$B$259,0),1),"")</f>
        <v/>
      </c>
      <c r="F1190" s="152" t="str">
        <f>IFERROR(INDEX('Материал хисобот'!$D$9:$D$259,MATCH(D1190,'Материал хисобот'!$B$9:$B$259,0),1),"")</f>
        <v/>
      </c>
      <c r="G1190" s="155"/>
      <c r="H1190" s="153">
        <f>IFERROR((((SUMIFS('Регистрация приход товаров'!$H$4:$H$2000,'Регистрация приход товаров'!$A$4:$A$2000,"&gt;="&amp;DATE(YEAR($A1190),MONTH($A1190),1),'Регистрация приход товаров'!$D$4:$D$2000,$D1190)-SUMIFS('Регистрация приход товаров'!$H$4:$H$2000,'Регистрация приход товаров'!$A$4:$A$2000,"&gt;="&amp;DATE(YEAR($A1190),MONTH($A1190)+1,1),'Регистрация приход товаров'!$D$4:$D$2000,$D1190))+(IFERROR((SUMIF('Остаток на начало год'!$B$5:$B$302,$D1190,'Остаток на начало год'!$F$5:$F$302)+SUMIFS('Регистрация приход товаров'!$H$4:$H$2000,'Регистрация приход товаров'!$D$4:$D$2000,$D1190,'Регистрация приход товаров'!$A$4:$A$2000,"&lt;"&amp;DATE(YEAR($A1190),MONTH($A1190),1)))-SUMIFS('Регистрация расход товаров'!$H$4:$H$2000,'Регистрация расход товаров'!$A$4:$A$2000,"&lt;"&amp;DATE(YEAR($A1190),MONTH($A1190),1),'Регистрация расход товаров'!$D$4:$D$2000,$D1190),0)))/((SUMIFS('Регистрация приход товаров'!$G$4:$G$2000,'Регистрация приход товаров'!$A$4:$A$2000,"&gt;="&amp;DATE(YEAR($A1190),MONTH($A1190),1),'Регистрация приход товаров'!$D$4:$D$2000,$D1190)-SUMIFS('Регистрация приход товаров'!$G$4:$G$2000,'Регистрация приход товаров'!$A$4:$A$2000,"&gt;="&amp;DATE(YEAR($A1190),MONTH($A1190)+1,1),'Регистрация приход товаров'!$D$4:$D$2000,$D1190))+(IFERROR((SUMIF('Остаток на начало год'!$B$5:$B$302,$D1190,'Остаток на начало год'!$E$5:$E$302)+SUMIFS('Регистрация приход товаров'!$G$4:$G$2000,'Регистрация приход товаров'!$D$4:$D$2000,$D1190,'Регистрация приход товаров'!$A$4:$A$2000,"&lt;"&amp;DATE(YEAR($A1190),MONTH($A1190),1)))-SUMIFS('Регистрация расход товаров'!$G$4:$G$2000,'Регистрация расход товаров'!$A$4:$A$2000,"&lt;"&amp;DATE(YEAR($A1190),MONTH($A1190),1),'Регистрация расход товаров'!$D$4:$D$2000,$D1190),0))))*G1190,0)</f>
        <v>0</v>
      </c>
      <c r="I1190" s="154"/>
      <c r="J1190" s="153">
        <f t="shared" si="36"/>
        <v>0</v>
      </c>
      <c r="K1190" s="153">
        <f t="shared" si="37"/>
        <v>0</v>
      </c>
      <c r="L1190" s="43" t="e">
        <f>IF(B1190=#REF!,MAX($L$3:L1189)+1,0)</f>
        <v>#REF!</v>
      </c>
    </row>
    <row r="1191" spans="1:12">
      <c r="A1191" s="158"/>
      <c r="B1191" s="94"/>
      <c r="C1191" s="159"/>
      <c r="D1191" s="128"/>
      <c r="E1191" s="151" t="str">
        <f>IFERROR(INDEX('Материал хисобот'!$C$9:$C$259,MATCH(D1191,'Материал хисобот'!$B$9:$B$259,0),1),"")</f>
        <v/>
      </c>
      <c r="F1191" s="152" t="str">
        <f>IFERROR(INDEX('Материал хисобот'!$D$9:$D$259,MATCH(D1191,'Материал хисобот'!$B$9:$B$259,0),1),"")</f>
        <v/>
      </c>
      <c r="G1191" s="155"/>
      <c r="H1191" s="153">
        <f>IFERROR((((SUMIFS('Регистрация приход товаров'!$H$4:$H$2000,'Регистрация приход товаров'!$A$4:$A$2000,"&gt;="&amp;DATE(YEAR($A1191),MONTH($A1191),1),'Регистрация приход товаров'!$D$4:$D$2000,$D1191)-SUMIFS('Регистрация приход товаров'!$H$4:$H$2000,'Регистрация приход товаров'!$A$4:$A$2000,"&gt;="&amp;DATE(YEAR($A1191),MONTH($A1191)+1,1),'Регистрация приход товаров'!$D$4:$D$2000,$D1191))+(IFERROR((SUMIF('Остаток на начало год'!$B$5:$B$302,$D1191,'Остаток на начало год'!$F$5:$F$302)+SUMIFS('Регистрация приход товаров'!$H$4:$H$2000,'Регистрация приход товаров'!$D$4:$D$2000,$D1191,'Регистрация приход товаров'!$A$4:$A$2000,"&lt;"&amp;DATE(YEAR($A1191),MONTH($A1191),1)))-SUMIFS('Регистрация расход товаров'!$H$4:$H$2000,'Регистрация расход товаров'!$A$4:$A$2000,"&lt;"&amp;DATE(YEAR($A1191),MONTH($A1191),1),'Регистрация расход товаров'!$D$4:$D$2000,$D1191),0)))/((SUMIFS('Регистрация приход товаров'!$G$4:$G$2000,'Регистрация приход товаров'!$A$4:$A$2000,"&gt;="&amp;DATE(YEAR($A1191),MONTH($A1191),1),'Регистрация приход товаров'!$D$4:$D$2000,$D1191)-SUMIFS('Регистрация приход товаров'!$G$4:$G$2000,'Регистрация приход товаров'!$A$4:$A$2000,"&gt;="&amp;DATE(YEAR($A1191),MONTH($A1191)+1,1),'Регистрация приход товаров'!$D$4:$D$2000,$D1191))+(IFERROR((SUMIF('Остаток на начало год'!$B$5:$B$302,$D1191,'Остаток на начало год'!$E$5:$E$302)+SUMIFS('Регистрация приход товаров'!$G$4:$G$2000,'Регистрация приход товаров'!$D$4:$D$2000,$D1191,'Регистрация приход товаров'!$A$4:$A$2000,"&lt;"&amp;DATE(YEAR($A1191),MONTH($A1191),1)))-SUMIFS('Регистрация расход товаров'!$G$4:$G$2000,'Регистрация расход товаров'!$A$4:$A$2000,"&lt;"&amp;DATE(YEAR($A1191),MONTH($A1191),1),'Регистрация расход товаров'!$D$4:$D$2000,$D1191),0))))*G1191,0)</f>
        <v>0</v>
      </c>
      <c r="I1191" s="154"/>
      <c r="J1191" s="153">
        <f t="shared" si="36"/>
        <v>0</v>
      </c>
      <c r="K1191" s="153">
        <f t="shared" si="37"/>
        <v>0</v>
      </c>
      <c r="L1191" s="43" t="e">
        <f>IF(B1191=#REF!,MAX($L$3:L1190)+1,0)</f>
        <v>#REF!</v>
      </c>
    </row>
    <row r="1192" spans="1:12">
      <c r="A1192" s="158"/>
      <c r="B1192" s="94"/>
      <c r="C1192" s="159"/>
      <c r="D1192" s="128"/>
      <c r="E1192" s="151" t="str">
        <f>IFERROR(INDEX('Материал хисобот'!$C$9:$C$259,MATCH(D1192,'Материал хисобот'!$B$9:$B$259,0),1),"")</f>
        <v/>
      </c>
      <c r="F1192" s="152" t="str">
        <f>IFERROR(INDEX('Материал хисобот'!$D$9:$D$259,MATCH(D1192,'Материал хисобот'!$B$9:$B$259,0),1),"")</f>
        <v/>
      </c>
      <c r="G1192" s="155"/>
      <c r="H1192" s="153">
        <f>IFERROR((((SUMIFS('Регистрация приход товаров'!$H$4:$H$2000,'Регистрация приход товаров'!$A$4:$A$2000,"&gt;="&amp;DATE(YEAR($A1192),MONTH($A1192),1),'Регистрация приход товаров'!$D$4:$D$2000,$D1192)-SUMIFS('Регистрация приход товаров'!$H$4:$H$2000,'Регистрация приход товаров'!$A$4:$A$2000,"&gt;="&amp;DATE(YEAR($A1192),MONTH($A1192)+1,1),'Регистрация приход товаров'!$D$4:$D$2000,$D1192))+(IFERROR((SUMIF('Остаток на начало год'!$B$5:$B$302,$D1192,'Остаток на начало год'!$F$5:$F$302)+SUMIFS('Регистрация приход товаров'!$H$4:$H$2000,'Регистрация приход товаров'!$D$4:$D$2000,$D1192,'Регистрация приход товаров'!$A$4:$A$2000,"&lt;"&amp;DATE(YEAR($A1192),MONTH($A1192),1)))-SUMIFS('Регистрация расход товаров'!$H$4:$H$2000,'Регистрация расход товаров'!$A$4:$A$2000,"&lt;"&amp;DATE(YEAR($A1192),MONTH($A1192),1),'Регистрация расход товаров'!$D$4:$D$2000,$D1192),0)))/((SUMIFS('Регистрация приход товаров'!$G$4:$G$2000,'Регистрация приход товаров'!$A$4:$A$2000,"&gt;="&amp;DATE(YEAR($A1192),MONTH($A1192),1),'Регистрация приход товаров'!$D$4:$D$2000,$D1192)-SUMIFS('Регистрация приход товаров'!$G$4:$G$2000,'Регистрация приход товаров'!$A$4:$A$2000,"&gt;="&amp;DATE(YEAR($A1192),MONTH($A1192)+1,1),'Регистрация приход товаров'!$D$4:$D$2000,$D1192))+(IFERROR((SUMIF('Остаток на начало год'!$B$5:$B$302,$D1192,'Остаток на начало год'!$E$5:$E$302)+SUMIFS('Регистрация приход товаров'!$G$4:$G$2000,'Регистрация приход товаров'!$D$4:$D$2000,$D1192,'Регистрация приход товаров'!$A$4:$A$2000,"&lt;"&amp;DATE(YEAR($A1192),MONTH($A1192),1)))-SUMIFS('Регистрация расход товаров'!$G$4:$G$2000,'Регистрация расход товаров'!$A$4:$A$2000,"&lt;"&amp;DATE(YEAR($A1192),MONTH($A1192),1),'Регистрация расход товаров'!$D$4:$D$2000,$D1192),0))))*G1192,0)</f>
        <v>0</v>
      </c>
      <c r="I1192" s="154"/>
      <c r="J1192" s="153">
        <f t="shared" si="36"/>
        <v>0</v>
      </c>
      <c r="K1192" s="153">
        <f t="shared" si="37"/>
        <v>0</v>
      </c>
      <c r="L1192" s="43" t="e">
        <f>IF(B1192=#REF!,MAX($L$3:L1191)+1,0)</f>
        <v>#REF!</v>
      </c>
    </row>
    <row r="1193" spans="1:12">
      <c r="A1193" s="158"/>
      <c r="B1193" s="94"/>
      <c r="C1193" s="159"/>
      <c r="D1193" s="128"/>
      <c r="E1193" s="151" t="str">
        <f>IFERROR(INDEX('Материал хисобот'!$C$9:$C$259,MATCH(D1193,'Материал хисобот'!$B$9:$B$259,0),1),"")</f>
        <v/>
      </c>
      <c r="F1193" s="152" t="str">
        <f>IFERROR(INDEX('Материал хисобот'!$D$9:$D$259,MATCH(D1193,'Материал хисобот'!$B$9:$B$259,0),1),"")</f>
        <v/>
      </c>
      <c r="G1193" s="155"/>
      <c r="H1193" s="153">
        <f>IFERROR((((SUMIFS('Регистрация приход товаров'!$H$4:$H$2000,'Регистрация приход товаров'!$A$4:$A$2000,"&gt;="&amp;DATE(YEAR($A1193),MONTH($A1193),1),'Регистрация приход товаров'!$D$4:$D$2000,$D1193)-SUMIFS('Регистрация приход товаров'!$H$4:$H$2000,'Регистрация приход товаров'!$A$4:$A$2000,"&gt;="&amp;DATE(YEAR($A1193),MONTH($A1193)+1,1),'Регистрация приход товаров'!$D$4:$D$2000,$D1193))+(IFERROR((SUMIF('Остаток на начало год'!$B$5:$B$302,$D1193,'Остаток на начало год'!$F$5:$F$302)+SUMIFS('Регистрация приход товаров'!$H$4:$H$2000,'Регистрация приход товаров'!$D$4:$D$2000,$D1193,'Регистрация приход товаров'!$A$4:$A$2000,"&lt;"&amp;DATE(YEAR($A1193),MONTH($A1193),1)))-SUMIFS('Регистрация расход товаров'!$H$4:$H$2000,'Регистрация расход товаров'!$A$4:$A$2000,"&lt;"&amp;DATE(YEAR($A1193),MONTH($A1193),1),'Регистрация расход товаров'!$D$4:$D$2000,$D1193),0)))/((SUMIFS('Регистрация приход товаров'!$G$4:$G$2000,'Регистрация приход товаров'!$A$4:$A$2000,"&gt;="&amp;DATE(YEAR($A1193),MONTH($A1193),1),'Регистрация приход товаров'!$D$4:$D$2000,$D1193)-SUMIFS('Регистрация приход товаров'!$G$4:$G$2000,'Регистрация приход товаров'!$A$4:$A$2000,"&gt;="&amp;DATE(YEAR($A1193),MONTH($A1193)+1,1),'Регистрация приход товаров'!$D$4:$D$2000,$D1193))+(IFERROR((SUMIF('Остаток на начало год'!$B$5:$B$302,$D1193,'Остаток на начало год'!$E$5:$E$302)+SUMIFS('Регистрация приход товаров'!$G$4:$G$2000,'Регистрация приход товаров'!$D$4:$D$2000,$D1193,'Регистрация приход товаров'!$A$4:$A$2000,"&lt;"&amp;DATE(YEAR($A1193),MONTH($A1193),1)))-SUMIFS('Регистрация расход товаров'!$G$4:$G$2000,'Регистрация расход товаров'!$A$4:$A$2000,"&lt;"&amp;DATE(YEAR($A1193),MONTH($A1193),1),'Регистрация расход товаров'!$D$4:$D$2000,$D1193),0))))*G1193,0)</f>
        <v>0</v>
      </c>
      <c r="I1193" s="154"/>
      <c r="J1193" s="153">
        <f t="shared" si="36"/>
        <v>0</v>
      </c>
      <c r="K1193" s="153">
        <f t="shared" si="37"/>
        <v>0</v>
      </c>
      <c r="L1193" s="43" t="e">
        <f>IF(B1193=#REF!,MAX($L$3:L1192)+1,0)</f>
        <v>#REF!</v>
      </c>
    </row>
    <row r="1194" spans="1:12">
      <c r="A1194" s="158"/>
      <c r="B1194" s="94"/>
      <c r="C1194" s="159"/>
      <c r="D1194" s="128"/>
      <c r="E1194" s="151" t="str">
        <f>IFERROR(INDEX('Материал хисобот'!$C$9:$C$259,MATCH(D1194,'Материал хисобот'!$B$9:$B$259,0),1),"")</f>
        <v/>
      </c>
      <c r="F1194" s="152" t="str">
        <f>IFERROR(INDEX('Материал хисобот'!$D$9:$D$259,MATCH(D1194,'Материал хисобот'!$B$9:$B$259,0),1),"")</f>
        <v/>
      </c>
      <c r="G1194" s="155"/>
      <c r="H1194" s="153">
        <f>IFERROR((((SUMIFS('Регистрация приход товаров'!$H$4:$H$2000,'Регистрация приход товаров'!$A$4:$A$2000,"&gt;="&amp;DATE(YEAR($A1194),MONTH($A1194),1),'Регистрация приход товаров'!$D$4:$D$2000,$D1194)-SUMIFS('Регистрация приход товаров'!$H$4:$H$2000,'Регистрация приход товаров'!$A$4:$A$2000,"&gt;="&amp;DATE(YEAR($A1194),MONTH($A1194)+1,1),'Регистрация приход товаров'!$D$4:$D$2000,$D1194))+(IFERROR((SUMIF('Остаток на начало год'!$B$5:$B$302,$D1194,'Остаток на начало год'!$F$5:$F$302)+SUMIFS('Регистрация приход товаров'!$H$4:$H$2000,'Регистрация приход товаров'!$D$4:$D$2000,$D1194,'Регистрация приход товаров'!$A$4:$A$2000,"&lt;"&amp;DATE(YEAR($A1194),MONTH($A1194),1)))-SUMIFS('Регистрация расход товаров'!$H$4:$H$2000,'Регистрация расход товаров'!$A$4:$A$2000,"&lt;"&amp;DATE(YEAR($A1194),MONTH($A1194),1),'Регистрация расход товаров'!$D$4:$D$2000,$D1194),0)))/((SUMIFS('Регистрация приход товаров'!$G$4:$G$2000,'Регистрация приход товаров'!$A$4:$A$2000,"&gt;="&amp;DATE(YEAR($A1194),MONTH($A1194),1),'Регистрация приход товаров'!$D$4:$D$2000,$D1194)-SUMIFS('Регистрация приход товаров'!$G$4:$G$2000,'Регистрация приход товаров'!$A$4:$A$2000,"&gt;="&amp;DATE(YEAR($A1194),MONTH($A1194)+1,1),'Регистрация приход товаров'!$D$4:$D$2000,$D1194))+(IFERROR((SUMIF('Остаток на начало год'!$B$5:$B$302,$D1194,'Остаток на начало год'!$E$5:$E$302)+SUMIFS('Регистрация приход товаров'!$G$4:$G$2000,'Регистрация приход товаров'!$D$4:$D$2000,$D1194,'Регистрация приход товаров'!$A$4:$A$2000,"&lt;"&amp;DATE(YEAR($A1194),MONTH($A1194),1)))-SUMIFS('Регистрация расход товаров'!$G$4:$G$2000,'Регистрация расход товаров'!$A$4:$A$2000,"&lt;"&amp;DATE(YEAR($A1194),MONTH($A1194),1),'Регистрация расход товаров'!$D$4:$D$2000,$D1194),0))))*G1194,0)</f>
        <v>0</v>
      </c>
      <c r="I1194" s="154"/>
      <c r="J1194" s="153">
        <f t="shared" si="36"/>
        <v>0</v>
      </c>
      <c r="K1194" s="153">
        <f t="shared" si="37"/>
        <v>0</v>
      </c>
      <c r="L1194" s="43" t="e">
        <f>IF(B1194=#REF!,MAX($L$3:L1193)+1,0)</f>
        <v>#REF!</v>
      </c>
    </row>
    <row r="1195" spans="1:12">
      <c r="A1195" s="158"/>
      <c r="B1195" s="94"/>
      <c r="C1195" s="159"/>
      <c r="D1195" s="128"/>
      <c r="E1195" s="151" t="str">
        <f>IFERROR(INDEX('Материал хисобот'!$C$9:$C$259,MATCH(D1195,'Материал хисобот'!$B$9:$B$259,0),1),"")</f>
        <v/>
      </c>
      <c r="F1195" s="152" t="str">
        <f>IFERROR(INDEX('Материал хисобот'!$D$9:$D$259,MATCH(D1195,'Материал хисобот'!$B$9:$B$259,0),1),"")</f>
        <v/>
      </c>
      <c r="G1195" s="155"/>
      <c r="H1195" s="153">
        <f>IFERROR((((SUMIFS('Регистрация приход товаров'!$H$4:$H$2000,'Регистрация приход товаров'!$A$4:$A$2000,"&gt;="&amp;DATE(YEAR($A1195),MONTH($A1195),1),'Регистрация приход товаров'!$D$4:$D$2000,$D1195)-SUMIFS('Регистрация приход товаров'!$H$4:$H$2000,'Регистрация приход товаров'!$A$4:$A$2000,"&gt;="&amp;DATE(YEAR($A1195),MONTH($A1195)+1,1),'Регистрация приход товаров'!$D$4:$D$2000,$D1195))+(IFERROR((SUMIF('Остаток на начало год'!$B$5:$B$302,$D1195,'Остаток на начало год'!$F$5:$F$302)+SUMIFS('Регистрация приход товаров'!$H$4:$H$2000,'Регистрация приход товаров'!$D$4:$D$2000,$D1195,'Регистрация приход товаров'!$A$4:$A$2000,"&lt;"&amp;DATE(YEAR($A1195),MONTH($A1195),1)))-SUMIFS('Регистрация расход товаров'!$H$4:$H$2000,'Регистрация расход товаров'!$A$4:$A$2000,"&lt;"&amp;DATE(YEAR($A1195),MONTH($A1195),1),'Регистрация расход товаров'!$D$4:$D$2000,$D1195),0)))/((SUMIFS('Регистрация приход товаров'!$G$4:$G$2000,'Регистрация приход товаров'!$A$4:$A$2000,"&gt;="&amp;DATE(YEAR($A1195),MONTH($A1195),1),'Регистрация приход товаров'!$D$4:$D$2000,$D1195)-SUMIFS('Регистрация приход товаров'!$G$4:$G$2000,'Регистрация приход товаров'!$A$4:$A$2000,"&gt;="&amp;DATE(YEAR($A1195),MONTH($A1195)+1,1),'Регистрация приход товаров'!$D$4:$D$2000,$D1195))+(IFERROR((SUMIF('Остаток на начало год'!$B$5:$B$302,$D1195,'Остаток на начало год'!$E$5:$E$302)+SUMIFS('Регистрация приход товаров'!$G$4:$G$2000,'Регистрация приход товаров'!$D$4:$D$2000,$D1195,'Регистрация приход товаров'!$A$4:$A$2000,"&lt;"&amp;DATE(YEAR($A1195),MONTH($A1195),1)))-SUMIFS('Регистрация расход товаров'!$G$4:$G$2000,'Регистрация расход товаров'!$A$4:$A$2000,"&lt;"&amp;DATE(YEAR($A1195),MONTH($A1195),1),'Регистрация расход товаров'!$D$4:$D$2000,$D1195),0))))*G1195,0)</f>
        <v>0</v>
      </c>
      <c r="I1195" s="154"/>
      <c r="J1195" s="153">
        <f t="shared" si="36"/>
        <v>0</v>
      </c>
      <c r="K1195" s="153">
        <f t="shared" si="37"/>
        <v>0</v>
      </c>
      <c r="L1195" s="43" t="e">
        <f>IF(B1195=#REF!,MAX($L$3:L1194)+1,0)</f>
        <v>#REF!</v>
      </c>
    </row>
    <row r="1196" spans="1:12">
      <c r="A1196" s="158"/>
      <c r="B1196" s="94"/>
      <c r="C1196" s="159"/>
      <c r="D1196" s="128"/>
      <c r="E1196" s="151" t="str">
        <f>IFERROR(INDEX('Материал хисобот'!$C$9:$C$259,MATCH(D1196,'Материал хисобот'!$B$9:$B$259,0),1),"")</f>
        <v/>
      </c>
      <c r="F1196" s="152" t="str">
        <f>IFERROR(INDEX('Материал хисобот'!$D$9:$D$259,MATCH(D1196,'Материал хисобот'!$B$9:$B$259,0),1),"")</f>
        <v/>
      </c>
      <c r="G1196" s="155"/>
      <c r="H1196" s="153">
        <f>IFERROR((((SUMIFS('Регистрация приход товаров'!$H$4:$H$2000,'Регистрация приход товаров'!$A$4:$A$2000,"&gt;="&amp;DATE(YEAR($A1196),MONTH($A1196),1),'Регистрация приход товаров'!$D$4:$D$2000,$D1196)-SUMIFS('Регистрация приход товаров'!$H$4:$H$2000,'Регистрация приход товаров'!$A$4:$A$2000,"&gt;="&amp;DATE(YEAR($A1196),MONTH($A1196)+1,1),'Регистрация приход товаров'!$D$4:$D$2000,$D1196))+(IFERROR((SUMIF('Остаток на начало год'!$B$5:$B$302,$D1196,'Остаток на начало год'!$F$5:$F$302)+SUMIFS('Регистрация приход товаров'!$H$4:$H$2000,'Регистрация приход товаров'!$D$4:$D$2000,$D1196,'Регистрация приход товаров'!$A$4:$A$2000,"&lt;"&amp;DATE(YEAR($A1196),MONTH($A1196),1)))-SUMIFS('Регистрация расход товаров'!$H$4:$H$2000,'Регистрация расход товаров'!$A$4:$A$2000,"&lt;"&amp;DATE(YEAR($A1196),MONTH($A1196),1),'Регистрация расход товаров'!$D$4:$D$2000,$D1196),0)))/((SUMIFS('Регистрация приход товаров'!$G$4:$G$2000,'Регистрация приход товаров'!$A$4:$A$2000,"&gt;="&amp;DATE(YEAR($A1196),MONTH($A1196),1),'Регистрация приход товаров'!$D$4:$D$2000,$D1196)-SUMIFS('Регистрация приход товаров'!$G$4:$G$2000,'Регистрация приход товаров'!$A$4:$A$2000,"&gt;="&amp;DATE(YEAR($A1196),MONTH($A1196)+1,1),'Регистрация приход товаров'!$D$4:$D$2000,$D1196))+(IFERROR((SUMIF('Остаток на начало год'!$B$5:$B$302,$D1196,'Остаток на начало год'!$E$5:$E$302)+SUMIFS('Регистрация приход товаров'!$G$4:$G$2000,'Регистрация приход товаров'!$D$4:$D$2000,$D1196,'Регистрация приход товаров'!$A$4:$A$2000,"&lt;"&amp;DATE(YEAR($A1196),MONTH($A1196),1)))-SUMIFS('Регистрация расход товаров'!$G$4:$G$2000,'Регистрация расход товаров'!$A$4:$A$2000,"&lt;"&amp;DATE(YEAR($A1196),MONTH($A1196),1),'Регистрация расход товаров'!$D$4:$D$2000,$D1196),0))))*G1196,0)</f>
        <v>0</v>
      </c>
      <c r="I1196" s="154"/>
      <c r="J1196" s="153">
        <f t="shared" si="36"/>
        <v>0</v>
      </c>
      <c r="K1196" s="153">
        <f t="shared" si="37"/>
        <v>0</v>
      </c>
      <c r="L1196" s="43" t="e">
        <f>IF(B1196=#REF!,MAX($L$3:L1195)+1,0)</f>
        <v>#REF!</v>
      </c>
    </row>
    <row r="1197" spans="1:12">
      <c r="A1197" s="158"/>
      <c r="B1197" s="94"/>
      <c r="C1197" s="159"/>
      <c r="D1197" s="128"/>
      <c r="E1197" s="151" t="str">
        <f>IFERROR(INDEX('Материал хисобот'!$C$9:$C$259,MATCH(D1197,'Материал хисобот'!$B$9:$B$259,0),1),"")</f>
        <v/>
      </c>
      <c r="F1197" s="152" t="str">
        <f>IFERROR(INDEX('Материал хисобот'!$D$9:$D$259,MATCH(D1197,'Материал хисобот'!$B$9:$B$259,0),1),"")</f>
        <v/>
      </c>
      <c r="G1197" s="155"/>
      <c r="H1197" s="153">
        <f>IFERROR((((SUMIFS('Регистрация приход товаров'!$H$4:$H$2000,'Регистрация приход товаров'!$A$4:$A$2000,"&gt;="&amp;DATE(YEAR($A1197),MONTH($A1197),1),'Регистрация приход товаров'!$D$4:$D$2000,$D1197)-SUMIFS('Регистрация приход товаров'!$H$4:$H$2000,'Регистрация приход товаров'!$A$4:$A$2000,"&gt;="&amp;DATE(YEAR($A1197),MONTH($A1197)+1,1),'Регистрация приход товаров'!$D$4:$D$2000,$D1197))+(IFERROR((SUMIF('Остаток на начало год'!$B$5:$B$302,$D1197,'Остаток на начало год'!$F$5:$F$302)+SUMIFS('Регистрация приход товаров'!$H$4:$H$2000,'Регистрация приход товаров'!$D$4:$D$2000,$D1197,'Регистрация приход товаров'!$A$4:$A$2000,"&lt;"&amp;DATE(YEAR($A1197),MONTH($A1197),1)))-SUMIFS('Регистрация расход товаров'!$H$4:$H$2000,'Регистрация расход товаров'!$A$4:$A$2000,"&lt;"&amp;DATE(YEAR($A1197),MONTH($A1197),1),'Регистрация расход товаров'!$D$4:$D$2000,$D1197),0)))/((SUMIFS('Регистрация приход товаров'!$G$4:$G$2000,'Регистрация приход товаров'!$A$4:$A$2000,"&gt;="&amp;DATE(YEAR($A1197),MONTH($A1197),1),'Регистрация приход товаров'!$D$4:$D$2000,$D1197)-SUMIFS('Регистрация приход товаров'!$G$4:$G$2000,'Регистрация приход товаров'!$A$4:$A$2000,"&gt;="&amp;DATE(YEAR($A1197),MONTH($A1197)+1,1),'Регистрация приход товаров'!$D$4:$D$2000,$D1197))+(IFERROR((SUMIF('Остаток на начало год'!$B$5:$B$302,$D1197,'Остаток на начало год'!$E$5:$E$302)+SUMIFS('Регистрация приход товаров'!$G$4:$G$2000,'Регистрация приход товаров'!$D$4:$D$2000,$D1197,'Регистрация приход товаров'!$A$4:$A$2000,"&lt;"&amp;DATE(YEAR($A1197),MONTH($A1197),1)))-SUMIFS('Регистрация расход товаров'!$G$4:$G$2000,'Регистрация расход товаров'!$A$4:$A$2000,"&lt;"&amp;DATE(YEAR($A1197),MONTH($A1197),1),'Регистрация расход товаров'!$D$4:$D$2000,$D1197),0))))*G1197,0)</f>
        <v>0</v>
      </c>
      <c r="I1197" s="154"/>
      <c r="J1197" s="153">
        <f t="shared" si="36"/>
        <v>0</v>
      </c>
      <c r="K1197" s="153">
        <f t="shared" si="37"/>
        <v>0</v>
      </c>
      <c r="L1197" s="43" t="e">
        <f>IF(B1197=#REF!,MAX($L$3:L1196)+1,0)</f>
        <v>#REF!</v>
      </c>
    </row>
    <row r="1198" spans="1:12">
      <c r="A1198" s="158"/>
      <c r="B1198" s="94"/>
      <c r="C1198" s="159"/>
      <c r="D1198" s="128"/>
      <c r="E1198" s="151" t="str">
        <f>IFERROR(INDEX('Материал хисобот'!$C$9:$C$259,MATCH(D1198,'Материал хисобот'!$B$9:$B$259,0),1),"")</f>
        <v/>
      </c>
      <c r="F1198" s="152" t="str">
        <f>IFERROR(INDEX('Материал хисобот'!$D$9:$D$259,MATCH(D1198,'Материал хисобот'!$B$9:$B$259,0),1),"")</f>
        <v/>
      </c>
      <c r="G1198" s="155"/>
      <c r="H1198" s="153">
        <f>IFERROR((((SUMIFS('Регистрация приход товаров'!$H$4:$H$2000,'Регистрация приход товаров'!$A$4:$A$2000,"&gt;="&amp;DATE(YEAR($A1198),MONTH($A1198),1),'Регистрация приход товаров'!$D$4:$D$2000,$D1198)-SUMIFS('Регистрация приход товаров'!$H$4:$H$2000,'Регистрация приход товаров'!$A$4:$A$2000,"&gt;="&amp;DATE(YEAR($A1198),MONTH($A1198)+1,1),'Регистрация приход товаров'!$D$4:$D$2000,$D1198))+(IFERROR((SUMIF('Остаток на начало год'!$B$5:$B$302,$D1198,'Остаток на начало год'!$F$5:$F$302)+SUMIFS('Регистрация приход товаров'!$H$4:$H$2000,'Регистрация приход товаров'!$D$4:$D$2000,$D1198,'Регистрация приход товаров'!$A$4:$A$2000,"&lt;"&amp;DATE(YEAR($A1198),MONTH($A1198),1)))-SUMIFS('Регистрация расход товаров'!$H$4:$H$2000,'Регистрация расход товаров'!$A$4:$A$2000,"&lt;"&amp;DATE(YEAR($A1198),MONTH($A1198),1),'Регистрация расход товаров'!$D$4:$D$2000,$D1198),0)))/((SUMIFS('Регистрация приход товаров'!$G$4:$G$2000,'Регистрация приход товаров'!$A$4:$A$2000,"&gt;="&amp;DATE(YEAR($A1198),MONTH($A1198),1),'Регистрация приход товаров'!$D$4:$D$2000,$D1198)-SUMIFS('Регистрация приход товаров'!$G$4:$G$2000,'Регистрация приход товаров'!$A$4:$A$2000,"&gt;="&amp;DATE(YEAR($A1198),MONTH($A1198)+1,1),'Регистрация приход товаров'!$D$4:$D$2000,$D1198))+(IFERROR((SUMIF('Остаток на начало год'!$B$5:$B$302,$D1198,'Остаток на начало год'!$E$5:$E$302)+SUMIFS('Регистрация приход товаров'!$G$4:$G$2000,'Регистрация приход товаров'!$D$4:$D$2000,$D1198,'Регистрация приход товаров'!$A$4:$A$2000,"&lt;"&amp;DATE(YEAR($A1198),MONTH($A1198),1)))-SUMIFS('Регистрация расход товаров'!$G$4:$G$2000,'Регистрация расход товаров'!$A$4:$A$2000,"&lt;"&amp;DATE(YEAR($A1198),MONTH($A1198),1),'Регистрация расход товаров'!$D$4:$D$2000,$D1198),0))))*G1198,0)</f>
        <v>0</v>
      </c>
      <c r="I1198" s="154"/>
      <c r="J1198" s="153">
        <f t="shared" si="36"/>
        <v>0</v>
      </c>
      <c r="K1198" s="153">
        <f t="shared" si="37"/>
        <v>0</v>
      </c>
      <c r="L1198" s="43" t="e">
        <f>IF(B1198=#REF!,MAX($L$3:L1197)+1,0)</f>
        <v>#REF!</v>
      </c>
    </row>
    <row r="1199" spans="1:12">
      <c r="A1199" s="158"/>
      <c r="B1199" s="94"/>
      <c r="C1199" s="159"/>
      <c r="D1199" s="128"/>
      <c r="E1199" s="151" t="str">
        <f>IFERROR(INDEX('Материал хисобот'!$C$9:$C$259,MATCH(D1199,'Материал хисобот'!$B$9:$B$259,0),1),"")</f>
        <v/>
      </c>
      <c r="F1199" s="152" t="str">
        <f>IFERROR(INDEX('Материал хисобот'!$D$9:$D$259,MATCH(D1199,'Материал хисобот'!$B$9:$B$259,0),1),"")</f>
        <v/>
      </c>
      <c r="G1199" s="155"/>
      <c r="H1199" s="153">
        <f>IFERROR((((SUMIFS('Регистрация приход товаров'!$H$4:$H$2000,'Регистрация приход товаров'!$A$4:$A$2000,"&gt;="&amp;DATE(YEAR($A1199),MONTH($A1199),1),'Регистрация приход товаров'!$D$4:$D$2000,$D1199)-SUMIFS('Регистрация приход товаров'!$H$4:$H$2000,'Регистрация приход товаров'!$A$4:$A$2000,"&gt;="&amp;DATE(YEAR($A1199),MONTH($A1199)+1,1),'Регистрация приход товаров'!$D$4:$D$2000,$D1199))+(IFERROR((SUMIF('Остаток на начало год'!$B$5:$B$302,$D1199,'Остаток на начало год'!$F$5:$F$302)+SUMIFS('Регистрация приход товаров'!$H$4:$H$2000,'Регистрация приход товаров'!$D$4:$D$2000,$D1199,'Регистрация приход товаров'!$A$4:$A$2000,"&lt;"&amp;DATE(YEAR($A1199),MONTH($A1199),1)))-SUMIFS('Регистрация расход товаров'!$H$4:$H$2000,'Регистрация расход товаров'!$A$4:$A$2000,"&lt;"&amp;DATE(YEAR($A1199),MONTH($A1199),1),'Регистрация расход товаров'!$D$4:$D$2000,$D1199),0)))/((SUMIFS('Регистрация приход товаров'!$G$4:$G$2000,'Регистрация приход товаров'!$A$4:$A$2000,"&gt;="&amp;DATE(YEAR($A1199),MONTH($A1199),1),'Регистрация приход товаров'!$D$4:$D$2000,$D1199)-SUMIFS('Регистрация приход товаров'!$G$4:$G$2000,'Регистрация приход товаров'!$A$4:$A$2000,"&gt;="&amp;DATE(YEAR($A1199),MONTH($A1199)+1,1),'Регистрация приход товаров'!$D$4:$D$2000,$D1199))+(IFERROR((SUMIF('Остаток на начало год'!$B$5:$B$302,$D1199,'Остаток на начало год'!$E$5:$E$302)+SUMIFS('Регистрация приход товаров'!$G$4:$G$2000,'Регистрация приход товаров'!$D$4:$D$2000,$D1199,'Регистрация приход товаров'!$A$4:$A$2000,"&lt;"&amp;DATE(YEAR($A1199),MONTH($A1199),1)))-SUMIFS('Регистрация расход товаров'!$G$4:$G$2000,'Регистрация расход товаров'!$A$4:$A$2000,"&lt;"&amp;DATE(YEAR($A1199),MONTH($A1199),1),'Регистрация расход товаров'!$D$4:$D$2000,$D1199),0))))*G1199,0)</f>
        <v>0</v>
      </c>
      <c r="I1199" s="154"/>
      <c r="J1199" s="153">
        <f t="shared" si="36"/>
        <v>0</v>
      </c>
      <c r="K1199" s="153">
        <f t="shared" si="37"/>
        <v>0</v>
      </c>
      <c r="L1199" s="43" t="e">
        <f>IF(B1199=#REF!,MAX($L$3:L1198)+1,0)</f>
        <v>#REF!</v>
      </c>
    </row>
    <row r="1200" spans="1:12">
      <c r="A1200" s="158"/>
      <c r="B1200" s="94"/>
      <c r="C1200" s="159"/>
      <c r="D1200" s="128"/>
      <c r="E1200" s="151" t="str">
        <f>IFERROR(INDEX('Материал хисобот'!$C$9:$C$259,MATCH(D1200,'Материал хисобот'!$B$9:$B$259,0),1),"")</f>
        <v/>
      </c>
      <c r="F1200" s="152" t="str">
        <f>IFERROR(INDEX('Материал хисобот'!$D$9:$D$259,MATCH(D1200,'Материал хисобот'!$B$9:$B$259,0),1),"")</f>
        <v/>
      </c>
      <c r="G1200" s="155"/>
      <c r="H1200" s="153">
        <f>IFERROR((((SUMIFS('Регистрация приход товаров'!$H$4:$H$2000,'Регистрация приход товаров'!$A$4:$A$2000,"&gt;="&amp;DATE(YEAR($A1200),MONTH($A1200),1),'Регистрация приход товаров'!$D$4:$D$2000,$D1200)-SUMIFS('Регистрация приход товаров'!$H$4:$H$2000,'Регистрация приход товаров'!$A$4:$A$2000,"&gt;="&amp;DATE(YEAR($A1200),MONTH($A1200)+1,1),'Регистрация приход товаров'!$D$4:$D$2000,$D1200))+(IFERROR((SUMIF('Остаток на начало год'!$B$5:$B$302,$D1200,'Остаток на начало год'!$F$5:$F$302)+SUMIFS('Регистрация приход товаров'!$H$4:$H$2000,'Регистрация приход товаров'!$D$4:$D$2000,$D1200,'Регистрация приход товаров'!$A$4:$A$2000,"&lt;"&amp;DATE(YEAR($A1200),MONTH($A1200),1)))-SUMIFS('Регистрация расход товаров'!$H$4:$H$2000,'Регистрация расход товаров'!$A$4:$A$2000,"&lt;"&amp;DATE(YEAR($A1200),MONTH($A1200),1),'Регистрация расход товаров'!$D$4:$D$2000,$D1200),0)))/((SUMIFS('Регистрация приход товаров'!$G$4:$G$2000,'Регистрация приход товаров'!$A$4:$A$2000,"&gt;="&amp;DATE(YEAR($A1200),MONTH($A1200),1),'Регистрация приход товаров'!$D$4:$D$2000,$D1200)-SUMIFS('Регистрация приход товаров'!$G$4:$G$2000,'Регистрация приход товаров'!$A$4:$A$2000,"&gt;="&amp;DATE(YEAR($A1200),MONTH($A1200)+1,1),'Регистрация приход товаров'!$D$4:$D$2000,$D1200))+(IFERROR((SUMIF('Остаток на начало год'!$B$5:$B$302,$D1200,'Остаток на начало год'!$E$5:$E$302)+SUMIFS('Регистрация приход товаров'!$G$4:$G$2000,'Регистрация приход товаров'!$D$4:$D$2000,$D1200,'Регистрация приход товаров'!$A$4:$A$2000,"&lt;"&amp;DATE(YEAR($A1200),MONTH($A1200),1)))-SUMIFS('Регистрация расход товаров'!$G$4:$G$2000,'Регистрация расход товаров'!$A$4:$A$2000,"&lt;"&amp;DATE(YEAR($A1200),MONTH($A1200),1),'Регистрация расход товаров'!$D$4:$D$2000,$D1200),0))))*G1200,0)</f>
        <v>0</v>
      </c>
      <c r="I1200" s="154"/>
      <c r="J1200" s="153">
        <f t="shared" si="36"/>
        <v>0</v>
      </c>
      <c r="K1200" s="153">
        <f t="shared" si="37"/>
        <v>0</v>
      </c>
      <c r="L1200" s="43" t="e">
        <f>IF(B1200=#REF!,MAX($L$3:L1199)+1,0)</f>
        <v>#REF!</v>
      </c>
    </row>
    <row r="1201" spans="1:12">
      <c r="A1201" s="158"/>
      <c r="B1201" s="94"/>
      <c r="C1201" s="159"/>
      <c r="D1201" s="128"/>
      <c r="E1201" s="151" t="str">
        <f>IFERROR(INDEX('Материал хисобот'!$C$9:$C$259,MATCH(D1201,'Материал хисобот'!$B$9:$B$259,0),1),"")</f>
        <v/>
      </c>
      <c r="F1201" s="152" t="str">
        <f>IFERROR(INDEX('Материал хисобот'!$D$9:$D$259,MATCH(D1201,'Материал хисобот'!$B$9:$B$259,0),1),"")</f>
        <v/>
      </c>
      <c r="G1201" s="155"/>
      <c r="H1201" s="153">
        <f>IFERROR((((SUMIFS('Регистрация приход товаров'!$H$4:$H$2000,'Регистрация приход товаров'!$A$4:$A$2000,"&gt;="&amp;DATE(YEAR($A1201),MONTH($A1201),1),'Регистрация приход товаров'!$D$4:$D$2000,$D1201)-SUMIFS('Регистрация приход товаров'!$H$4:$H$2000,'Регистрация приход товаров'!$A$4:$A$2000,"&gt;="&amp;DATE(YEAR($A1201),MONTH($A1201)+1,1),'Регистрация приход товаров'!$D$4:$D$2000,$D1201))+(IFERROR((SUMIF('Остаток на начало год'!$B$5:$B$302,$D1201,'Остаток на начало год'!$F$5:$F$302)+SUMIFS('Регистрация приход товаров'!$H$4:$H$2000,'Регистрация приход товаров'!$D$4:$D$2000,$D1201,'Регистрация приход товаров'!$A$4:$A$2000,"&lt;"&amp;DATE(YEAR($A1201),MONTH($A1201),1)))-SUMIFS('Регистрация расход товаров'!$H$4:$H$2000,'Регистрация расход товаров'!$A$4:$A$2000,"&lt;"&amp;DATE(YEAR($A1201),MONTH($A1201),1),'Регистрация расход товаров'!$D$4:$D$2000,$D1201),0)))/((SUMIFS('Регистрация приход товаров'!$G$4:$G$2000,'Регистрация приход товаров'!$A$4:$A$2000,"&gt;="&amp;DATE(YEAR($A1201),MONTH($A1201),1),'Регистрация приход товаров'!$D$4:$D$2000,$D1201)-SUMIFS('Регистрация приход товаров'!$G$4:$G$2000,'Регистрация приход товаров'!$A$4:$A$2000,"&gt;="&amp;DATE(YEAR($A1201),MONTH($A1201)+1,1),'Регистрация приход товаров'!$D$4:$D$2000,$D1201))+(IFERROR((SUMIF('Остаток на начало год'!$B$5:$B$302,$D1201,'Остаток на начало год'!$E$5:$E$302)+SUMIFS('Регистрация приход товаров'!$G$4:$G$2000,'Регистрация приход товаров'!$D$4:$D$2000,$D1201,'Регистрация приход товаров'!$A$4:$A$2000,"&lt;"&amp;DATE(YEAR($A1201),MONTH($A1201),1)))-SUMIFS('Регистрация расход товаров'!$G$4:$G$2000,'Регистрация расход товаров'!$A$4:$A$2000,"&lt;"&amp;DATE(YEAR($A1201),MONTH($A1201),1),'Регистрация расход товаров'!$D$4:$D$2000,$D1201),0))))*G1201,0)</f>
        <v>0</v>
      </c>
      <c r="I1201" s="154"/>
      <c r="J1201" s="153">
        <f t="shared" si="36"/>
        <v>0</v>
      </c>
      <c r="K1201" s="153">
        <f t="shared" si="37"/>
        <v>0</v>
      </c>
      <c r="L1201" s="43" t="e">
        <f>IF(B1201=#REF!,MAX($L$3:L1200)+1,0)</f>
        <v>#REF!</v>
      </c>
    </row>
    <row r="1202" spans="1:12">
      <c r="A1202" s="158"/>
      <c r="B1202" s="94"/>
      <c r="C1202" s="159"/>
      <c r="D1202" s="128"/>
      <c r="E1202" s="151" t="str">
        <f>IFERROR(INDEX('Материал хисобот'!$C$9:$C$259,MATCH(D1202,'Материал хисобот'!$B$9:$B$259,0),1),"")</f>
        <v/>
      </c>
      <c r="F1202" s="152" t="str">
        <f>IFERROR(INDEX('Материал хисобот'!$D$9:$D$259,MATCH(D1202,'Материал хисобот'!$B$9:$B$259,0),1),"")</f>
        <v/>
      </c>
      <c r="G1202" s="155"/>
      <c r="H1202" s="153">
        <f>IFERROR((((SUMIFS('Регистрация приход товаров'!$H$4:$H$2000,'Регистрация приход товаров'!$A$4:$A$2000,"&gt;="&amp;DATE(YEAR($A1202),MONTH($A1202),1),'Регистрация приход товаров'!$D$4:$D$2000,$D1202)-SUMIFS('Регистрация приход товаров'!$H$4:$H$2000,'Регистрация приход товаров'!$A$4:$A$2000,"&gt;="&amp;DATE(YEAR($A1202),MONTH($A1202)+1,1),'Регистрация приход товаров'!$D$4:$D$2000,$D1202))+(IFERROR((SUMIF('Остаток на начало год'!$B$5:$B$302,$D1202,'Остаток на начало год'!$F$5:$F$302)+SUMIFS('Регистрация приход товаров'!$H$4:$H$2000,'Регистрация приход товаров'!$D$4:$D$2000,$D1202,'Регистрация приход товаров'!$A$4:$A$2000,"&lt;"&amp;DATE(YEAR($A1202),MONTH($A1202),1)))-SUMIFS('Регистрация расход товаров'!$H$4:$H$2000,'Регистрация расход товаров'!$A$4:$A$2000,"&lt;"&amp;DATE(YEAR($A1202),MONTH($A1202),1),'Регистрация расход товаров'!$D$4:$D$2000,$D1202),0)))/((SUMIFS('Регистрация приход товаров'!$G$4:$G$2000,'Регистрация приход товаров'!$A$4:$A$2000,"&gt;="&amp;DATE(YEAR($A1202),MONTH($A1202),1),'Регистрация приход товаров'!$D$4:$D$2000,$D1202)-SUMIFS('Регистрация приход товаров'!$G$4:$G$2000,'Регистрация приход товаров'!$A$4:$A$2000,"&gt;="&amp;DATE(YEAR($A1202),MONTH($A1202)+1,1),'Регистрация приход товаров'!$D$4:$D$2000,$D1202))+(IFERROR((SUMIF('Остаток на начало год'!$B$5:$B$302,$D1202,'Остаток на начало год'!$E$5:$E$302)+SUMIFS('Регистрация приход товаров'!$G$4:$G$2000,'Регистрация приход товаров'!$D$4:$D$2000,$D1202,'Регистрация приход товаров'!$A$4:$A$2000,"&lt;"&amp;DATE(YEAR($A1202),MONTH($A1202),1)))-SUMIFS('Регистрация расход товаров'!$G$4:$G$2000,'Регистрация расход товаров'!$A$4:$A$2000,"&lt;"&amp;DATE(YEAR($A1202),MONTH($A1202),1),'Регистрация расход товаров'!$D$4:$D$2000,$D1202),0))))*G1202,0)</f>
        <v>0</v>
      </c>
      <c r="I1202" s="154"/>
      <c r="J1202" s="153">
        <f t="shared" si="36"/>
        <v>0</v>
      </c>
      <c r="K1202" s="153">
        <f t="shared" si="37"/>
        <v>0</v>
      </c>
      <c r="L1202" s="43" t="e">
        <f>IF(B1202=#REF!,MAX($L$3:L1201)+1,0)</f>
        <v>#REF!</v>
      </c>
    </row>
    <row r="1203" spans="1:12">
      <c r="A1203" s="158"/>
      <c r="B1203" s="94"/>
      <c r="C1203" s="159"/>
      <c r="D1203" s="128"/>
      <c r="E1203" s="151" t="str">
        <f>IFERROR(INDEX('Материал хисобот'!$C$9:$C$259,MATCH(D1203,'Материал хисобот'!$B$9:$B$259,0),1),"")</f>
        <v/>
      </c>
      <c r="F1203" s="152" t="str">
        <f>IFERROR(INDEX('Материал хисобот'!$D$9:$D$259,MATCH(D1203,'Материал хисобот'!$B$9:$B$259,0),1),"")</f>
        <v/>
      </c>
      <c r="G1203" s="155"/>
      <c r="H1203" s="153">
        <f>IFERROR((((SUMIFS('Регистрация приход товаров'!$H$4:$H$2000,'Регистрация приход товаров'!$A$4:$A$2000,"&gt;="&amp;DATE(YEAR($A1203),MONTH($A1203),1),'Регистрация приход товаров'!$D$4:$D$2000,$D1203)-SUMIFS('Регистрация приход товаров'!$H$4:$H$2000,'Регистрация приход товаров'!$A$4:$A$2000,"&gt;="&amp;DATE(YEAR($A1203),MONTH($A1203)+1,1),'Регистрация приход товаров'!$D$4:$D$2000,$D1203))+(IFERROR((SUMIF('Остаток на начало год'!$B$5:$B$302,$D1203,'Остаток на начало год'!$F$5:$F$302)+SUMIFS('Регистрация приход товаров'!$H$4:$H$2000,'Регистрация приход товаров'!$D$4:$D$2000,$D1203,'Регистрация приход товаров'!$A$4:$A$2000,"&lt;"&amp;DATE(YEAR($A1203),MONTH($A1203),1)))-SUMIFS('Регистрация расход товаров'!$H$4:$H$2000,'Регистрация расход товаров'!$A$4:$A$2000,"&lt;"&amp;DATE(YEAR($A1203),MONTH($A1203),1),'Регистрация расход товаров'!$D$4:$D$2000,$D1203),0)))/((SUMIFS('Регистрация приход товаров'!$G$4:$G$2000,'Регистрация приход товаров'!$A$4:$A$2000,"&gt;="&amp;DATE(YEAR($A1203),MONTH($A1203),1),'Регистрация приход товаров'!$D$4:$D$2000,$D1203)-SUMIFS('Регистрация приход товаров'!$G$4:$G$2000,'Регистрация приход товаров'!$A$4:$A$2000,"&gt;="&amp;DATE(YEAR($A1203),MONTH($A1203)+1,1),'Регистрация приход товаров'!$D$4:$D$2000,$D1203))+(IFERROR((SUMIF('Остаток на начало год'!$B$5:$B$302,$D1203,'Остаток на начало год'!$E$5:$E$302)+SUMIFS('Регистрация приход товаров'!$G$4:$G$2000,'Регистрация приход товаров'!$D$4:$D$2000,$D1203,'Регистрация приход товаров'!$A$4:$A$2000,"&lt;"&amp;DATE(YEAR($A1203),MONTH($A1203),1)))-SUMIFS('Регистрация расход товаров'!$G$4:$G$2000,'Регистрация расход товаров'!$A$4:$A$2000,"&lt;"&amp;DATE(YEAR($A1203),MONTH($A1203),1),'Регистрация расход товаров'!$D$4:$D$2000,$D1203),0))))*G1203,0)</f>
        <v>0</v>
      </c>
      <c r="I1203" s="154"/>
      <c r="J1203" s="153">
        <f t="shared" si="36"/>
        <v>0</v>
      </c>
      <c r="K1203" s="153">
        <f t="shared" si="37"/>
        <v>0</v>
      </c>
      <c r="L1203" s="43" t="e">
        <f>IF(B1203=#REF!,MAX($L$3:L1202)+1,0)</f>
        <v>#REF!</v>
      </c>
    </row>
    <row r="1204" spans="1:12">
      <c r="A1204" s="158"/>
      <c r="B1204" s="94"/>
      <c r="C1204" s="159"/>
      <c r="D1204" s="128"/>
      <c r="E1204" s="151" t="str">
        <f>IFERROR(INDEX('Материал хисобот'!$C$9:$C$259,MATCH(D1204,'Материал хисобот'!$B$9:$B$259,0),1),"")</f>
        <v/>
      </c>
      <c r="F1204" s="152" t="str">
        <f>IFERROR(INDEX('Материал хисобот'!$D$9:$D$259,MATCH(D1204,'Материал хисобот'!$B$9:$B$259,0),1),"")</f>
        <v/>
      </c>
      <c r="G1204" s="155"/>
      <c r="H1204" s="153">
        <f>IFERROR((((SUMIFS('Регистрация приход товаров'!$H$4:$H$2000,'Регистрация приход товаров'!$A$4:$A$2000,"&gt;="&amp;DATE(YEAR($A1204),MONTH($A1204),1),'Регистрация приход товаров'!$D$4:$D$2000,$D1204)-SUMIFS('Регистрация приход товаров'!$H$4:$H$2000,'Регистрация приход товаров'!$A$4:$A$2000,"&gt;="&amp;DATE(YEAR($A1204),MONTH($A1204)+1,1),'Регистрация приход товаров'!$D$4:$D$2000,$D1204))+(IFERROR((SUMIF('Остаток на начало год'!$B$5:$B$302,$D1204,'Остаток на начало год'!$F$5:$F$302)+SUMIFS('Регистрация приход товаров'!$H$4:$H$2000,'Регистрация приход товаров'!$D$4:$D$2000,$D1204,'Регистрация приход товаров'!$A$4:$A$2000,"&lt;"&amp;DATE(YEAR($A1204),MONTH($A1204),1)))-SUMIFS('Регистрация расход товаров'!$H$4:$H$2000,'Регистрация расход товаров'!$A$4:$A$2000,"&lt;"&amp;DATE(YEAR($A1204),MONTH($A1204),1),'Регистрация расход товаров'!$D$4:$D$2000,$D1204),0)))/((SUMIFS('Регистрация приход товаров'!$G$4:$G$2000,'Регистрация приход товаров'!$A$4:$A$2000,"&gt;="&amp;DATE(YEAR($A1204),MONTH($A1204),1),'Регистрация приход товаров'!$D$4:$D$2000,$D1204)-SUMIFS('Регистрация приход товаров'!$G$4:$G$2000,'Регистрация приход товаров'!$A$4:$A$2000,"&gt;="&amp;DATE(YEAR($A1204),MONTH($A1204)+1,1),'Регистрация приход товаров'!$D$4:$D$2000,$D1204))+(IFERROR((SUMIF('Остаток на начало год'!$B$5:$B$302,$D1204,'Остаток на начало год'!$E$5:$E$302)+SUMIFS('Регистрация приход товаров'!$G$4:$G$2000,'Регистрация приход товаров'!$D$4:$D$2000,$D1204,'Регистрация приход товаров'!$A$4:$A$2000,"&lt;"&amp;DATE(YEAR($A1204),MONTH($A1204),1)))-SUMIFS('Регистрация расход товаров'!$G$4:$G$2000,'Регистрация расход товаров'!$A$4:$A$2000,"&lt;"&amp;DATE(YEAR($A1204),MONTH($A1204),1),'Регистрация расход товаров'!$D$4:$D$2000,$D1204),0))))*G1204,0)</f>
        <v>0</v>
      </c>
      <c r="I1204" s="154"/>
      <c r="J1204" s="153">
        <f t="shared" si="36"/>
        <v>0</v>
      </c>
      <c r="K1204" s="153">
        <f t="shared" si="37"/>
        <v>0</v>
      </c>
      <c r="L1204" s="43" t="e">
        <f>IF(B1204=#REF!,MAX($L$3:L1203)+1,0)</f>
        <v>#REF!</v>
      </c>
    </row>
    <row r="1205" spans="1:12">
      <c r="A1205" s="158"/>
      <c r="B1205" s="94"/>
      <c r="C1205" s="159"/>
      <c r="D1205" s="128"/>
      <c r="E1205" s="151" t="str">
        <f>IFERROR(INDEX('Материал хисобот'!$C$9:$C$259,MATCH(D1205,'Материал хисобот'!$B$9:$B$259,0),1),"")</f>
        <v/>
      </c>
      <c r="F1205" s="152" t="str">
        <f>IFERROR(INDEX('Материал хисобот'!$D$9:$D$259,MATCH(D1205,'Материал хисобот'!$B$9:$B$259,0),1),"")</f>
        <v/>
      </c>
      <c r="G1205" s="155"/>
      <c r="H1205" s="153">
        <f>IFERROR((((SUMIFS('Регистрация приход товаров'!$H$4:$H$2000,'Регистрация приход товаров'!$A$4:$A$2000,"&gt;="&amp;DATE(YEAR($A1205),MONTH($A1205),1),'Регистрация приход товаров'!$D$4:$D$2000,$D1205)-SUMIFS('Регистрация приход товаров'!$H$4:$H$2000,'Регистрация приход товаров'!$A$4:$A$2000,"&gt;="&amp;DATE(YEAR($A1205),MONTH($A1205)+1,1),'Регистрация приход товаров'!$D$4:$D$2000,$D1205))+(IFERROR((SUMIF('Остаток на начало год'!$B$5:$B$302,$D1205,'Остаток на начало год'!$F$5:$F$302)+SUMIFS('Регистрация приход товаров'!$H$4:$H$2000,'Регистрация приход товаров'!$D$4:$D$2000,$D1205,'Регистрация приход товаров'!$A$4:$A$2000,"&lt;"&amp;DATE(YEAR($A1205),MONTH($A1205),1)))-SUMIFS('Регистрация расход товаров'!$H$4:$H$2000,'Регистрация расход товаров'!$A$4:$A$2000,"&lt;"&amp;DATE(YEAR($A1205),MONTH($A1205),1),'Регистрация расход товаров'!$D$4:$D$2000,$D1205),0)))/((SUMIFS('Регистрация приход товаров'!$G$4:$G$2000,'Регистрация приход товаров'!$A$4:$A$2000,"&gt;="&amp;DATE(YEAR($A1205),MONTH($A1205),1),'Регистрация приход товаров'!$D$4:$D$2000,$D1205)-SUMIFS('Регистрация приход товаров'!$G$4:$G$2000,'Регистрация приход товаров'!$A$4:$A$2000,"&gt;="&amp;DATE(YEAR($A1205),MONTH($A1205)+1,1),'Регистрация приход товаров'!$D$4:$D$2000,$D1205))+(IFERROR((SUMIF('Остаток на начало год'!$B$5:$B$302,$D1205,'Остаток на начало год'!$E$5:$E$302)+SUMIFS('Регистрация приход товаров'!$G$4:$G$2000,'Регистрация приход товаров'!$D$4:$D$2000,$D1205,'Регистрация приход товаров'!$A$4:$A$2000,"&lt;"&amp;DATE(YEAR($A1205),MONTH($A1205),1)))-SUMIFS('Регистрация расход товаров'!$G$4:$G$2000,'Регистрация расход товаров'!$A$4:$A$2000,"&lt;"&amp;DATE(YEAR($A1205),MONTH($A1205),1),'Регистрация расход товаров'!$D$4:$D$2000,$D1205),0))))*G1205,0)</f>
        <v>0</v>
      </c>
      <c r="I1205" s="154"/>
      <c r="J1205" s="153">
        <f t="shared" si="36"/>
        <v>0</v>
      </c>
      <c r="K1205" s="153">
        <f t="shared" si="37"/>
        <v>0</v>
      </c>
      <c r="L1205" s="43" t="e">
        <f>IF(B1205=#REF!,MAX($L$3:L1204)+1,0)</f>
        <v>#REF!</v>
      </c>
    </row>
    <row r="1206" spans="1:12">
      <c r="A1206" s="158"/>
      <c r="B1206" s="94"/>
      <c r="C1206" s="159"/>
      <c r="D1206" s="128"/>
      <c r="E1206" s="151" t="str">
        <f>IFERROR(INDEX('Материал хисобот'!$C$9:$C$259,MATCH(D1206,'Материал хисобот'!$B$9:$B$259,0),1),"")</f>
        <v/>
      </c>
      <c r="F1206" s="152" t="str">
        <f>IFERROR(INDEX('Материал хисобот'!$D$9:$D$259,MATCH(D1206,'Материал хисобот'!$B$9:$B$259,0),1),"")</f>
        <v/>
      </c>
      <c r="G1206" s="155"/>
      <c r="H1206" s="153">
        <f>IFERROR((((SUMIFS('Регистрация приход товаров'!$H$4:$H$2000,'Регистрация приход товаров'!$A$4:$A$2000,"&gt;="&amp;DATE(YEAR($A1206),MONTH($A1206),1),'Регистрация приход товаров'!$D$4:$D$2000,$D1206)-SUMIFS('Регистрация приход товаров'!$H$4:$H$2000,'Регистрация приход товаров'!$A$4:$A$2000,"&gt;="&amp;DATE(YEAR($A1206),MONTH($A1206)+1,1),'Регистрация приход товаров'!$D$4:$D$2000,$D1206))+(IFERROR((SUMIF('Остаток на начало год'!$B$5:$B$302,$D1206,'Остаток на начало год'!$F$5:$F$302)+SUMIFS('Регистрация приход товаров'!$H$4:$H$2000,'Регистрация приход товаров'!$D$4:$D$2000,$D1206,'Регистрация приход товаров'!$A$4:$A$2000,"&lt;"&amp;DATE(YEAR($A1206),MONTH($A1206),1)))-SUMIFS('Регистрация расход товаров'!$H$4:$H$2000,'Регистрация расход товаров'!$A$4:$A$2000,"&lt;"&amp;DATE(YEAR($A1206),MONTH($A1206),1),'Регистрация расход товаров'!$D$4:$D$2000,$D1206),0)))/((SUMIFS('Регистрация приход товаров'!$G$4:$G$2000,'Регистрация приход товаров'!$A$4:$A$2000,"&gt;="&amp;DATE(YEAR($A1206),MONTH($A1206),1),'Регистрация приход товаров'!$D$4:$D$2000,$D1206)-SUMIFS('Регистрация приход товаров'!$G$4:$G$2000,'Регистрация приход товаров'!$A$4:$A$2000,"&gt;="&amp;DATE(YEAR($A1206),MONTH($A1206)+1,1),'Регистрация приход товаров'!$D$4:$D$2000,$D1206))+(IFERROR((SUMIF('Остаток на начало год'!$B$5:$B$302,$D1206,'Остаток на начало год'!$E$5:$E$302)+SUMIFS('Регистрация приход товаров'!$G$4:$G$2000,'Регистрация приход товаров'!$D$4:$D$2000,$D1206,'Регистрация приход товаров'!$A$4:$A$2000,"&lt;"&amp;DATE(YEAR($A1206),MONTH($A1206),1)))-SUMIFS('Регистрация расход товаров'!$G$4:$G$2000,'Регистрация расход товаров'!$A$4:$A$2000,"&lt;"&amp;DATE(YEAR($A1206),MONTH($A1206),1),'Регистрация расход товаров'!$D$4:$D$2000,$D1206),0))))*G1206,0)</f>
        <v>0</v>
      </c>
      <c r="I1206" s="154"/>
      <c r="J1206" s="153">
        <f t="shared" si="36"/>
        <v>0</v>
      </c>
      <c r="K1206" s="153">
        <f t="shared" si="37"/>
        <v>0</v>
      </c>
      <c r="L1206" s="43" t="e">
        <f>IF(B1206=#REF!,MAX($L$3:L1205)+1,0)</f>
        <v>#REF!</v>
      </c>
    </row>
    <row r="1207" spans="1:12">
      <c r="A1207" s="158"/>
      <c r="B1207" s="94"/>
      <c r="C1207" s="159"/>
      <c r="D1207" s="128"/>
      <c r="E1207" s="151" t="str">
        <f>IFERROR(INDEX('Материал хисобот'!$C$9:$C$259,MATCH(D1207,'Материал хисобот'!$B$9:$B$259,0),1),"")</f>
        <v/>
      </c>
      <c r="F1207" s="152" t="str">
        <f>IFERROR(INDEX('Материал хисобот'!$D$9:$D$259,MATCH(D1207,'Материал хисобот'!$B$9:$B$259,0),1),"")</f>
        <v/>
      </c>
      <c r="G1207" s="155"/>
      <c r="H1207" s="153">
        <f>IFERROR((((SUMIFS('Регистрация приход товаров'!$H$4:$H$2000,'Регистрация приход товаров'!$A$4:$A$2000,"&gt;="&amp;DATE(YEAR($A1207),MONTH($A1207),1),'Регистрация приход товаров'!$D$4:$D$2000,$D1207)-SUMIFS('Регистрация приход товаров'!$H$4:$H$2000,'Регистрация приход товаров'!$A$4:$A$2000,"&gt;="&amp;DATE(YEAR($A1207),MONTH($A1207)+1,1),'Регистрация приход товаров'!$D$4:$D$2000,$D1207))+(IFERROR((SUMIF('Остаток на начало год'!$B$5:$B$302,$D1207,'Остаток на начало год'!$F$5:$F$302)+SUMIFS('Регистрация приход товаров'!$H$4:$H$2000,'Регистрация приход товаров'!$D$4:$D$2000,$D1207,'Регистрация приход товаров'!$A$4:$A$2000,"&lt;"&amp;DATE(YEAR($A1207),MONTH($A1207),1)))-SUMIFS('Регистрация расход товаров'!$H$4:$H$2000,'Регистрация расход товаров'!$A$4:$A$2000,"&lt;"&amp;DATE(YEAR($A1207),MONTH($A1207),1),'Регистрация расход товаров'!$D$4:$D$2000,$D1207),0)))/((SUMIFS('Регистрация приход товаров'!$G$4:$G$2000,'Регистрация приход товаров'!$A$4:$A$2000,"&gt;="&amp;DATE(YEAR($A1207),MONTH($A1207),1),'Регистрация приход товаров'!$D$4:$D$2000,$D1207)-SUMIFS('Регистрация приход товаров'!$G$4:$G$2000,'Регистрация приход товаров'!$A$4:$A$2000,"&gt;="&amp;DATE(YEAR($A1207),MONTH($A1207)+1,1),'Регистрация приход товаров'!$D$4:$D$2000,$D1207))+(IFERROR((SUMIF('Остаток на начало год'!$B$5:$B$302,$D1207,'Остаток на начало год'!$E$5:$E$302)+SUMIFS('Регистрация приход товаров'!$G$4:$G$2000,'Регистрация приход товаров'!$D$4:$D$2000,$D1207,'Регистрация приход товаров'!$A$4:$A$2000,"&lt;"&amp;DATE(YEAR($A1207),MONTH($A1207),1)))-SUMIFS('Регистрация расход товаров'!$G$4:$G$2000,'Регистрация расход товаров'!$A$4:$A$2000,"&lt;"&amp;DATE(YEAR($A1207),MONTH($A1207),1),'Регистрация расход товаров'!$D$4:$D$2000,$D1207),0))))*G1207,0)</f>
        <v>0</v>
      </c>
      <c r="I1207" s="154"/>
      <c r="J1207" s="153">
        <f t="shared" si="36"/>
        <v>0</v>
      </c>
      <c r="K1207" s="153">
        <f t="shared" si="37"/>
        <v>0</v>
      </c>
      <c r="L1207" s="43" t="e">
        <f>IF(B1207=#REF!,MAX($L$3:L1206)+1,0)</f>
        <v>#REF!</v>
      </c>
    </row>
    <row r="1208" spans="1:12">
      <c r="A1208" s="158"/>
      <c r="B1208" s="94"/>
      <c r="C1208" s="159"/>
      <c r="D1208" s="128"/>
      <c r="E1208" s="151" t="str">
        <f>IFERROR(INDEX('Материал хисобот'!$C$9:$C$259,MATCH(D1208,'Материал хисобот'!$B$9:$B$259,0),1),"")</f>
        <v/>
      </c>
      <c r="F1208" s="152" t="str">
        <f>IFERROR(INDEX('Материал хисобот'!$D$9:$D$259,MATCH(D1208,'Материал хисобот'!$B$9:$B$259,0),1),"")</f>
        <v/>
      </c>
      <c r="G1208" s="155"/>
      <c r="H1208" s="153">
        <f>IFERROR((((SUMIFS('Регистрация приход товаров'!$H$4:$H$2000,'Регистрация приход товаров'!$A$4:$A$2000,"&gt;="&amp;DATE(YEAR($A1208),MONTH($A1208),1),'Регистрация приход товаров'!$D$4:$D$2000,$D1208)-SUMIFS('Регистрация приход товаров'!$H$4:$H$2000,'Регистрация приход товаров'!$A$4:$A$2000,"&gt;="&amp;DATE(YEAR($A1208),MONTH($A1208)+1,1),'Регистрация приход товаров'!$D$4:$D$2000,$D1208))+(IFERROR((SUMIF('Остаток на начало год'!$B$5:$B$302,$D1208,'Остаток на начало год'!$F$5:$F$302)+SUMIFS('Регистрация приход товаров'!$H$4:$H$2000,'Регистрация приход товаров'!$D$4:$D$2000,$D1208,'Регистрация приход товаров'!$A$4:$A$2000,"&lt;"&amp;DATE(YEAR($A1208),MONTH($A1208),1)))-SUMIFS('Регистрация расход товаров'!$H$4:$H$2000,'Регистрация расход товаров'!$A$4:$A$2000,"&lt;"&amp;DATE(YEAR($A1208),MONTH($A1208),1),'Регистрация расход товаров'!$D$4:$D$2000,$D1208),0)))/((SUMIFS('Регистрация приход товаров'!$G$4:$G$2000,'Регистрация приход товаров'!$A$4:$A$2000,"&gt;="&amp;DATE(YEAR($A1208),MONTH($A1208),1),'Регистрация приход товаров'!$D$4:$D$2000,$D1208)-SUMIFS('Регистрация приход товаров'!$G$4:$G$2000,'Регистрация приход товаров'!$A$4:$A$2000,"&gt;="&amp;DATE(YEAR($A1208),MONTH($A1208)+1,1),'Регистрация приход товаров'!$D$4:$D$2000,$D1208))+(IFERROR((SUMIF('Остаток на начало год'!$B$5:$B$302,$D1208,'Остаток на начало год'!$E$5:$E$302)+SUMIFS('Регистрация приход товаров'!$G$4:$G$2000,'Регистрация приход товаров'!$D$4:$D$2000,$D1208,'Регистрация приход товаров'!$A$4:$A$2000,"&lt;"&amp;DATE(YEAR($A1208),MONTH($A1208),1)))-SUMIFS('Регистрация расход товаров'!$G$4:$G$2000,'Регистрация расход товаров'!$A$4:$A$2000,"&lt;"&amp;DATE(YEAR($A1208),MONTH($A1208),1),'Регистрация расход товаров'!$D$4:$D$2000,$D1208),0))))*G1208,0)</f>
        <v>0</v>
      </c>
      <c r="I1208" s="154"/>
      <c r="J1208" s="153">
        <f t="shared" si="36"/>
        <v>0</v>
      </c>
      <c r="K1208" s="153">
        <f t="shared" si="37"/>
        <v>0</v>
      </c>
      <c r="L1208" s="43" t="e">
        <f>IF(B1208=#REF!,MAX($L$3:L1207)+1,0)</f>
        <v>#REF!</v>
      </c>
    </row>
    <row r="1209" spans="1:12">
      <c r="A1209" s="158"/>
      <c r="B1209" s="94"/>
      <c r="C1209" s="159"/>
      <c r="D1209" s="128"/>
      <c r="E1209" s="151" t="str">
        <f>IFERROR(INDEX('Материал хисобот'!$C$9:$C$259,MATCH(D1209,'Материал хисобот'!$B$9:$B$259,0),1),"")</f>
        <v/>
      </c>
      <c r="F1209" s="152" t="str">
        <f>IFERROR(INDEX('Материал хисобот'!$D$9:$D$259,MATCH(D1209,'Материал хисобот'!$B$9:$B$259,0),1),"")</f>
        <v/>
      </c>
      <c r="G1209" s="155"/>
      <c r="H1209" s="153">
        <f>IFERROR((((SUMIFS('Регистрация приход товаров'!$H$4:$H$2000,'Регистрация приход товаров'!$A$4:$A$2000,"&gt;="&amp;DATE(YEAR($A1209),MONTH($A1209),1),'Регистрация приход товаров'!$D$4:$D$2000,$D1209)-SUMIFS('Регистрация приход товаров'!$H$4:$H$2000,'Регистрация приход товаров'!$A$4:$A$2000,"&gt;="&amp;DATE(YEAR($A1209),MONTH($A1209)+1,1),'Регистрация приход товаров'!$D$4:$D$2000,$D1209))+(IFERROR((SUMIF('Остаток на начало год'!$B$5:$B$302,$D1209,'Остаток на начало год'!$F$5:$F$302)+SUMIFS('Регистрация приход товаров'!$H$4:$H$2000,'Регистрация приход товаров'!$D$4:$D$2000,$D1209,'Регистрация приход товаров'!$A$4:$A$2000,"&lt;"&amp;DATE(YEAR($A1209),MONTH($A1209),1)))-SUMIFS('Регистрация расход товаров'!$H$4:$H$2000,'Регистрация расход товаров'!$A$4:$A$2000,"&lt;"&amp;DATE(YEAR($A1209),MONTH($A1209),1),'Регистрация расход товаров'!$D$4:$D$2000,$D1209),0)))/((SUMIFS('Регистрация приход товаров'!$G$4:$G$2000,'Регистрация приход товаров'!$A$4:$A$2000,"&gt;="&amp;DATE(YEAR($A1209),MONTH($A1209),1),'Регистрация приход товаров'!$D$4:$D$2000,$D1209)-SUMIFS('Регистрация приход товаров'!$G$4:$G$2000,'Регистрация приход товаров'!$A$4:$A$2000,"&gt;="&amp;DATE(YEAR($A1209),MONTH($A1209)+1,1),'Регистрация приход товаров'!$D$4:$D$2000,$D1209))+(IFERROR((SUMIF('Остаток на начало год'!$B$5:$B$302,$D1209,'Остаток на начало год'!$E$5:$E$302)+SUMIFS('Регистрация приход товаров'!$G$4:$G$2000,'Регистрация приход товаров'!$D$4:$D$2000,$D1209,'Регистрация приход товаров'!$A$4:$A$2000,"&lt;"&amp;DATE(YEAR($A1209),MONTH($A1209),1)))-SUMIFS('Регистрация расход товаров'!$G$4:$G$2000,'Регистрация расход товаров'!$A$4:$A$2000,"&lt;"&amp;DATE(YEAR($A1209),MONTH($A1209),1),'Регистрация расход товаров'!$D$4:$D$2000,$D1209),0))))*G1209,0)</f>
        <v>0</v>
      </c>
      <c r="I1209" s="154"/>
      <c r="J1209" s="153">
        <f t="shared" si="36"/>
        <v>0</v>
      </c>
      <c r="K1209" s="153">
        <f t="shared" si="37"/>
        <v>0</v>
      </c>
      <c r="L1209" s="43" t="e">
        <f>IF(B1209=#REF!,MAX($L$3:L1208)+1,0)</f>
        <v>#REF!</v>
      </c>
    </row>
    <row r="1210" spans="1:12">
      <c r="A1210" s="158"/>
      <c r="B1210" s="94"/>
      <c r="C1210" s="159"/>
      <c r="D1210" s="128"/>
      <c r="E1210" s="151" t="str">
        <f>IFERROR(INDEX('Материал хисобот'!$C$9:$C$259,MATCH(D1210,'Материал хисобот'!$B$9:$B$259,0),1),"")</f>
        <v/>
      </c>
      <c r="F1210" s="152" t="str">
        <f>IFERROR(INDEX('Материал хисобот'!$D$9:$D$259,MATCH(D1210,'Материал хисобот'!$B$9:$B$259,0),1),"")</f>
        <v/>
      </c>
      <c r="G1210" s="155"/>
      <c r="H1210" s="153">
        <f>IFERROR((((SUMIFS('Регистрация приход товаров'!$H$4:$H$2000,'Регистрация приход товаров'!$A$4:$A$2000,"&gt;="&amp;DATE(YEAR($A1210),MONTH($A1210),1),'Регистрация приход товаров'!$D$4:$D$2000,$D1210)-SUMIFS('Регистрация приход товаров'!$H$4:$H$2000,'Регистрация приход товаров'!$A$4:$A$2000,"&gt;="&amp;DATE(YEAR($A1210),MONTH($A1210)+1,1),'Регистрация приход товаров'!$D$4:$D$2000,$D1210))+(IFERROR((SUMIF('Остаток на начало год'!$B$5:$B$302,$D1210,'Остаток на начало год'!$F$5:$F$302)+SUMIFS('Регистрация приход товаров'!$H$4:$H$2000,'Регистрация приход товаров'!$D$4:$D$2000,$D1210,'Регистрация приход товаров'!$A$4:$A$2000,"&lt;"&amp;DATE(YEAR($A1210),MONTH($A1210),1)))-SUMIFS('Регистрация расход товаров'!$H$4:$H$2000,'Регистрация расход товаров'!$A$4:$A$2000,"&lt;"&amp;DATE(YEAR($A1210),MONTH($A1210),1),'Регистрация расход товаров'!$D$4:$D$2000,$D1210),0)))/((SUMIFS('Регистрация приход товаров'!$G$4:$G$2000,'Регистрация приход товаров'!$A$4:$A$2000,"&gt;="&amp;DATE(YEAR($A1210),MONTH($A1210),1),'Регистрация приход товаров'!$D$4:$D$2000,$D1210)-SUMIFS('Регистрация приход товаров'!$G$4:$G$2000,'Регистрация приход товаров'!$A$4:$A$2000,"&gt;="&amp;DATE(YEAR($A1210),MONTH($A1210)+1,1),'Регистрация приход товаров'!$D$4:$D$2000,$D1210))+(IFERROR((SUMIF('Остаток на начало год'!$B$5:$B$302,$D1210,'Остаток на начало год'!$E$5:$E$302)+SUMIFS('Регистрация приход товаров'!$G$4:$G$2000,'Регистрация приход товаров'!$D$4:$D$2000,$D1210,'Регистрация приход товаров'!$A$4:$A$2000,"&lt;"&amp;DATE(YEAR($A1210),MONTH($A1210),1)))-SUMIFS('Регистрация расход товаров'!$G$4:$G$2000,'Регистрация расход товаров'!$A$4:$A$2000,"&lt;"&amp;DATE(YEAR($A1210),MONTH($A1210),1),'Регистрация расход товаров'!$D$4:$D$2000,$D1210),0))))*G1210,0)</f>
        <v>0</v>
      </c>
      <c r="I1210" s="154"/>
      <c r="J1210" s="153">
        <f t="shared" si="36"/>
        <v>0</v>
      </c>
      <c r="K1210" s="153">
        <f t="shared" si="37"/>
        <v>0</v>
      </c>
      <c r="L1210" s="43" t="e">
        <f>IF(B1210=#REF!,MAX($L$3:L1209)+1,0)</f>
        <v>#REF!</v>
      </c>
    </row>
    <row r="1211" spans="1:12">
      <c r="A1211" s="158"/>
      <c r="B1211" s="94"/>
      <c r="C1211" s="159"/>
      <c r="D1211" s="128"/>
      <c r="E1211" s="151" t="str">
        <f>IFERROR(INDEX('Материал хисобот'!$C$9:$C$259,MATCH(D1211,'Материал хисобот'!$B$9:$B$259,0),1),"")</f>
        <v/>
      </c>
      <c r="F1211" s="152" t="str">
        <f>IFERROR(INDEX('Материал хисобот'!$D$9:$D$259,MATCH(D1211,'Материал хисобот'!$B$9:$B$259,0),1),"")</f>
        <v/>
      </c>
      <c r="G1211" s="155"/>
      <c r="H1211" s="153">
        <f>IFERROR((((SUMIFS('Регистрация приход товаров'!$H$4:$H$2000,'Регистрация приход товаров'!$A$4:$A$2000,"&gt;="&amp;DATE(YEAR($A1211),MONTH($A1211),1),'Регистрация приход товаров'!$D$4:$D$2000,$D1211)-SUMIFS('Регистрация приход товаров'!$H$4:$H$2000,'Регистрация приход товаров'!$A$4:$A$2000,"&gt;="&amp;DATE(YEAR($A1211),MONTH($A1211)+1,1),'Регистрация приход товаров'!$D$4:$D$2000,$D1211))+(IFERROR((SUMIF('Остаток на начало год'!$B$5:$B$302,$D1211,'Остаток на начало год'!$F$5:$F$302)+SUMIFS('Регистрация приход товаров'!$H$4:$H$2000,'Регистрация приход товаров'!$D$4:$D$2000,$D1211,'Регистрация приход товаров'!$A$4:$A$2000,"&lt;"&amp;DATE(YEAR($A1211),MONTH($A1211),1)))-SUMIFS('Регистрация расход товаров'!$H$4:$H$2000,'Регистрация расход товаров'!$A$4:$A$2000,"&lt;"&amp;DATE(YEAR($A1211),MONTH($A1211),1),'Регистрация расход товаров'!$D$4:$D$2000,$D1211),0)))/((SUMIFS('Регистрация приход товаров'!$G$4:$G$2000,'Регистрация приход товаров'!$A$4:$A$2000,"&gt;="&amp;DATE(YEAR($A1211),MONTH($A1211),1),'Регистрация приход товаров'!$D$4:$D$2000,$D1211)-SUMIFS('Регистрация приход товаров'!$G$4:$G$2000,'Регистрация приход товаров'!$A$4:$A$2000,"&gt;="&amp;DATE(YEAR($A1211),MONTH($A1211)+1,1),'Регистрация приход товаров'!$D$4:$D$2000,$D1211))+(IFERROR((SUMIF('Остаток на начало год'!$B$5:$B$302,$D1211,'Остаток на начало год'!$E$5:$E$302)+SUMIFS('Регистрация приход товаров'!$G$4:$G$2000,'Регистрация приход товаров'!$D$4:$D$2000,$D1211,'Регистрация приход товаров'!$A$4:$A$2000,"&lt;"&amp;DATE(YEAR($A1211),MONTH($A1211),1)))-SUMIFS('Регистрация расход товаров'!$G$4:$G$2000,'Регистрация расход товаров'!$A$4:$A$2000,"&lt;"&amp;DATE(YEAR($A1211),MONTH($A1211),1),'Регистрация расход товаров'!$D$4:$D$2000,$D1211),0))))*G1211,0)</f>
        <v>0</v>
      </c>
      <c r="I1211" s="154"/>
      <c r="J1211" s="153">
        <f t="shared" si="36"/>
        <v>0</v>
      </c>
      <c r="K1211" s="153">
        <f t="shared" si="37"/>
        <v>0</v>
      </c>
      <c r="L1211" s="43" t="e">
        <f>IF(B1211=#REF!,MAX($L$3:L1210)+1,0)</f>
        <v>#REF!</v>
      </c>
    </row>
    <row r="1212" spans="1:12">
      <c r="A1212" s="158"/>
      <c r="B1212" s="94"/>
      <c r="C1212" s="159"/>
      <c r="D1212" s="128"/>
      <c r="E1212" s="151" t="str">
        <f>IFERROR(INDEX('Материал хисобот'!$C$9:$C$259,MATCH(D1212,'Материал хисобот'!$B$9:$B$259,0),1),"")</f>
        <v/>
      </c>
      <c r="F1212" s="152" t="str">
        <f>IFERROR(INDEX('Материал хисобот'!$D$9:$D$259,MATCH(D1212,'Материал хисобот'!$B$9:$B$259,0),1),"")</f>
        <v/>
      </c>
      <c r="G1212" s="155"/>
      <c r="H1212" s="153">
        <f>IFERROR((((SUMIFS('Регистрация приход товаров'!$H$4:$H$2000,'Регистрация приход товаров'!$A$4:$A$2000,"&gt;="&amp;DATE(YEAR($A1212),MONTH($A1212),1),'Регистрация приход товаров'!$D$4:$D$2000,$D1212)-SUMIFS('Регистрация приход товаров'!$H$4:$H$2000,'Регистрация приход товаров'!$A$4:$A$2000,"&gt;="&amp;DATE(YEAR($A1212),MONTH($A1212)+1,1),'Регистрация приход товаров'!$D$4:$D$2000,$D1212))+(IFERROR((SUMIF('Остаток на начало год'!$B$5:$B$302,$D1212,'Остаток на начало год'!$F$5:$F$302)+SUMIFS('Регистрация приход товаров'!$H$4:$H$2000,'Регистрация приход товаров'!$D$4:$D$2000,$D1212,'Регистрация приход товаров'!$A$4:$A$2000,"&lt;"&amp;DATE(YEAR($A1212),MONTH($A1212),1)))-SUMIFS('Регистрация расход товаров'!$H$4:$H$2000,'Регистрация расход товаров'!$A$4:$A$2000,"&lt;"&amp;DATE(YEAR($A1212),MONTH($A1212),1),'Регистрация расход товаров'!$D$4:$D$2000,$D1212),0)))/((SUMIFS('Регистрация приход товаров'!$G$4:$G$2000,'Регистрация приход товаров'!$A$4:$A$2000,"&gt;="&amp;DATE(YEAR($A1212),MONTH($A1212),1),'Регистрация приход товаров'!$D$4:$D$2000,$D1212)-SUMIFS('Регистрация приход товаров'!$G$4:$G$2000,'Регистрация приход товаров'!$A$4:$A$2000,"&gt;="&amp;DATE(YEAR($A1212),MONTH($A1212)+1,1),'Регистрация приход товаров'!$D$4:$D$2000,$D1212))+(IFERROR((SUMIF('Остаток на начало год'!$B$5:$B$302,$D1212,'Остаток на начало год'!$E$5:$E$302)+SUMIFS('Регистрация приход товаров'!$G$4:$G$2000,'Регистрация приход товаров'!$D$4:$D$2000,$D1212,'Регистрация приход товаров'!$A$4:$A$2000,"&lt;"&amp;DATE(YEAR($A1212),MONTH($A1212),1)))-SUMIFS('Регистрация расход товаров'!$G$4:$G$2000,'Регистрация расход товаров'!$A$4:$A$2000,"&lt;"&amp;DATE(YEAR($A1212),MONTH($A1212),1),'Регистрация расход товаров'!$D$4:$D$2000,$D1212),0))))*G1212,0)</f>
        <v>0</v>
      </c>
      <c r="I1212" s="154"/>
      <c r="J1212" s="153">
        <f t="shared" si="36"/>
        <v>0</v>
      </c>
      <c r="K1212" s="153">
        <f t="shared" si="37"/>
        <v>0</v>
      </c>
      <c r="L1212" s="43" t="e">
        <f>IF(B1212=#REF!,MAX($L$3:L1211)+1,0)</f>
        <v>#REF!</v>
      </c>
    </row>
    <row r="1213" spans="1:12">
      <c r="A1213" s="158"/>
      <c r="B1213" s="94"/>
      <c r="C1213" s="159"/>
      <c r="D1213" s="128"/>
      <c r="E1213" s="151" t="str">
        <f>IFERROR(INDEX('Материал хисобот'!$C$9:$C$259,MATCH(D1213,'Материал хисобот'!$B$9:$B$259,0),1),"")</f>
        <v/>
      </c>
      <c r="F1213" s="152" t="str">
        <f>IFERROR(INDEX('Материал хисобот'!$D$9:$D$259,MATCH(D1213,'Материал хисобот'!$B$9:$B$259,0),1),"")</f>
        <v/>
      </c>
      <c r="G1213" s="155"/>
      <c r="H1213" s="153">
        <f>IFERROR((((SUMIFS('Регистрация приход товаров'!$H$4:$H$2000,'Регистрация приход товаров'!$A$4:$A$2000,"&gt;="&amp;DATE(YEAR($A1213),MONTH($A1213),1),'Регистрация приход товаров'!$D$4:$D$2000,$D1213)-SUMIFS('Регистрация приход товаров'!$H$4:$H$2000,'Регистрация приход товаров'!$A$4:$A$2000,"&gt;="&amp;DATE(YEAR($A1213),MONTH($A1213)+1,1),'Регистрация приход товаров'!$D$4:$D$2000,$D1213))+(IFERROR((SUMIF('Остаток на начало год'!$B$5:$B$302,$D1213,'Остаток на начало год'!$F$5:$F$302)+SUMIFS('Регистрация приход товаров'!$H$4:$H$2000,'Регистрация приход товаров'!$D$4:$D$2000,$D1213,'Регистрация приход товаров'!$A$4:$A$2000,"&lt;"&amp;DATE(YEAR($A1213),MONTH($A1213),1)))-SUMIFS('Регистрация расход товаров'!$H$4:$H$2000,'Регистрация расход товаров'!$A$4:$A$2000,"&lt;"&amp;DATE(YEAR($A1213),MONTH($A1213),1),'Регистрация расход товаров'!$D$4:$D$2000,$D1213),0)))/((SUMIFS('Регистрация приход товаров'!$G$4:$G$2000,'Регистрация приход товаров'!$A$4:$A$2000,"&gt;="&amp;DATE(YEAR($A1213),MONTH($A1213),1),'Регистрация приход товаров'!$D$4:$D$2000,$D1213)-SUMIFS('Регистрация приход товаров'!$G$4:$G$2000,'Регистрация приход товаров'!$A$4:$A$2000,"&gt;="&amp;DATE(YEAR($A1213),MONTH($A1213)+1,1),'Регистрация приход товаров'!$D$4:$D$2000,$D1213))+(IFERROR((SUMIF('Остаток на начало год'!$B$5:$B$302,$D1213,'Остаток на начало год'!$E$5:$E$302)+SUMIFS('Регистрация приход товаров'!$G$4:$G$2000,'Регистрация приход товаров'!$D$4:$D$2000,$D1213,'Регистрация приход товаров'!$A$4:$A$2000,"&lt;"&amp;DATE(YEAR($A1213),MONTH($A1213),1)))-SUMIFS('Регистрация расход товаров'!$G$4:$G$2000,'Регистрация расход товаров'!$A$4:$A$2000,"&lt;"&amp;DATE(YEAR($A1213),MONTH($A1213),1),'Регистрация расход товаров'!$D$4:$D$2000,$D1213),0))))*G1213,0)</f>
        <v>0</v>
      </c>
      <c r="I1213" s="154"/>
      <c r="J1213" s="153">
        <f t="shared" si="36"/>
        <v>0</v>
      </c>
      <c r="K1213" s="153">
        <f t="shared" si="37"/>
        <v>0</v>
      </c>
      <c r="L1213" s="43" t="e">
        <f>IF(B1213=#REF!,MAX($L$3:L1212)+1,0)</f>
        <v>#REF!</v>
      </c>
    </row>
    <row r="1214" spans="1:12">
      <c r="A1214" s="158"/>
      <c r="B1214" s="94"/>
      <c r="C1214" s="159"/>
      <c r="D1214" s="128"/>
      <c r="E1214" s="151" t="str">
        <f>IFERROR(INDEX('Материал хисобот'!$C$9:$C$259,MATCH(D1214,'Материал хисобот'!$B$9:$B$259,0),1),"")</f>
        <v/>
      </c>
      <c r="F1214" s="152" t="str">
        <f>IFERROR(INDEX('Материал хисобот'!$D$9:$D$259,MATCH(D1214,'Материал хисобот'!$B$9:$B$259,0),1),"")</f>
        <v/>
      </c>
      <c r="G1214" s="155"/>
      <c r="H1214" s="153">
        <f>IFERROR((((SUMIFS('Регистрация приход товаров'!$H$4:$H$2000,'Регистрация приход товаров'!$A$4:$A$2000,"&gt;="&amp;DATE(YEAR($A1214),MONTH($A1214),1),'Регистрация приход товаров'!$D$4:$D$2000,$D1214)-SUMIFS('Регистрация приход товаров'!$H$4:$H$2000,'Регистрация приход товаров'!$A$4:$A$2000,"&gt;="&amp;DATE(YEAR($A1214),MONTH($A1214)+1,1),'Регистрация приход товаров'!$D$4:$D$2000,$D1214))+(IFERROR((SUMIF('Остаток на начало год'!$B$5:$B$302,$D1214,'Остаток на начало год'!$F$5:$F$302)+SUMIFS('Регистрация приход товаров'!$H$4:$H$2000,'Регистрация приход товаров'!$D$4:$D$2000,$D1214,'Регистрация приход товаров'!$A$4:$A$2000,"&lt;"&amp;DATE(YEAR($A1214),MONTH($A1214),1)))-SUMIFS('Регистрация расход товаров'!$H$4:$H$2000,'Регистрация расход товаров'!$A$4:$A$2000,"&lt;"&amp;DATE(YEAR($A1214),MONTH($A1214),1),'Регистрация расход товаров'!$D$4:$D$2000,$D1214),0)))/((SUMIFS('Регистрация приход товаров'!$G$4:$G$2000,'Регистрация приход товаров'!$A$4:$A$2000,"&gt;="&amp;DATE(YEAR($A1214),MONTH($A1214),1),'Регистрация приход товаров'!$D$4:$D$2000,$D1214)-SUMIFS('Регистрация приход товаров'!$G$4:$G$2000,'Регистрация приход товаров'!$A$4:$A$2000,"&gt;="&amp;DATE(YEAR($A1214),MONTH($A1214)+1,1),'Регистрация приход товаров'!$D$4:$D$2000,$D1214))+(IFERROR((SUMIF('Остаток на начало год'!$B$5:$B$302,$D1214,'Остаток на начало год'!$E$5:$E$302)+SUMIFS('Регистрация приход товаров'!$G$4:$G$2000,'Регистрация приход товаров'!$D$4:$D$2000,$D1214,'Регистрация приход товаров'!$A$4:$A$2000,"&lt;"&amp;DATE(YEAR($A1214),MONTH($A1214),1)))-SUMIFS('Регистрация расход товаров'!$G$4:$G$2000,'Регистрация расход товаров'!$A$4:$A$2000,"&lt;"&amp;DATE(YEAR($A1214),MONTH($A1214),1),'Регистрация расход товаров'!$D$4:$D$2000,$D1214),0))))*G1214,0)</f>
        <v>0</v>
      </c>
      <c r="I1214" s="154"/>
      <c r="J1214" s="153">
        <f t="shared" si="36"/>
        <v>0</v>
      </c>
      <c r="K1214" s="153">
        <f t="shared" si="37"/>
        <v>0</v>
      </c>
      <c r="L1214" s="43" t="e">
        <f>IF(B1214=#REF!,MAX($L$3:L1213)+1,0)</f>
        <v>#REF!</v>
      </c>
    </row>
    <row r="1215" spans="1:12">
      <c r="A1215" s="158"/>
      <c r="B1215" s="94"/>
      <c r="C1215" s="159"/>
      <c r="D1215" s="128"/>
      <c r="E1215" s="151" t="str">
        <f>IFERROR(INDEX('Материал хисобот'!$C$9:$C$259,MATCH(D1215,'Материал хисобот'!$B$9:$B$259,0),1),"")</f>
        <v/>
      </c>
      <c r="F1215" s="152" t="str">
        <f>IFERROR(INDEX('Материал хисобот'!$D$9:$D$259,MATCH(D1215,'Материал хисобот'!$B$9:$B$259,0),1),"")</f>
        <v/>
      </c>
      <c r="G1215" s="155"/>
      <c r="H1215" s="153">
        <f>IFERROR((((SUMIFS('Регистрация приход товаров'!$H$4:$H$2000,'Регистрация приход товаров'!$A$4:$A$2000,"&gt;="&amp;DATE(YEAR($A1215),MONTH($A1215),1),'Регистрация приход товаров'!$D$4:$D$2000,$D1215)-SUMIFS('Регистрация приход товаров'!$H$4:$H$2000,'Регистрация приход товаров'!$A$4:$A$2000,"&gt;="&amp;DATE(YEAR($A1215),MONTH($A1215)+1,1),'Регистрация приход товаров'!$D$4:$D$2000,$D1215))+(IFERROR((SUMIF('Остаток на начало год'!$B$5:$B$302,$D1215,'Остаток на начало год'!$F$5:$F$302)+SUMIFS('Регистрация приход товаров'!$H$4:$H$2000,'Регистрация приход товаров'!$D$4:$D$2000,$D1215,'Регистрация приход товаров'!$A$4:$A$2000,"&lt;"&amp;DATE(YEAR($A1215),MONTH($A1215),1)))-SUMIFS('Регистрация расход товаров'!$H$4:$H$2000,'Регистрация расход товаров'!$A$4:$A$2000,"&lt;"&amp;DATE(YEAR($A1215),MONTH($A1215),1),'Регистрация расход товаров'!$D$4:$D$2000,$D1215),0)))/((SUMIFS('Регистрация приход товаров'!$G$4:$G$2000,'Регистрация приход товаров'!$A$4:$A$2000,"&gt;="&amp;DATE(YEAR($A1215),MONTH($A1215),1),'Регистрация приход товаров'!$D$4:$D$2000,$D1215)-SUMIFS('Регистрация приход товаров'!$G$4:$G$2000,'Регистрация приход товаров'!$A$4:$A$2000,"&gt;="&amp;DATE(YEAR($A1215),MONTH($A1215)+1,1),'Регистрация приход товаров'!$D$4:$D$2000,$D1215))+(IFERROR((SUMIF('Остаток на начало год'!$B$5:$B$302,$D1215,'Остаток на начало год'!$E$5:$E$302)+SUMIFS('Регистрация приход товаров'!$G$4:$G$2000,'Регистрация приход товаров'!$D$4:$D$2000,$D1215,'Регистрация приход товаров'!$A$4:$A$2000,"&lt;"&amp;DATE(YEAR($A1215),MONTH($A1215),1)))-SUMIFS('Регистрация расход товаров'!$G$4:$G$2000,'Регистрация расход товаров'!$A$4:$A$2000,"&lt;"&amp;DATE(YEAR($A1215),MONTH($A1215),1),'Регистрация расход товаров'!$D$4:$D$2000,$D1215),0))))*G1215,0)</f>
        <v>0</v>
      </c>
      <c r="I1215" s="154"/>
      <c r="J1215" s="153">
        <f t="shared" si="36"/>
        <v>0</v>
      </c>
      <c r="K1215" s="153">
        <f t="shared" si="37"/>
        <v>0</v>
      </c>
      <c r="L1215" s="43" t="e">
        <f>IF(B1215=#REF!,MAX($L$3:L1214)+1,0)</f>
        <v>#REF!</v>
      </c>
    </row>
    <row r="1216" spans="1:12">
      <c r="A1216" s="158"/>
      <c r="B1216" s="94"/>
      <c r="C1216" s="159"/>
      <c r="D1216" s="128"/>
      <c r="E1216" s="151" t="str">
        <f>IFERROR(INDEX('Материал хисобот'!$C$9:$C$259,MATCH(D1216,'Материал хисобот'!$B$9:$B$259,0),1),"")</f>
        <v/>
      </c>
      <c r="F1216" s="152" t="str">
        <f>IFERROR(INDEX('Материал хисобот'!$D$9:$D$259,MATCH(D1216,'Материал хисобот'!$B$9:$B$259,0),1),"")</f>
        <v/>
      </c>
      <c r="G1216" s="155"/>
      <c r="H1216" s="153">
        <f>IFERROR((((SUMIFS('Регистрация приход товаров'!$H$4:$H$2000,'Регистрация приход товаров'!$A$4:$A$2000,"&gt;="&amp;DATE(YEAR($A1216),MONTH($A1216),1),'Регистрация приход товаров'!$D$4:$D$2000,$D1216)-SUMIFS('Регистрация приход товаров'!$H$4:$H$2000,'Регистрация приход товаров'!$A$4:$A$2000,"&gt;="&amp;DATE(YEAR($A1216),MONTH($A1216)+1,1),'Регистрация приход товаров'!$D$4:$D$2000,$D1216))+(IFERROR((SUMIF('Остаток на начало год'!$B$5:$B$302,$D1216,'Остаток на начало год'!$F$5:$F$302)+SUMIFS('Регистрация приход товаров'!$H$4:$H$2000,'Регистрация приход товаров'!$D$4:$D$2000,$D1216,'Регистрация приход товаров'!$A$4:$A$2000,"&lt;"&amp;DATE(YEAR($A1216),MONTH($A1216),1)))-SUMIFS('Регистрация расход товаров'!$H$4:$H$2000,'Регистрация расход товаров'!$A$4:$A$2000,"&lt;"&amp;DATE(YEAR($A1216),MONTH($A1216),1),'Регистрация расход товаров'!$D$4:$D$2000,$D1216),0)))/((SUMIFS('Регистрация приход товаров'!$G$4:$G$2000,'Регистрация приход товаров'!$A$4:$A$2000,"&gt;="&amp;DATE(YEAR($A1216),MONTH($A1216),1),'Регистрация приход товаров'!$D$4:$D$2000,$D1216)-SUMIFS('Регистрация приход товаров'!$G$4:$G$2000,'Регистрация приход товаров'!$A$4:$A$2000,"&gt;="&amp;DATE(YEAR($A1216),MONTH($A1216)+1,1),'Регистрация приход товаров'!$D$4:$D$2000,$D1216))+(IFERROR((SUMIF('Остаток на начало год'!$B$5:$B$302,$D1216,'Остаток на начало год'!$E$5:$E$302)+SUMIFS('Регистрация приход товаров'!$G$4:$G$2000,'Регистрация приход товаров'!$D$4:$D$2000,$D1216,'Регистрация приход товаров'!$A$4:$A$2000,"&lt;"&amp;DATE(YEAR($A1216),MONTH($A1216),1)))-SUMIFS('Регистрация расход товаров'!$G$4:$G$2000,'Регистрация расход товаров'!$A$4:$A$2000,"&lt;"&amp;DATE(YEAR($A1216),MONTH($A1216),1),'Регистрация расход товаров'!$D$4:$D$2000,$D1216),0))))*G1216,0)</f>
        <v>0</v>
      </c>
      <c r="I1216" s="154"/>
      <c r="J1216" s="153">
        <f t="shared" si="36"/>
        <v>0</v>
      </c>
      <c r="K1216" s="153">
        <f t="shared" si="37"/>
        <v>0</v>
      </c>
      <c r="L1216" s="43" t="e">
        <f>IF(B1216=#REF!,MAX($L$3:L1215)+1,0)</f>
        <v>#REF!</v>
      </c>
    </row>
    <row r="1217" spans="1:12">
      <c r="A1217" s="158"/>
      <c r="B1217" s="94"/>
      <c r="C1217" s="159"/>
      <c r="D1217" s="128"/>
      <c r="E1217" s="151" t="str">
        <f>IFERROR(INDEX('Материал хисобот'!$C$9:$C$259,MATCH(D1217,'Материал хисобот'!$B$9:$B$259,0),1),"")</f>
        <v/>
      </c>
      <c r="F1217" s="152" t="str">
        <f>IFERROR(INDEX('Материал хисобот'!$D$9:$D$259,MATCH(D1217,'Материал хисобот'!$B$9:$B$259,0),1),"")</f>
        <v/>
      </c>
      <c r="G1217" s="155"/>
      <c r="H1217" s="153">
        <f>IFERROR((((SUMIFS('Регистрация приход товаров'!$H$4:$H$2000,'Регистрация приход товаров'!$A$4:$A$2000,"&gt;="&amp;DATE(YEAR($A1217),MONTH($A1217),1),'Регистрация приход товаров'!$D$4:$D$2000,$D1217)-SUMIFS('Регистрация приход товаров'!$H$4:$H$2000,'Регистрация приход товаров'!$A$4:$A$2000,"&gt;="&amp;DATE(YEAR($A1217),MONTH($A1217)+1,1),'Регистрация приход товаров'!$D$4:$D$2000,$D1217))+(IFERROR((SUMIF('Остаток на начало год'!$B$5:$B$302,$D1217,'Остаток на начало год'!$F$5:$F$302)+SUMIFS('Регистрация приход товаров'!$H$4:$H$2000,'Регистрация приход товаров'!$D$4:$D$2000,$D1217,'Регистрация приход товаров'!$A$4:$A$2000,"&lt;"&amp;DATE(YEAR($A1217),MONTH($A1217),1)))-SUMIFS('Регистрация расход товаров'!$H$4:$H$2000,'Регистрация расход товаров'!$A$4:$A$2000,"&lt;"&amp;DATE(YEAR($A1217),MONTH($A1217),1),'Регистрация расход товаров'!$D$4:$D$2000,$D1217),0)))/((SUMIFS('Регистрация приход товаров'!$G$4:$G$2000,'Регистрация приход товаров'!$A$4:$A$2000,"&gt;="&amp;DATE(YEAR($A1217),MONTH($A1217),1),'Регистрация приход товаров'!$D$4:$D$2000,$D1217)-SUMIFS('Регистрация приход товаров'!$G$4:$G$2000,'Регистрация приход товаров'!$A$4:$A$2000,"&gt;="&amp;DATE(YEAR($A1217),MONTH($A1217)+1,1),'Регистрация приход товаров'!$D$4:$D$2000,$D1217))+(IFERROR((SUMIF('Остаток на начало год'!$B$5:$B$302,$D1217,'Остаток на начало год'!$E$5:$E$302)+SUMIFS('Регистрация приход товаров'!$G$4:$G$2000,'Регистрация приход товаров'!$D$4:$D$2000,$D1217,'Регистрация приход товаров'!$A$4:$A$2000,"&lt;"&amp;DATE(YEAR($A1217),MONTH($A1217),1)))-SUMIFS('Регистрация расход товаров'!$G$4:$G$2000,'Регистрация расход товаров'!$A$4:$A$2000,"&lt;"&amp;DATE(YEAR($A1217),MONTH($A1217),1),'Регистрация расход товаров'!$D$4:$D$2000,$D1217),0))))*G1217,0)</f>
        <v>0</v>
      </c>
      <c r="I1217" s="154"/>
      <c r="J1217" s="153">
        <f t="shared" si="36"/>
        <v>0</v>
      </c>
      <c r="K1217" s="153">
        <f t="shared" si="37"/>
        <v>0</v>
      </c>
      <c r="L1217" s="43" t="e">
        <f>IF(B1217=#REF!,MAX($L$3:L1216)+1,0)</f>
        <v>#REF!</v>
      </c>
    </row>
    <row r="1218" spans="1:12">
      <c r="A1218" s="158"/>
      <c r="B1218" s="94"/>
      <c r="C1218" s="159"/>
      <c r="D1218" s="128"/>
      <c r="E1218" s="151" t="str">
        <f>IFERROR(INDEX('Материал хисобот'!$C$9:$C$259,MATCH(D1218,'Материал хисобот'!$B$9:$B$259,0),1),"")</f>
        <v/>
      </c>
      <c r="F1218" s="152" t="str">
        <f>IFERROR(INDEX('Материал хисобот'!$D$9:$D$259,MATCH(D1218,'Материал хисобот'!$B$9:$B$259,0),1),"")</f>
        <v/>
      </c>
      <c r="G1218" s="155"/>
      <c r="H1218" s="153">
        <f>IFERROR((((SUMIFS('Регистрация приход товаров'!$H$4:$H$2000,'Регистрация приход товаров'!$A$4:$A$2000,"&gt;="&amp;DATE(YEAR($A1218),MONTH($A1218),1),'Регистрация приход товаров'!$D$4:$D$2000,$D1218)-SUMIFS('Регистрация приход товаров'!$H$4:$H$2000,'Регистрация приход товаров'!$A$4:$A$2000,"&gt;="&amp;DATE(YEAR($A1218),MONTH($A1218)+1,1),'Регистрация приход товаров'!$D$4:$D$2000,$D1218))+(IFERROR((SUMIF('Остаток на начало год'!$B$5:$B$302,$D1218,'Остаток на начало год'!$F$5:$F$302)+SUMIFS('Регистрация приход товаров'!$H$4:$H$2000,'Регистрация приход товаров'!$D$4:$D$2000,$D1218,'Регистрация приход товаров'!$A$4:$A$2000,"&lt;"&amp;DATE(YEAR($A1218),MONTH($A1218),1)))-SUMIFS('Регистрация расход товаров'!$H$4:$H$2000,'Регистрация расход товаров'!$A$4:$A$2000,"&lt;"&amp;DATE(YEAR($A1218),MONTH($A1218),1),'Регистрация расход товаров'!$D$4:$D$2000,$D1218),0)))/((SUMIFS('Регистрация приход товаров'!$G$4:$G$2000,'Регистрация приход товаров'!$A$4:$A$2000,"&gt;="&amp;DATE(YEAR($A1218),MONTH($A1218),1),'Регистрация приход товаров'!$D$4:$D$2000,$D1218)-SUMIFS('Регистрация приход товаров'!$G$4:$G$2000,'Регистрация приход товаров'!$A$4:$A$2000,"&gt;="&amp;DATE(YEAR($A1218),MONTH($A1218)+1,1),'Регистрация приход товаров'!$D$4:$D$2000,$D1218))+(IFERROR((SUMIF('Остаток на начало год'!$B$5:$B$302,$D1218,'Остаток на начало год'!$E$5:$E$302)+SUMIFS('Регистрация приход товаров'!$G$4:$G$2000,'Регистрация приход товаров'!$D$4:$D$2000,$D1218,'Регистрация приход товаров'!$A$4:$A$2000,"&lt;"&amp;DATE(YEAR($A1218),MONTH($A1218),1)))-SUMIFS('Регистрация расход товаров'!$G$4:$G$2000,'Регистрация расход товаров'!$A$4:$A$2000,"&lt;"&amp;DATE(YEAR($A1218),MONTH($A1218),1),'Регистрация расход товаров'!$D$4:$D$2000,$D1218),0))))*G1218,0)</f>
        <v>0</v>
      </c>
      <c r="I1218" s="154"/>
      <c r="J1218" s="153">
        <f t="shared" si="36"/>
        <v>0</v>
      </c>
      <c r="K1218" s="153">
        <f t="shared" si="37"/>
        <v>0</v>
      </c>
      <c r="L1218" s="43" t="e">
        <f>IF(B1218=#REF!,MAX($L$3:L1217)+1,0)</f>
        <v>#REF!</v>
      </c>
    </row>
    <row r="1219" spans="1:12">
      <c r="A1219" s="158"/>
      <c r="B1219" s="94"/>
      <c r="C1219" s="159"/>
      <c r="D1219" s="128"/>
      <c r="E1219" s="151" t="str">
        <f>IFERROR(INDEX('Материал хисобот'!$C$9:$C$259,MATCH(D1219,'Материал хисобот'!$B$9:$B$259,0),1),"")</f>
        <v/>
      </c>
      <c r="F1219" s="152" t="str">
        <f>IFERROR(INDEX('Материал хисобот'!$D$9:$D$259,MATCH(D1219,'Материал хисобот'!$B$9:$B$259,0),1),"")</f>
        <v/>
      </c>
      <c r="G1219" s="155"/>
      <c r="H1219" s="153">
        <f>IFERROR((((SUMIFS('Регистрация приход товаров'!$H$4:$H$2000,'Регистрация приход товаров'!$A$4:$A$2000,"&gt;="&amp;DATE(YEAR($A1219),MONTH($A1219),1),'Регистрация приход товаров'!$D$4:$D$2000,$D1219)-SUMIFS('Регистрация приход товаров'!$H$4:$H$2000,'Регистрация приход товаров'!$A$4:$A$2000,"&gt;="&amp;DATE(YEAR($A1219),MONTH($A1219)+1,1),'Регистрация приход товаров'!$D$4:$D$2000,$D1219))+(IFERROR((SUMIF('Остаток на начало год'!$B$5:$B$302,$D1219,'Остаток на начало год'!$F$5:$F$302)+SUMIFS('Регистрация приход товаров'!$H$4:$H$2000,'Регистрация приход товаров'!$D$4:$D$2000,$D1219,'Регистрация приход товаров'!$A$4:$A$2000,"&lt;"&amp;DATE(YEAR($A1219),MONTH($A1219),1)))-SUMIFS('Регистрация расход товаров'!$H$4:$H$2000,'Регистрация расход товаров'!$A$4:$A$2000,"&lt;"&amp;DATE(YEAR($A1219),MONTH($A1219),1),'Регистрация расход товаров'!$D$4:$D$2000,$D1219),0)))/((SUMIFS('Регистрация приход товаров'!$G$4:$G$2000,'Регистрация приход товаров'!$A$4:$A$2000,"&gt;="&amp;DATE(YEAR($A1219),MONTH($A1219),1),'Регистрация приход товаров'!$D$4:$D$2000,$D1219)-SUMIFS('Регистрация приход товаров'!$G$4:$G$2000,'Регистрация приход товаров'!$A$4:$A$2000,"&gt;="&amp;DATE(YEAR($A1219),MONTH($A1219)+1,1),'Регистрация приход товаров'!$D$4:$D$2000,$D1219))+(IFERROR((SUMIF('Остаток на начало год'!$B$5:$B$302,$D1219,'Остаток на начало год'!$E$5:$E$302)+SUMIFS('Регистрация приход товаров'!$G$4:$G$2000,'Регистрация приход товаров'!$D$4:$D$2000,$D1219,'Регистрация приход товаров'!$A$4:$A$2000,"&lt;"&amp;DATE(YEAR($A1219),MONTH($A1219),1)))-SUMIFS('Регистрация расход товаров'!$G$4:$G$2000,'Регистрация расход товаров'!$A$4:$A$2000,"&lt;"&amp;DATE(YEAR($A1219),MONTH($A1219),1),'Регистрация расход товаров'!$D$4:$D$2000,$D1219),0))))*G1219,0)</f>
        <v>0</v>
      </c>
      <c r="I1219" s="154"/>
      <c r="J1219" s="153">
        <f t="shared" si="36"/>
        <v>0</v>
      </c>
      <c r="K1219" s="153">
        <f t="shared" si="37"/>
        <v>0</v>
      </c>
      <c r="L1219" s="43" t="e">
        <f>IF(B1219=#REF!,MAX($L$3:L1218)+1,0)</f>
        <v>#REF!</v>
      </c>
    </row>
    <row r="1220" spans="1:12">
      <c r="A1220" s="158"/>
      <c r="B1220" s="94"/>
      <c r="C1220" s="159"/>
      <c r="D1220" s="128"/>
      <c r="E1220" s="151" t="str">
        <f>IFERROR(INDEX('Материал хисобот'!$C$9:$C$259,MATCH(D1220,'Материал хисобот'!$B$9:$B$259,0),1),"")</f>
        <v/>
      </c>
      <c r="F1220" s="152" t="str">
        <f>IFERROR(INDEX('Материал хисобот'!$D$9:$D$259,MATCH(D1220,'Материал хисобот'!$B$9:$B$259,0),1),"")</f>
        <v/>
      </c>
      <c r="G1220" s="155"/>
      <c r="H1220" s="153">
        <f>IFERROR((((SUMIFS('Регистрация приход товаров'!$H$4:$H$2000,'Регистрация приход товаров'!$A$4:$A$2000,"&gt;="&amp;DATE(YEAR($A1220),MONTH($A1220),1),'Регистрация приход товаров'!$D$4:$D$2000,$D1220)-SUMIFS('Регистрация приход товаров'!$H$4:$H$2000,'Регистрация приход товаров'!$A$4:$A$2000,"&gt;="&amp;DATE(YEAR($A1220),MONTH($A1220)+1,1),'Регистрация приход товаров'!$D$4:$D$2000,$D1220))+(IFERROR((SUMIF('Остаток на начало год'!$B$5:$B$302,$D1220,'Остаток на начало год'!$F$5:$F$302)+SUMIFS('Регистрация приход товаров'!$H$4:$H$2000,'Регистрация приход товаров'!$D$4:$D$2000,$D1220,'Регистрация приход товаров'!$A$4:$A$2000,"&lt;"&amp;DATE(YEAR($A1220),MONTH($A1220),1)))-SUMIFS('Регистрация расход товаров'!$H$4:$H$2000,'Регистрация расход товаров'!$A$4:$A$2000,"&lt;"&amp;DATE(YEAR($A1220),MONTH($A1220),1),'Регистрация расход товаров'!$D$4:$D$2000,$D1220),0)))/((SUMIFS('Регистрация приход товаров'!$G$4:$G$2000,'Регистрация приход товаров'!$A$4:$A$2000,"&gt;="&amp;DATE(YEAR($A1220),MONTH($A1220),1),'Регистрация приход товаров'!$D$4:$D$2000,$D1220)-SUMIFS('Регистрация приход товаров'!$G$4:$G$2000,'Регистрация приход товаров'!$A$4:$A$2000,"&gt;="&amp;DATE(YEAR($A1220),MONTH($A1220)+1,1),'Регистрация приход товаров'!$D$4:$D$2000,$D1220))+(IFERROR((SUMIF('Остаток на начало год'!$B$5:$B$302,$D1220,'Остаток на начало год'!$E$5:$E$302)+SUMIFS('Регистрация приход товаров'!$G$4:$G$2000,'Регистрация приход товаров'!$D$4:$D$2000,$D1220,'Регистрация приход товаров'!$A$4:$A$2000,"&lt;"&amp;DATE(YEAR($A1220),MONTH($A1220),1)))-SUMIFS('Регистрация расход товаров'!$G$4:$G$2000,'Регистрация расход товаров'!$A$4:$A$2000,"&lt;"&amp;DATE(YEAR($A1220),MONTH($A1220),1),'Регистрация расход товаров'!$D$4:$D$2000,$D1220),0))))*G1220,0)</f>
        <v>0</v>
      </c>
      <c r="I1220" s="154"/>
      <c r="J1220" s="153">
        <f t="shared" si="36"/>
        <v>0</v>
      </c>
      <c r="K1220" s="153">
        <f t="shared" si="37"/>
        <v>0</v>
      </c>
      <c r="L1220" s="43" t="e">
        <f>IF(B1220=#REF!,MAX($L$3:L1219)+1,0)</f>
        <v>#REF!</v>
      </c>
    </row>
    <row r="1221" spans="1:12">
      <c r="A1221" s="158"/>
      <c r="B1221" s="94"/>
      <c r="C1221" s="159"/>
      <c r="D1221" s="128"/>
      <c r="E1221" s="151" t="str">
        <f>IFERROR(INDEX('Материал хисобот'!$C$9:$C$259,MATCH(D1221,'Материал хисобот'!$B$9:$B$259,0),1),"")</f>
        <v/>
      </c>
      <c r="F1221" s="152" t="str">
        <f>IFERROR(INDEX('Материал хисобот'!$D$9:$D$259,MATCH(D1221,'Материал хисобот'!$B$9:$B$259,0),1),"")</f>
        <v/>
      </c>
      <c r="G1221" s="155"/>
      <c r="H1221" s="153">
        <f>IFERROR((((SUMIFS('Регистрация приход товаров'!$H$4:$H$2000,'Регистрация приход товаров'!$A$4:$A$2000,"&gt;="&amp;DATE(YEAR($A1221),MONTH($A1221),1),'Регистрация приход товаров'!$D$4:$D$2000,$D1221)-SUMIFS('Регистрация приход товаров'!$H$4:$H$2000,'Регистрация приход товаров'!$A$4:$A$2000,"&gt;="&amp;DATE(YEAR($A1221),MONTH($A1221)+1,1),'Регистрация приход товаров'!$D$4:$D$2000,$D1221))+(IFERROR((SUMIF('Остаток на начало год'!$B$5:$B$302,$D1221,'Остаток на начало год'!$F$5:$F$302)+SUMIFS('Регистрация приход товаров'!$H$4:$H$2000,'Регистрация приход товаров'!$D$4:$D$2000,$D1221,'Регистрация приход товаров'!$A$4:$A$2000,"&lt;"&amp;DATE(YEAR($A1221),MONTH($A1221),1)))-SUMIFS('Регистрация расход товаров'!$H$4:$H$2000,'Регистрация расход товаров'!$A$4:$A$2000,"&lt;"&amp;DATE(YEAR($A1221),MONTH($A1221),1),'Регистрация расход товаров'!$D$4:$D$2000,$D1221),0)))/((SUMIFS('Регистрация приход товаров'!$G$4:$G$2000,'Регистрация приход товаров'!$A$4:$A$2000,"&gt;="&amp;DATE(YEAR($A1221),MONTH($A1221),1),'Регистрация приход товаров'!$D$4:$D$2000,$D1221)-SUMIFS('Регистрация приход товаров'!$G$4:$G$2000,'Регистрация приход товаров'!$A$4:$A$2000,"&gt;="&amp;DATE(YEAR($A1221),MONTH($A1221)+1,1),'Регистрация приход товаров'!$D$4:$D$2000,$D1221))+(IFERROR((SUMIF('Остаток на начало год'!$B$5:$B$302,$D1221,'Остаток на начало год'!$E$5:$E$302)+SUMIFS('Регистрация приход товаров'!$G$4:$G$2000,'Регистрация приход товаров'!$D$4:$D$2000,$D1221,'Регистрация приход товаров'!$A$4:$A$2000,"&lt;"&amp;DATE(YEAR($A1221),MONTH($A1221),1)))-SUMIFS('Регистрация расход товаров'!$G$4:$G$2000,'Регистрация расход товаров'!$A$4:$A$2000,"&lt;"&amp;DATE(YEAR($A1221),MONTH($A1221),1),'Регистрация расход товаров'!$D$4:$D$2000,$D1221),0))))*G1221,0)</f>
        <v>0</v>
      </c>
      <c r="I1221" s="154"/>
      <c r="J1221" s="153">
        <f t="shared" ref="J1221:J1284" si="38">+G1221*I1221</f>
        <v>0</v>
      </c>
      <c r="K1221" s="153">
        <f t="shared" ref="K1221:K1284" si="39">+J1221-H1221</f>
        <v>0</v>
      </c>
      <c r="L1221" s="43" t="e">
        <f>IF(B1221=#REF!,MAX($L$3:L1220)+1,0)</f>
        <v>#REF!</v>
      </c>
    </row>
    <row r="1222" spans="1:12">
      <c r="A1222" s="158"/>
      <c r="B1222" s="94"/>
      <c r="C1222" s="159"/>
      <c r="D1222" s="128"/>
      <c r="E1222" s="151" t="str">
        <f>IFERROR(INDEX('Материал хисобот'!$C$9:$C$259,MATCH(D1222,'Материал хисобот'!$B$9:$B$259,0),1),"")</f>
        <v/>
      </c>
      <c r="F1222" s="152" t="str">
        <f>IFERROR(INDEX('Материал хисобот'!$D$9:$D$259,MATCH(D1222,'Материал хисобот'!$B$9:$B$259,0),1),"")</f>
        <v/>
      </c>
      <c r="G1222" s="155"/>
      <c r="H1222" s="153">
        <f>IFERROR((((SUMIFS('Регистрация приход товаров'!$H$4:$H$2000,'Регистрация приход товаров'!$A$4:$A$2000,"&gt;="&amp;DATE(YEAR($A1222),MONTH($A1222),1),'Регистрация приход товаров'!$D$4:$D$2000,$D1222)-SUMIFS('Регистрация приход товаров'!$H$4:$H$2000,'Регистрация приход товаров'!$A$4:$A$2000,"&gt;="&amp;DATE(YEAR($A1222),MONTH($A1222)+1,1),'Регистрация приход товаров'!$D$4:$D$2000,$D1222))+(IFERROR((SUMIF('Остаток на начало год'!$B$5:$B$302,$D1222,'Остаток на начало год'!$F$5:$F$302)+SUMIFS('Регистрация приход товаров'!$H$4:$H$2000,'Регистрация приход товаров'!$D$4:$D$2000,$D1222,'Регистрация приход товаров'!$A$4:$A$2000,"&lt;"&amp;DATE(YEAR($A1222),MONTH($A1222),1)))-SUMIFS('Регистрация расход товаров'!$H$4:$H$2000,'Регистрация расход товаров'!$A$4:$A$2000,"&lt;"&amp;DATE(YEAR($A1222),MONTH($A1222),1),'Регистрация расход товаров'!$D$4:$D$2000,$D1222),0)))/((SUMIFS('Регистрация приход товаров'!$G$4:$G$2000,'Регистрация приход товаров'!$A$4:$A$2000,"&gt;="&amp;DATE(YEAR($A1222),MONTH($A1222),1),'Регистрация приход товаров'!$D$4:$D$2000,$D1222)-SUMIFS('Регистрация приход товаров'!$G$4:$G$2000,'Регистрация приход товаров'!$A$4:$A$2000,"&gt;="&amp;DATE(YEAR($A1222),MONTH($A1222)+1,1),'Регистрация приход товаров'!$D$4:$D$2000,$D1222))+(IFERROR((SUMIF('Остаток на начало год'!$B$5:$B$302,$D1222,'Остаток на начало год'!$E$5:$E$302)+SUMIFS('Регистрация приход товаров'!$G$4:$G$2000,'Регистрация приход товаров'!$D$4:$D$2000,$D1222,'Регистрация приход товаров'!$A$4:$A$2000,"&lt;"&amp;DATE(YEAR($A1222),MONTH($A1222),1)))-SUMIFS('Регистрация расход товаров'!$G$4:$G$2000,'Регистрация расход товаров'!$A$4:$A$2000,"&lt;"&amp;DATE(YEAR($A1222),MONTH($A1222),1),'Регистрация расход товаров'!$D$4:$D$2000,$D1222),0))))*G1222,0)</f>
        <v>0</v>
      </c>
      <c r="I1222" s="154"/>
      <c r="J1222" s="153">
        <f t="shared" si="38"/>
        <v>0</v>
      </c>
      <c r="K1222" s="153">
        <f t="shared" si="39"/>
        <v>0</v>
      </c>
      <c r="L1222" s="43" t="e">
        <f>IF(B1222=#REF!,MAX($L$3:L1221)+1,0)</f>
        <v>#REF!</v>
      </c>
    </row>
    <row r="1223" spans="1:12">
      <c r="A1223" s="158"/>
      <c r="B1223" s="94"/>
      <c r="C1223" s="159"/>
      <c r="D1223" s="128"/>
      <c r="E1223" s="151" t="str">
        <f>IFERROR(INDEX('Материал хисобот'!$C$9:$C$259,MATCH(D1223,'Материал хисобот'!$B$9:$B$259,0),1),"")</f>
        <v/>
      </c>
      <c r="F1223" s="152" t="str">
        <f>IFERROR(INDEX('Материал хисобот'!$D$9:$D$259,MATCH(D1223,'Материал хисобот'!$B$9:$B$259,0),1),"")</f>
        <v/>
      </c>
      <c r="G1223" s="155"/>
      <c r="H1223" s="153">
        <f>IFERROR((((SUMIFS('Регистрация приход товаров'!$H$4:$H$2000,'Регистрация приход товаров'!$A$4:$A$2000,"&gt;="&amp;DATE(YEAR($A1223),MONTH($A1223),1),'Регистрация приход товаров'!$D$4:$D$2000,$D1223)-SUMIFS('Регистрация приход товаров'!$H$4:$H$2000,'Регистрация приход товаров'!$A$4:$A$2000,"&gt;="&amp;DATE(YEAR($A1223),MONTH($A1223)+1,1),'Регистрация приход товаров'!$D$4:$D$2000,$D1223))+(IFERROR((SUMIF('Остаток на начало год'!$B$5:$B$302,$D1223,'Остаток на начало год'!$F$5:$F$302)+SUMIFS('Регистрация приход товаров'!$H$4:$H$2000,'Регистрация приход товаров'!$D$4:$D$2000,$D1223,'Регистрация приход товаров'!$A$4:$A$2000,"&lt;"&amp;DATE(YEAR($A1223),MONTH($A1223),1)))-SUMIFS('Регистрация расход товаров'!$H$4:$H$2000,'Регистрация расход товаров'!$A$4:$A$2000,"&lt;"&amp;DATE(YEAR($A1223),MONTH($A1223),1),'Регистрация расход товаров'!$D$4:$D$2000,$D1223),0)))/((SUMIFS('Регистрация приход товаров'!$G$4:$G$2000,'Регистрация приход товаров'!$A$4:$A$2000,"&gt;="&amp;DATE(YEAR($A1223),MONTH($A1223),1),'Регистрация приход товаров'!$D$4:$D$2000,$D1223)-SUMIFS('Регистрация приход товаров'!$G$4:$G$2000,'Регистрация приход товаров'!$A$4:$A$2000,"&gt;="&amp;DATE(YEAR($A1223),MONTH($A1223)+1,1),'Регистрация приход товаров'!$D$4:$D$2000,$D1223))+(IFERROR((SUMIF('Остаток на начало год'!$B$5:$B$302,$D1223,'Остаток на начало год'!$E$5:$E$302)+SUMIFS('Регистрация приход товаров'!$G$4:$G$2000,'Регистрация приход товаров'!$D$4:$D$2000,$D1223,'Регистрация приход товаров'!$A$4:$A$2000,"&lt;"&amp;DATE(YEAR($A1223),MONTH($A1223),1)))-SUMIFS('Регистрация расход товаров'!$G$4:$G$2000,'Регистрация расход товаров'!$A$4:$A$2000,"&lt;"&amp;DATE(YEAR($A1223),MONTH($A1223),1),'Регистрация расход товаров'!$D$4:$D$2000,$D1223),0))))*G1223,0)</f>
        <v>0</v>
      </c>
      <c r="I1223" s="154"/>
      <c r="J1223" s="153">
        <f t="shared" si="38"/>
        <v>0</v>
      </c>
      <c r="K1223" s="153">
        <f t="shared" si="39"/>
        <v>0</v>
      </c>
      <c r="L1223" s="43" t="e">
        <f>IF(B1223=#REF!,MAX($L$3:L1222)+1,0)</f>
        <v>#REF!</v>
      </c>
    </row>
    <row r="1224" spans="1:12">
      <c r="A1224" s="158"/>
      <c r="B1224" s="94"/>
      <c r="C1224" s="159"/>
      <c r="D1224" s="128"/>
      <c r="E1224" s="151" t="str">
        <f>IFERROR(INDEX('Материал хисобот'!$C$9:$C$259,MATCH(D1224,'Материал хисобот'!$B$9:$B$259,0),1),"")</f>
        <v/>
      </c>
      <c r="F1224" s="152" t="str">
        <f>IFERROR(INDEX('Материал хисобот'!$D$9:$D$259,MATCH(D1224,'Материал хисобот'!$B$9:$B$259,0),1),"")</f>
        <v/>
      </c>
      <c r="G1224" s="155"/>
      <c r="H1224" s="153">
        <f>IFERROR((((SUMIFS('Регистрация приход товаров'!$H$4:$H$2000,'Регистрация приход товаров'!$A$4:$A$2000,"&gt;="&amp;DATE(YEAR($A1224),MONTH($A1224),1),'Регистрация приход товаров'!$D$4:$D$2000,$D1224)-SUMIFS('Регистрация приход товаров'!$H$4:$H$2000,'Регистрация приход товаров'!$A$4:$A$2000,"&gt;="&amp;DATE(YEAR($A1224),MONTH($A1224)+1,1),'Регистрация приход товаров'!$D$4:$D$2000,$D1224))+(IFERROR((SUMIF('Остаток на начало год'!$B$5:$B$302,$D1224,'Остаток на начало год'!$F$5:$F$302)+SUMIFS('Регистрация приход товаров'!$H$4:$H$2000,'Регистрация приход товаров'!$D$4:$D$2000,$D1224,'Регистрация приход товаров'!$A$4:$A$2000,"&lt;"&amp;DATE(YEAR($A1224),MONTH($A1224),1)))-SUMIFS('Регистрация расход товаров'!$H$4:$H$2000,'Регистрация расход товаров'!$A$4:$A$2000,"&lt;"&amp;DATE(YEAR($A1224),MONTH($A1224),1),'Регистрация расход товаров'!$D$4:$D$2000,$D1224),0)))/((SUMIFS('Регистрация приход товаров'!$G$4:$G$2000,'Регистрация приход товаров'!$A$4:$A$2000,"&gt;="&amp;DATE(YEAR($A1224),MONTH($A1224),1),'Регистрация приход товаров'!$D$4:$D$2000,$D1224)-SUMIFS('Регистрация приход товаров'!$G$4:$G$2000,'Регистрация приход товаров'!$A$4:$A$2000,"&gt;="&amp;DATE(YEAR($A1224),MONTH($A1224)+1,1),'Регистрация приход товаров'!$D$4:$D$2000,$D1224))+(IFERROR((SUMIF('Остаток на начало год'!$B$5:$B$302,$D1224,'Остаток на начало год'!$E$5:$E$302)+SUMIFS('Регистрация приход товаров'!$G$4:$G$2000,'Регистрация приход товаров'!$D$4:$D$2000,$D1224,'Регистрация приход товаров'!$A$4:$A$2000,"&lt;"&amp;DATE(YEAR($A1224),MONTH($A1224),1)))-SUMIFS('Регистрация расход товаров'!$G$4:$G$2000,'Регистрация расход товаров'!$A$4:$A$2000,"&lt;"&amp;DATE(YEAR($A1224),MONTH($A1224),1),'Регистрация расход товаров'!$D$4:$D$2000,$D1224),0))))*G1224,0)</f>
        <v>0</v>
      </c>
      <c r="I1224" s="154"/>
      <c r="J1224" s="153">
        <f t="shared" si="38"/>
        <v>0</v>
      </c>
      <c r="K1224" s="153">
        <f t="shared" si="39"/>
        <v>0</v>
      </c>
      <c r="L1224" s="43" t="e">
        <f>IF(B1224=#REF!,MAX($L$3:L1223)+1,0)</f>
        <v>#REF!</v>
      </c>
    </row>
    <row r="1225" spans="1:12">
      <c r="A1225" s="158"/>
      <c r="B1225" s="94"/>
      <c r="C1225" s="159"/>
      <c r="D1225" s="128"/>
      <c r="E1225" s="151" t="str">
        <f>IFERROR(INDEX('Материал хисобот'!$C$9:$C$259,MATCH(D1225,'Материал хисобот'!$B$9:$B$259,0),1),"")</f>
        <v/>
      </c>
      <c r="F1225" s="152" t="str">
        <f>IFERROR(INDEX('Материал хисобот'!$D$9:$D$259,MATCH(D1225,'Материал хисобот'!$B$9:$B$259,0),1),"")</f>
        <v/>
      </c>
      <c r="G1225" s="155"/>
      <c r="H1225" s="153">
        <f>IFERROR((((SUMIFS('Регистрация приход товаров'!$H$4:$H$2000,'Регистрация приход товаров'!$A$4:$A$2000,"&gt;="&amp;DATE(YEAR($A1225),MONTH($A1225),1),'Регистрация приход товаров'!$D$4:$D$2000,$D1225)-SUMIFS('Регистрация приход товаров'!$H$4:$H$2000,'Регистрация приход товаров'!$A$4:$A$2000,"&gt;="&amp;DATE(YEAR($A1225),MONTH($A1225)+1,1),'Регистрация приход товаров'!$D$4:$D$2000,$D1225))+(IFERROR((SUMIF('Остаток на начало год'!$B$5:$B$302,$D1225,'Остаток на начало год'!$F$5:$F$302)+SUMIFS('Регистрация приход товаров'!$H$4:$H$2000,'Регистрация приход товаров'!$D$4:$D$2000,$D1225,'Регистрация приход товаров'!$A$4:$A$2000,"&lt;"&amp;DATE(YEAR($A1225),MONTH($A1225),1)))-SUMIFS('Регистрация расход товаров'!$H$4:$H$2000,'Регистрация расход товаров'!$A$4:$A$2000,"&lt;"&amp;DATE(YEAR($A1225),MONTH($A1225),1),'Регистрация расход товаров'!$D$4:$D$2000,$D1225),0)))/((SUMIFS('Регистрация приход товаров'!$G$4:$G$2000,'Регистрация приход товаров'!$A$4:$A$2000,"&gt;="&amp;DATE(YEAR($A1225),MONTH($A1225),1),'Регистрация приход товаров'!$D$4:$D$2000,$D1225)-SUMIFS('Регистрация приход товаров'!$G$4:$G$2000,'Регистрация приход товаров'!$A$4:$A$2000,"&gt;="&amp;DATE(YEAR($A1225),MONTH($A1225)+1,1),'Регистрация приход товаров'!$D$4:$D$2000,$D1225))+(IFERROR((SUMIF('Остаток на начало год'!$B$5:$B$302,$D1225,'Остаток на начало год'!$E$5:$E$302)+SUMIFS('Регистрация приход товаров'!$G$4:$G$2000,'Регистрация приход товаров'!$D$4:$D$2000,$D1225,'Регистрация приход товаров'!$A$4:$A$2000,"&lt;"&amp;DATE(YEAR($A1225),MONTH($A1225),1)))-SUMIFS('Регистрация расход товаров'!$G$4:$G$2000,'Регистрация расход товаров'!$A$4:$A$2000,"&lt;"&amp;DATE(YEAR($A1225),MONTH($A1225),1),'Регистрация расход товаров'!$D$4:$D$2000,$D1225),0))))*G1225,0)</f>
        <v>0</v>
      </c>
      <c r="I1225" s="154"/>
      <c r="J1225" s="153">
        <f t="shared" si="38"/>
        <v>0</v>
      </c>
      <c r="K1225" s="153">
        <f t="shared" si="39"/>
        <v>0</v>
      </c>
      <c r="L1225" s="43" t="e">
        <f>IF(B1225=#REF!,MAX($L$3:L1224)+1,0)</f>
        <v>#REF!</v>
      </c>
    </row>
    <row r="1226" spans="1:12">
      <c r="A1226" s="158"/>
      <c r="B1226" s="94"/>
      <c r="C1226" s="159"/>
      <c r="D1226" s="128"/>
      <c r="E1226" s="151" t="str">
        <f>IFERROR(INDEX('Материал хисобот'!$C$9:$C$259,MATCH(D1226,'Материал хисобот'!$B$9:$B$259,0),1),"")</f>
        <v/>
      </c>
      <c r="F1226" s="152" t="str">
        <f>IFERROR(INDEX('Материал хисобот'!$D$9:$D$259,MATCH(D1226,'Материал хисобот'!$B$9:$B$259,0),1),"")</f>
        <v/>
      </c>
      <c r="G1226" s="155"/>
      <c r="H1226" s="153">
        <f>IFERROR((((SUMIFS('Регистрация приход товаров'!$H$4:$H$2000,'Регистрация приход товаров'!$A$4:$A$2000,"&gt;="&amp;DATE(YEAR($A1226),MONTH($A1226),1),'Регистрация приход товаров'!$D$4:$D$2000,$D1226)-SUMIFS('Регистрация приход товаров'!$H$4:$H$2000,'Регистрация приход товаров'!$A$4:$A$2000,"&gt;="&amp;DATE(YEAR($A1226),MONTH($A1226)+1,1),'Регистрация приход товаров'!$D$4:$D$2000,$D1226))+(IFERROR((SUMIF('Остаток на начало год'!$B$5:$B$302,$D1226,'Остаток на начало год'!$F$5:$F$302)+SUMIFS('Регистрация приход товаров'!$H$4:$H$2000,'Регистрация приход товаров'!$D$4:$D$2000,$D1226,'Регистрация приход товаров'!$A$4:$A$2000,"&lt;"&amp;DATE(YEAR($A1226),MONTH($A1226),1)))-SUMIFS('Регистрация расход товаров'!$H$4:$H$2000,'Регистрация расход товаров'!$A$4:$A$2000,"&lt;"&amp;DATE(YEAR($A1226),MONTH($A1226),1),'Регистрация расход товаров'!$D$4:$D$2000,$D1226),0)))/((SUMIFS('Регистрация приход товаров'!$G$4:$G$2000,'Регистрация приход товаров'!$A$4:$A$2000,"&gt;="&amp;DATE(YEAR($A1226),MONTH($A1226),1),'Регистрация приход товаров'!$D$4:$D$2000,$D1226)-SUMIFS('Регистрация приход товаров'!$G$4:$G$2000,'Регистрация приход товаров'!$A$4:$A$2000,"&gt;="&amp;DATE(YEAR($A1226),MONTH($A1226)+1,1),'Регистрация приход товаров'!$D$4:$D$2000,$D1226))+(IFERROR((SUMIF('Остаток на начало год'!$B$5:$B$302,$D1226,'Остаток на начало год'!$E$5:$E$302)+SUMIFS('Регистрация приход товаров'!$G$4:$G$2000,'Регистрация приход товаров'!$D$4:$D$2000,$D1226,'Регистрация приход товаров'!$A$4:$A$2000,"&lt;"&amp;DATE(YEAR($A1226),MONTH($A1226),1)))-SUMIFS('Регистрация расход товаров'!$G$4:$G$2000,'Регистрация расход товаров'!$A$4:$A$2000,"&lt;"&amp;DATE(YEAR($A1226),MONTH($A1226),1),'Регистрация расход товаров'!$D$4:$D$2000,$D1226),0))))*G1226,0)</f>
        <v>0</v>
      </c>
      <c r="I1226" s="154"/>
      <c r="J1226" s="153">
        <f t="shared" si="38"/>
        <v>0</v>
      </c>
      <c r="K1226" s="153">
        <f t="shared" si="39"/>
        <v>0</v>
      </c>
      <c r="L1226" s="43" t="e">
        <f>IF(B1226=#REF!,MAX($L$3:L1225)+1,0)</f>
        <v>#REF!</v>
      </c>
    </row>
    <row r="1227" spans="1:12">
      <c r="A1227" s="158"/>
      <c r="B1227" s="94"/>
      <c r="C1227" s="159"/>
      <c r="D1227" s="128"/>
      <c r="E1227" s="151" t="str">
        <f>IFERROR(INDEX('Материал хисобот'!$C$9:$C$259,MATCH(D1227,'Материал хисобот'!$B$9:$B$259,0),1),"")</f>
        <v/>
      </c>
      <c r="F1227" s="152" t="str">
        <f>IFERROR(INDEX('Материал хисобот'!$D$9:$D$259,MATCH(D1227,'Материал хисобот'!$B$9:$B$259,0),1),"")</f>
        <v/>
      </c>
      <c r="G1227" s="155"/>
      <c r="H1227" s="153">
        <f>IFERROR((((SUMIFS('Регистрация приход товаров'!$H$4:$H$2000,'Регистрация приход товаров'!$A$4:$A$2000,"&gt;="&amp;DATE(YEAR($A1227),MONTH($A1227),1),'Регистрация приход товаров'!$D$4:$D$2000,$D1227)-SUMIFS('Регистрация приход товаров'!$H$4:$H$2000,'Регистрация приход товаров'!$A$4:$A$2000,"&gt;="&amp;DATE(YEAR($A1227),MONTH($A1227)+1,1),'Регистрация приход товаров'!$D$4:$D$2000,$D1227))+(IFERROR((SUMIF('Остаток на начало год'!$B$5:$B$302,$D1227,'Остаток на начало год'!$F$5:$F$302)+SUMIFS('Регистрация приход товаров'!$H$4:$H$2000,'Регистрация приход товаров'!$D$4:$D$2000,$D1227,'Регистрация приход товаров'!$A$4:$A$2000,"&lt;"&amp;DATE(YEAR($A1227),MONTH($A1227),1)))-SUMIFS('Регистрация расход товаров'!$H$4:$H$2000,'Регистрация расход товаров'!$A$4:$A$2000,"&lt;"&amp;DATE(YEAR($A1227),MONTH($A1227),1),'Регистрация расход товаров'!$D$4:$D$2000,$D1227),0)))/((SUMIFS('Регистрация приход товаров'!$G$4:$G$2000,'Регистрация приход товаров'!$A$4:$A$2000,"&gt;="&amp;DATE(YEAR($A1227),MONTH($A1227),1),'Регистрация приход товаров'!$D$4:$D$2000,$D1227)-SUMIFS('Регистрация приход товаров'!$G$4:$G$2000,'Регистрация приход товаров'!$A$4:$A$2000,"&gt;="&amp;DATE(YEAR($A1227),MONTH($A1227)+1,1),'Регистрация приход товаров'!$D$4:$D$2000,$D1227))+(IFERROR((SUMIF('Остаток на начало год'!$B$5:$B$302,$D1227,'Остаток на начало год'!$E$5:$E$302)+SUMIFS('Регистрация приход товаров'!$G$4:$G$2000,'Регистрация приход товаров'!$D$4:$D$2000,$D1227,'Регистрация приход товаров'!$A$4:$A$2000,"&lt;"&amp;DATE(YEAR($A1227),MONTH($A1227),1)))-SUMIFS('Регистрация расход товаров'!$G$4:$G$2000,'Регистрация расход товаров'!$A$4:$A$2000,"&lt;"&amp;DATE(YEAR($A1227),MONTH($A1227),1),'Регистрация расход товаров'!$D$4:$D$2000,$D1227),0))))*G1227,0)</f>
        <v>0</v>
      </c>
      <c r="I1227" s="154"/>
      <c r="J1227" s="153">
        <f t="shared" si="38"/>
        <v>0</v>
      </c>
      <c r="K1227" s="153">
        <f t="shared" si="39"/>
        <v>0</v>
      </c>
      <c r="L1227" s="43" t="e">
        <f>IF(B1227=#REF!,MAX($L$3:L1226)+1,0)</f>
        <v>#REF!</v>
      </c>
    </row>
    <row r="1228" spans="1:12">
      <c r="A1228" s="158"/>
      <c r="B1228" s="94"/>
      <c r="C1228" s="159"/>
      <c r="D1228" s="128"/>
      <c r="E1228" s="151" t="str">
        <f>IFERROR(INDEX('Материал хисобот'!$C$9:$C$259,MATCH(D1228,'Материал хисобот'!$B$9:$B$259,0),1),"")</f>
        <v/>
      </c>
      <c r="F1228" s="152" t="str">
        <f>IFERROR(INDEX('Материал хисобот'!$D$9:$D$259,MATCH(D1228,'Материал хисобот'!$B$9:$B$259,0),1),"")</f>
        <v/>
      </c>
      <c r="G1228" s="155"/>
      <c r="H1228" s="153">
        <f>IFERROR((((SUMIFS('Регистрация приход товаров'!$H$4:$H$2000,'Регистрация приход товаров'!$A$4:$A$2000,"&gt;="&amp;DATE(YEAR($A1228),MONTH($A1228),1),'Регистрация приход товаров'!$D$4:$D$2000,$D1228)-SUMIFS('Регистрация приход товаров'!$H$4:$H$2000,'Регистрация приход товаров'!$A$4:$A$2000,"&gt;="&amp;DATE(YEAR($A1228),MONTH($A1228)+1,1),'Регистрация приход товаров'!$D$4:$D$2000,$D1228))+(IFERROR((SUMIF('Остаток на начало год'!$B$5:$B$302,$D1228,'Остаток на начало год'!$F$5:$F$302)+SUMIFS('Регистрация приход товаров'!$H$4:$H$2000,'Регистрация приход товаров'!$D$4:$D$2000,$D1228,'Регистрация приход товаров'!$A$4:$A$2000,"&lt;"&amp;DATE(YEAR($A1228),MONTH($A1228),1)))-SUMIFS('Регистрация расход товаров'!$H$4:$H$2000,'Регистрация расход товаров'!$A$4:$A$2000,"&lt;"&amp;DATE(YEAR($A1228),MONTH($A1228),1),'Регистрация расход товаров'!$D$4:$D$2000,$D1228),0)))/((SUMIFS('Регистрация приход товаров'!$G$4:$G$2000,'Регистрация приход товаров'!$A$4:$A$2000,"&gt;="&amp;DATE(YEAR($A1228),MONTH($A1228),1),'Регистрация приход товаров'!$D$4:$D$2000,$D1228)-SUMIFS('Регистрация приход товаров'!$G$4:$G$2000,'Регистрация приход товаров'!$A$4:$A$2000,"&gt;="&amp;DATE(YEAR($A1228),MONTH($A1228)+1,1),'Регистрация приход товаров'!$D$4:$D$2000,$D1228))+(IFERROR((SUMIF('Остаток на начало год'!$B$5:$B$302,$D1228,'Остаток на начало год'!$E$5:$E$302)+SUMIFS('Регистрация приход товаров'!$G$4:$G$2000,'Регистрация приход товаров'!$D$4:$D$2000,$D1228,'Регистрация приход товаров'!$A$4:$A$2000,"&lt;"&amp;DATE(YEAR($A1228),MONTH($A1228),1)))-SUMIFS('Регистрация расход товаров'!$G$4:$G$2000,'Регистрация расход товаров'!$A$4:$A$2000,"&lt;"&amp;DATE(YEAR($A1228),MONTH($A1228),1),'Регистрация расход товаров'!$D$4:$D$2000,$D1228),0))))*G1228,0)</f>
        <v>0</v>
      </c>
      <c r="I1228" s="154"/>
      <c r="J1228" s="153">
        <f t="shared" si="38"/>
        <v>0</v>
      </c>
      <c r="K1228" s="153">
        <f t="shared" si="39"/>
        <v>0</v>
      </c>
      <c r="L1228" s="43" t="e">
        <f>IF(B1228=#REF!,MAX($L$3:L1227)+1,0)</f>
        <v>#REF!</v>
      </c>
    </row>
    <row r="1229" spans="1:12">
      <c r="A1229" s="158"/>
      <c r="B1229" s="94"/>
      <c r="C1229" s="159"/>
      <c r="D1229" s="128"/>
      <c r="E1229" s="151" t="str">
        <f>IFERROR(INDEX('Материал хисобот'!$C$9:$C$259,MATCH(D1229,'Материал хисобот'!$B$9:$B$259,0),1),"")</f>
        <v/>
      </c>
      <c r="F1229" s="152" t="str">
        <f>IFERROR(INDEX('Материал хисобот'!$D$9:$D$259,MATCH(D1229,'Материал хисобот'!$B$9:$B$259,0),1),"")</f>
        <v/>
      </c>
      <c r="G1229" s="155"/>
      <c r="H1229" s="153">
        <f>IFERROR((((SUMIFS('Регистрация приход товаров'!$H$4:$H$2000,'Регистрация приход товаров'!$A$4:$A$2000,"&gt;="&amp;DATE(YEAR($A1229),MONTH($A1229),1),'Регистрация приход товаров'!$D$4:$D$2000,$D1229)-SUMIFS('Регистрация приход товаров'!$H$4:$H$2000,'Регистрация приход товаров'!$A$4:$A$2000,"&gt;="&amp;DATE(YEAR($A1229),MONTH($A1229)+1,1),'Регистрация приход товаров'!$D$4:$D$2000,$D1229))+(IFERROR((SUMIF('Остаток на начало год'!$B$5:$B$302,$D1229,'Остаток на начало год'!$F$5:$F$302)+SUMIFS('Регистрация приход товаров'!$H$4:$H$2000,'Регистрация приход товаров'!$D$4:$D$2000,$D1229,'Регистрация приход товаров'!$A$4:$A$2000,"&lt;"&amp;DATE(YEAR($A1229),MONTH($A1229),1)))-SUMIFS('Регистрация расход товаров'!$H$4:$H$2000,'Регистрация расход товаров'!$A$4:$A$2000,"&lt;"&amp;DATE(YEAR($A1229),MONTH($A1229),1),'Регистрация расход товаров'!$D$4:$D$2000,$D1229),0)))/((SUMIFS('Регистрация приход товаров'!$G$4:$G$2000,'Регистрация приход товаров'!$A$4:$A$2000,"&gt;="&amp;DATE(YEAR($A1229),MONTH($A1229),1),'Регистрация приход товаров'!$D$4:$D$2000,$D1229)-SUMIFS('Регистрация приход товаров'!$G$4:$G$2000,'Регистрация приход товаров'!$A$4:$A$2000,"&gt;="&amp;DATE(YEAR($A1229),MONTH($A1229)+1,1),'Регистрация приход товаров'!$D$4:$D$2000,$D1229))+(IFERROR((SUMIF('Остаток на начало год'!$B$5:$B$302,$D1229,'Остаток на начало год'!$E$5:$E$302)+SUMIFS('Регистрация приход товаров'!$G$4:$G$2000,'Регистрация приход товаров'!$D$4:$D$2000,$D1229,'Регистрация приход товаров'!$A$4:$A$2000,"&lt;"&amp;DATE(YEAR($A1229),MONTH($A1229),1)))-SUMIFS('Регистрация расход товаров'!$G$4:$G$2000,'Регистрация расход товаров'!$A$4:$A$2000,"&lt;"&amp;DATE(YEAR($A1229),MONTH($A1229),1),'Регистрация расход товаров'!$D$4:$D$2000,$D1229),0))))*G1229,0)</f>
        <v>0</v>
      </c>
      <c r="I1229" s="154"/>
      <c r="J1229" s="153">
        <f t="shared" si="38"/>
        <v>0</v>
      </c>
      <c r="K1229" s="153">
        <f t="shared" si="39"/>
        <v>0</v>
      </c>
      <c r="L1229" s="43" t="e">
        <f>IF(B1229=#REF!,MAX($L$3:L1228)+1,0)</f>
        <v>#REF!</v>
      </c>
    </row>
    <row r="1230" spans="1:12">
      <c r="A1230" s="158"/>
      <c r="B1230" s="94"/>
      <c r="C1230" s="159"/>
      <c r="D1230" s="128"/>
      <c r="E1230" s="151" t="str">
        <f>IFERROR(INDEX('Материал хисобот'!$C$9:$C$259,MATCH(D1230,'Материал хисобот'!$B$9:$B$259,0),1),"")</f>
        <v/>
      </c>
      <c r="F1230" s="152" t="str">
        <f>IFERROR(INDEX('Материал хисобот'!$D$9:$D$259,MATCH(D1230,'Материал хисобот'!$B$9:$B$259,0),1),"")</f>
        <v/>
      </c>
      <c r="G1230" s="155"/>
      <c r="H1230" s="153">
        <f>IFERROR((((SUMIFS('Регистрация приход товаров'!$H$4:$H$2000,'Регистрация приход товаров'!$A$4:$A$2000,"&gt;="&amp;DATE(YEAR($A1230),MONTH($A1230),1),'Регистрация приход товаров'!$D$4:$D$2000,$D1230)-SUMIFS('Регистрация приход товаров'!$H$4:$H$2000,'Регистрация приход товаров'!$A$4:$A$2000,"&gt;="&amp;DATE(YEAR($A1230),MONTH($A1230)+1,1),'Регистрация приход товаров'!$D$4:$D$2000,$D1230))+(IFERROR((SUMIF('Остаток на начало год'!$B$5:$B$302,$D1230,'Остаток на начало год'!$F$5:$F$302)+SUMIFS('Регистрация приход товаров'!$H$4:$H$2000,'Регистрация приход товаров'!$D$4:$D$2000,$D1230,'Регистрация приход товаров'!$A$4:$A$2000,"&lt;"&amp;DATE(YEAR($A1230),MONTH($A1230),1)))-SUMIFS('Регистрация расход товаров'!$H$4:$H$2000,'Регистрация расход товаров'!$A$4:$A$2000,"&lt;"&amp;DATE(YEAR($A1230),MONTH($A1230),1),'Регистрация расход товаров'!$D$4:$D$2000,$D1230),0)))/((SUMIFS('Регистрация приход товаров'!$G$4:$G$2000,'Регистрация приход товаров'!$A$4:$A$2000,"&gt;="&amp;DATE(YEAR($A1230),MONTH($A1230),1),'Регистрация приход товаров'!$D$4:$D$2000,$D1230)-SUMIFS('Регистрация приход товаров'!$G$4:$G$2000,'Регистрация приход товаров'!$A$4:$A$2000,"&gt;="&amp;DATE(YEAR($A1230),MONTH($A1230)+1,1),'Регистрация приход товаров'!$D$4:$D$2000,$D1230))+(IFERROR((SUMIF('Остаток на начало год'!$B$5:$B$302,$D1230,'Остаток на начало год'!$E$5:$E$302)+SUMIFS('Регистрация приход товаров'!$G$4:$G$2000,'Регистрация приход товаров'!$D$4:$D$2000,$D1230,'Регистрация приход товаров'!$A$4:$A$2000,"&lt;"&amp;DATE(YEAR($A1230),MONTH($A1230),1)))-SUMIFS('Регистрация расход товаров'!$G$4:$G$2000,'Регистрация расход товаров'!$A$4:$A$2000,"&lt;"&amp;DATE(YEAR($A1230),MONTH($A1230),1),'Регистрация расход товаров'!$D$4:$D$2000,$D1230),0))))*G1230,0)</f>
        <v>0</v>
      </c>
      <c r="I1230" s="154"/>
      <c r="J1230" s="153">
        <f t="shared" si="38"/>
        <v>0</v>
      </c>
      <c r="K1230" s="153">
        <f t="shared" si="39"/>
        <v>0</v>
      </c>
      <c r="L1230" s="43" t="e">
        <f>IF(B1230=#REF!,MAX($L$3:L1229)+1,0)</f>
        <v>#REF!</v>
      </c>
    </row>
    <row r="1231" spans="1:12">
      <c r="A1231" s="158"/>
      <c r="B1231" s="94"/>
      <c r="C1231" s="159"/>
      <c r="D1231" s="128"/>
      <c r="E1231" s="151" t="str">
        <f>IFERROR(INDEX('Материал хисобот'!$C$9:$C$259,MATCH(D1231,'Материал хисобот'!$B$9:$B$259,0),1),"")</f>
        <v/>
      </c>
      <c r="F1231" s="152" t="str">
        <f>IFERROR(INDEX('Материал хисобот'!$D$9:$D$259,MATCH(D1231,'Материал хисобот'!$B$9:$B$259,0),1),"")</f>
        <v/>
      </c>
      <c r="G1231" s="155"/>
      <c r="H1231" s="153">
        <f>IFERROR((((SUMIFS('Регистрация приход товаров'!$H$4:$H$2000,'Регистрация приход товаров'!$A$4:$A$2000,"&gt;="&amp;DATE(YEAR($A1231),MONTH($A1231),1),'Регистрация приход товаров'!$D$4:$D$2000,$D1231)-SUMIFS('Регистрация приход товаров'!$H$4:$H$2000,'Регистрация приход товаров'!$A$4:$A$2000,"&gt;="&amp;DATE(YEAR($A1231),MONTH($A1231)+1,1),'Регистрация приход товаров'!$D$4:$D$2000,$D1231))+(IFERROR((SUMIF('Остаток на начало год'!$B$5:$B$302,$D1231,'Остаток на начало год'!$F$5:$F$302)+SUMIFS('Регистрация приход товаров'!$H$4:$H$2000,'Регистрация приход товаров'!$D$4:$D$2000,$D1231,'Регистрация приход товаров'!$A$4:$A$2000,"&lt;"&amp;DATE(YEAR($A1231),MONTH($A1231),1)))-SUMIFS('Регистрация расход товаров'!$H$4:$H$2000,'Регистрация расход товаров'!$A$4:$A$2000,"&lt;"&amp;DATE(YEAR($A1231),MONTH($A1231),1),'Регистрация расход товаров'!$D$4:$D$2000,$D1231),0)))/((SUMIFS('Регистрация приход товаров'!$G$4:$G$2000,'Регистрация приход товаров'!$A$4:$A$2000,"&gt;="&amp;DATE(YEAR($A1231),MONTH($A1231),1),'Регистрация приход товаров'!$D$4:$D$2000,$D1231)-SUMIFS('Регистрация приход товаров'!$G$4:$G$2000,'Регистрация приход товаров'!$A$4:$A$2000,"&gt;="&amp;DATE(YEAR($A1231),MONTH($A1231)+1,1),'Регистрация приход товаров'!$D$4:$D$2000,$D1231))+(IFERROR((SUMIF('Остаток на начало год'!$B$5:$B$302,$D1231,'Остаток на начало год'!$E$5:$E$302)+SUMIFS('Регистрация приход товаров'!$G$4:$G$2000,'Регистрация приход товаров'!$D$4:$D$2000,$D1231,'Регистрация приход товаров'!$A$4:$A$2000,"&lt;"&amp;DATE(YEAR($A1231),MONTH($A1231),1)))-SUMIFS('Регистрация расход товаров'!$G$4:$G$2000,'Регистрация расход товаров'!$A$4:$A$2000,"&lt;"&amp;DATE(YEAR($A1231),MONTH($A1231),1),'Регистрация расход товаров'!$D$4:$D$2000,$D1231),0))))*G1231,0)</f>
        <v>0</v>
      </c>
      <c r="I1231" s="154"/>
      <c r="J1231" s="153">
        <f t="shared" si="38"/>
        <v>0</v>
      </c>
      <c r="K1231" s="153">
        <f t="shared" si="39"/>
        <v>0</v>
      </c>
      <c r="L1231" s="43" t="e">
        <f>IF(B1231=#REF!,MAX($L$3:L1230)+1,0)</f>
        <v>#REF!</v>
      </c>
    </row>
    <row r="1232" spans="1:12">
      <c r="A1232" s="158"/>
      <c r="B1232" s="94"/>
      <c r="C1232" s="159"/>
      <c r="D1232" s="128"/>
      <c r="E1232" s="151" t="str">
        <f>IFERROR(INDEX('Материал хисобот'!$C$9:$C$259,MATCH(D1232,'Материал хисобот'!$B$9:$B$259,0),1),"")</f>
        <v/>
      </c>
      <c r="F1232" s="152" t="str">
        <f>IFERROR(INDEX('Материал хисобот'!$D$9:$D$259,MATCH(D1232,'Материал хисобот'!$B$9:$B$259,0),1),"")</f>
        <v/>
      </c>
      <c r="G1232" s="155"/>
      <c r="H1232" s="153">
        <f>IFERROR((((SUMIFS('Регистрация приход товаров'!$H$4:$H$2000,'Регистрация приход товаров'!$A$4:$A$2000,"&gt;="&amp;DATE(YEAR($A1232),MONTH($A1232),1),'Регистрация приход товаров'!$D$4:$D$2000,$D1232)-SUMIFS('Регистрация приход товаров'!$H$4:$H$2000,'Регистрация приход товаров'!$A$4:$A$2000,"&gt;="&amp;DATE(YEAR($A1232),MONTH($A1232)+1,1),'Регистрация приход товаров'!$D$4:$D$2000,$D1232))+(IFERROR((SUMIF('Остаток на начало год'!$B$5:$B$302,$D1232,'Остаток на начало год'!$F$5:$F$302)+SUMIFS('Регистрация приход товаров'!$H$4:$H$2000,'Регистрация приход товаров'!$D$4:$D$2000,$D1232,'Регистрация приход товаров'!$A$4:$A$2000,"&lt;"&amp;DATE(YEAR($A1232),MONTH($A1232),1)))-SUMIFS('Регистрация расход товаров'!$H$4:$H$2000,'Регистрация расход товаров'!$A$4:$A$2000,"&lt;"&amp;DATE(YEAR($A1232),MONTH($A1232),1),'Регистрация расход товаров'!$D$4:$D$2000,$D1232),0)))/((SUMIFS('Регистрация приход товаров'!$G$4:$G$2000,'Регистрация приход товаров'!$A$4:$A$2000,"&gt;="&amp;DATE(YEAR($A1232),MONTH($A1232),1),'Регистрация приход товаров'!$D$4:$D$2000,$D1232)-SUMIFS('Регистрация приход товаров'!$G$4:$G$2000,'Регистрация приход товаров'!$A$4:$A$2000,"&gt;="&amp;DATE(YEAR($A1232),MONTH($A1232)+1,1),'Регистрация приход товаров'!$D$4:$D$2000,$D1232))+(IFERROR((SUMIF('Остаток на начало год'!$B$5:$B$302,$D1232,'Остаток на начало год'!$E$5:$E$302)+SUMIFS('Регистрация приход товаров'!$G$4:$G$2000,'Регистрация приход товаров'!$D$4:$D$2000,$D1232,'Регистрация приход товаров'!$A$4:$A$2000,"&lt;"&amp;DATE(YEAR($A1232),MONTH($A1232),1)))-SUMIFS('Регистрация расход товаров'!$G$4:$G$2000,'Регистрация расход товаров'!$A$4:$A$2000,"&lt;"&amp;DATE(YEAR($A1232),MONTH($A1232),1),'Регистрация расход товаров'!$D$4:$D$2000,$D1232),0))))*G1232,0)</f>
        <v>0</v>
      </c>
      <c r="I1232" s="154"/>
      <c r="J1232" s="153">
        <f t="shared" si="38"/>
        <v>0</v>
      </c>
      <c r="K1232" s="153">
        <f t="shared" si="39"/>
        <v>0</v>
      </c>
      <c r="L1232" s="43" t="e">
        <f>IF(B1232=#REF!,MAX($L$3:L1231)+1,0)</f>
        <v>#REF!</v>
      </c>
    </row>
    <row r="1233" spans="1:12">
      <c r="A1233" s="158"/>
      <c r="B1233" s="94"/>
      <c r="C1233" s="159"/>
      <c r="D1233" s="128"/>
      <c r="E1233" s="151" t="str">
        <f>IFERROR(INDEX('Материал хисобот'!$C$9:$C$259,MATCH(D1233,'Материал хисобот'!$B$9:$B$259,0),1),"")</f>
        <v/>
      </c>
      <c r="F1233" s="152" t="str">
        <f>IFERROR(INDEX('Материал хисобот'!$D$9:$D$259,MATCH(D1233,'Материал хисобот'!$B$9:$B$259,0),1),"")</f>
        <v/>
      </c>
      <c r="G1233" s="155"/>
      <c r="H1233" s="153">
        <f>IFERROR((((SUMIFS('Регистрация приход товаров'!$H$4:$H$2000,'Регистрация приход товаров'!$A$4:$A$2000,"&gt;="&amp;DATE(YEAR($A1233),MONTH($A1233),1),'Регистрация приход товаров'!$D$4:$D$2000,$D1233)-SUMIFS('Регистрация приход товаров'!$H$4:$H$2000,'Регистрация приход товаров'!$A$4:$A$2000,"&gt;="&amp;DATE(YEAR($A1233),MONTH($A1233)+1,1),'Регистрация приход товаров'!$D$4:$D$2000,$D1233))+(IFERROR((SUMIF('Остаток на начало год'!$B$5:$B$302,$D1233,'Остаток на начало год'!$F$5:$F$302)+SUMIFS('Регистрация приход товаров'!$H$4:$H$2000,'Регистрация приход товаров'!$D$4:$D$2000,$D1233,'Регистрация приход товаров'!$A$4:$A$2000,"&lt;"&amp;DATE(YEAR($A1233),MONTH($A1233),1)))-SUMIFS('Регистрация расход товаров'!$H$4:$H$2000,'Регистрация расход товаров'!$A$4:$A$2000,"&lt;"&amp;DATE(YEAR($A1233),MONTH($A1233),1),'Регистрация расход товаров'!$D$4:$D$2000,$D1233),0)))/((SUMIFS('Регистрация приход товаров'!$G$4:$G$2000,'Регистрация приход товаров'!$A$4:$A$2000,"&gt;="&amp;DATE(YEAR($A1233),MONTH($A1233),1),'Регистрация приход товаров'!$D$4:$D$2000,$D1233)-SUMIFS('Регистрация приход товаров'!$G$4:$G$2000,'Регистрация приход товаров'!$A$4:$A$2000,"&gt;="&amp;DATE(YEAR($A1233),MONTH($A1233)+1,1),'Регистрация приход товаров'!$D$4:$D$2000,$D1233))+(IFERROR((SUMIF('Остаток на начало год'!$B$5:$B$302,$D1233,'Остаток на начало год'!$E$5:$E$302)+SUMIFS('Регистрация приход товаров'!$G$4:$G$2000,'Регистрация приход товаров'!$D$4:$D$2000,$D1233,'Регистрация приход товаров'!$A$4:$A$2000,"&lt;"&amp;DATE(YEAR($A1233),MONTH($A1233),1)))-SUMIFS('Регистрация расход товаров'!$G$4:$G$2000,'Регистрация расход товаров'!$A$4:$A$2000,"&lt;"&amp;DATE(YEAR($A1233),MONTH($A1233),1),'Регистрация расход товаров'!$D$4:$D$2000,$D1233),0))))*G1233,0)</f>
        <v>0</v>
      </c>
      <c r="I1233" s="154"/>
      <c r="J1233" s="153">
        <f t="shared" si="38"/>
        <v>0</v>
      </c>
      <c r="K1233" s="153">
        <f t="shared" si="39"/>
        <v>0</v>
      </c>
      <c r="L1233" s="43" t="e">
        <f>IF(B1233=#REF!,MAX($L$3:L1232)+1,0)</f>
        <v>#REF!</v>
      </c>
    </row>
    <row r="1234" spans="1:12">
      <c r="A1234" s="158"/>
      <c r="B1234" s="94"/>
      <c r="C1234" s="159"/>
      <c r="D1234" s="128"/>
      <c r="E1234" s="151" t="str">
        <f>IFERROR(INDEX('Материал хисобот'!$C$9:$C$259,MATCH(D1234,'Материал хисобот'!$B$9:$B$259,0),1),"")</f>
        <v/>
      </c>
      <c r="F1234" s="152" t="str">
        <f>IFERROR(INDEX('Материал хисобот'!$D$9:$D$259,MATCH(D1234,'Материал хисобот'!$B$9:$B$259,0),1),"")</f>
        <v/>
      </c>
      <c r="G1234" s="155"/>
      <c r="H1234" s="153">
        <f>IFERROR((((SUMIFS('Регистрация приход товаров'!$H$4:$H$2000,'Регистрация приход товаров'!$A$4:$A$2000,"&gt;="&amp;DATE(YEAR($A1234),MONTH($A1234),1),'Регистрация приход товаров'!$D$4:$D$2000,$D1234)-SUMIFS('Регистрация приход товаров'!$H$4:$H$2000,'Регистрация приход товаров'!$A$4:$A$2000,"&gt;="&amp;DATE(YEAR($A1234),MONTH($A1234)+1,1),'Регистрация приход товаров'!$D$4:$D$2000,$D1234))+(IFERROR((SUMIF('Остаток на начало год'!$B$5:$B$302,$D1234,'Остаток на начало год'!$F$5:$F$302)+SUMIFS('Регистрация приход товаров'!$H$4:$H$2000,'Регистрация приход товаров'!$D$4:$D$2000,$D1234,'Регистрация приход товаров'!$A$4:$A$2000,"&lt;"&amp;DATE(YEAR($A1234),MONTH($A1234),1)))-SUMIFS('Регистрация расход товаров'!$H$4:$H$2000,'Регистрация расход товаров'!$A$4:$A$2000,"&lt;"&amp;DATE(YEAR($A1234),MONTH($A1234),1),'Регистрация расход товаров'!$D$4:$D$2000,$D1234),0)))/((SUMIFS('Регистрация приход товаров'!$G$4:$G$2000,'Регистрация приход товаров'!$A$4:$A$2000,"&gt;="&amp;DATE(YEAR($A1234),MONTH($A1234),1),'Регистрация приход товаров'!$D$4:$D$2000,$D1234)-SUMIFS('Регистрация приход товаров'!$G$4:$G$2000,'Регистрация приход товаров'!$A$4:$A$2000,"&gt;="&amp;DATE(YEAR($A1234),MONTH($A1234)+1,1),'Регистрация приход товаров'!$D$4:$D$2000,$D1234))+(IFERROR((SUMIF('Остаток на начало год'!$B$5:$B$302,$D1234,'Остаток на начало год'!$E$5:$E$302)+SUMIFS('Регистрация приход товаров'!$G$4:$G$2000,'Регистрация приход товаров'!$D$4:$D$2000,$D1234,'Регистрация приход товаров'!$A$4:$A$2000,"&lt;"&amp;DATE(YEAR($A1234),MONTH($A1234),1)))-SUMIFS('Регистрация расход товаров'!$G$4:$G$2000,'Регистрация расход товаров'!$A$4:$A$2000,"&lt;"&amp;DATE(YEAR($A1234),MONTH($A1234),1),'Регистрация расход товаров'!$D$4:$D$2000,$D1234),0))))*G1234,0)</f>
        <v>0</v>
      </c>
      <c r="I1234" s="154"/>
      <c r="J1234" s="153">
        <f t="shared" si="38"/>
        <v>0</v>
      </c>
      <c r="K1234" s="153">
        <f t="shared" si="39"/>
        <v>0</v>
      </c>
      <c r="L1234" s="43" t="e">
        <f>IF(B1234=#REF!,MAX($L$3:L1233)+1,0)</f>
        <v>#REF!</v>
      </c>
    </row>
    <row r="1235" spans="1:12">
      <c r="A1235" s="158"/>
      <c r="B1235" s="94"/>
      <c r="C1235" s="159"/>
      <c r="D1235" s="128"/>
      <c r="E1235" s="151" t="str">
        <f>IFERROR(INDEX('Материал хисобот'!$C$9:$C$259,MATCH(D1235,'Материал хисобот'!$B$9:$B$259,0),1),"")</f>
        <v/>
      </c>
      <c r="F1235" s="152" t="str">
        <f>IFERROR(INDEX('Материал хисобот'!$D$9:$D$259,MATCH(D1235,'Материал хисобот'!$B$9:$B$259,0),1),"")</f>
        <v/>
      </c>
      <c r="G1235" s="155"/>
      <c r="H1235" s="153">
        <f>IFERROR((((SUMIFS('Регистрация приход товаров'!$H$4:$H$2000,'Регистрация приход товаров'!$A$4:$A$2000,"&gt;="&amp;DATE(YEAR($A1235),MONTH($A1235),1),'Регистрация приход товаров'!$D$4:$D$2000,$D1235)-SUMIFS('Регистрация приход товаров'!$H$4:$H$2000,'Регистрация приход товаров'!$A$4:$A$2000,"&gt;="&amp;DATE(YEAR($A1235),MONTH($A1235)+1,1),'Регистрация приход товаров'!$D$4:$D$2000,$D1235))+(IFERROR((SUMIF('Остаток на начало год'!$B$5:$B$302,$D1235,'Остаток на начало год'!$F$5:$F$302)+SUMIFS('Регистрация приход товаров'!$H$4:$H$2000,'Регистрация приход товаров'!$D$4:$D$2000,$D1235,'Регистрация приход товаров'!$A$4:$A$2000,"&lt;"&amp;DATE(YEAR($A1235),MONTH($A1235),1)))-SUMIFS('Регистрация расход товаров'!$H$4:$H$2000,'Регистрация расход товаров'!$A$4:$A$2000,"&lt;"&amp;DATE(YEAR($A1235),MONTH($A1235),1),'Регистрация расход товаров'!$D$4:$D$2000,$D1235),0)))/((SUMIFS('Регистрация приход товаров'!$G$4:$G$2000,'Регистрация приход товаров'!$A$4:$A$2000,"&gt;="&amp;DATE(YEAR($A1235),MONTH($A1235),1),'Регистрация приход товаров'!$D$4:$D$2000,$D1235)-SUMIFS('Регистрация приход товаров'!$G$4:$G$2000,'Регистрация приход товаров'!$A$4:$A$2000,"&gt;="&amp;DATE(YEAR($A1235),MONTH($A1235)+1,1),'Регистрация приход товаров'!$D$4:$D$2000,$D1235))+(IFERROR((SUMIF('Остаток на начало год'!$B$5:$B$302,$D1235,'Остаток на начало год'!$E$5:$E$302)+SUMIFS('Регистрация приход товаров'!$G$4:$G$2000,'Регистрация приход товаров'!$D$4:$D$2000,$D1235,'Регистрация приход товаров'!$A$4:$A$2000,"&lt;"&amp;DATE(YEAR($A1235),MONTH($A1235),1)))-SUMIFS('Регистрация расход товаров'!$G$4:$G$2000,'Регистрация расход товаров'!$A$4:$A$2000,"&lt;"&amp;DATE(YEAR($A1235),MONTH($A1235),1),'Регистрация расход товаров'!$D$4:$D$2000,$D1235),0))))*G1235,0)</f>
        <v>0</v>
      </c>
      <c r="I1235" s="154"/>
      <c r="J1235" s="153">
        <f t="shared" si="38"/>
        <v>0</v>
      </c>
      <c r="K1235" s="153">
        <f t="shared" si="39"/>
        <v>0</v>
      </c>
      <c r="L1235" s="43" t="e">
        <f>IF(B1235=#REF!,MAX($L$3:L1234)+1,0)</f>
        <v>#REF!</v>
      </c>
    </row>
    <row r="1236" spans="1:12">
      <c r="A1236" s="158"/>
      <c r="B1236" s="94"/>
      <c r="C1236" s="159"/>
      <c r="D1236" s="128"/>
      <c r="E1236" s="151" t="str">
        <f>IFERROR(INDEX('Материал хисобот'!$C$9:$C$259,MATCH(D1236,'Материал хисобот'!$B$9:$B$259,0),1),"")</f>
        <v/>
      </c>
      <c r="F1236" s="152" t="str">
        <f>IFERROR(INDEX('Материал хисобот'!$D$9:$D$259,MATCH(D1236,'Материал хисобот'!$B$9:$B$259,0),1),"")</f>
        <v/>
      </c>
      <c r="G1236" s="155"/>
      <c r="H1236" s="153">
        <f>IFERROR((((SUMIFS('Регистрация приход товаров'!$H$4:$H$2000,'Регистрация приход товаров'!$A$4:$A$2000,"&gt;="&amp;DATE(YEAR($A1236),MONTH($A1236),1),'Регистрация приход товаров'!$D$4:$D$2000,$D1236)-SUMIFS('Регистрация приход товаров'!$H$4:$H$2000,'Регистрация приход товаров'!$A$4:$A$2000,"&gt;="&amp;DATE(YEAR($A1236),MONTH($A1236)+1,1),'Регистрация приход товаров'!$D$4:$D$2000,$D1236))+(IFERROR((SUMIF('Остаток на начало год'!$B$5:$B$302,$D1236,'Остаток на начало год'!$F$5:$F$302)+SUMIFS('Регистрация приход товаров'!$H$4:$H$2000,'Регистрация приход товаров'!$D$4:$D$2000,$D1236,'Регистрация приход товаров'!$A$4:$A$2000,"&lt;"&amp;DATE(YEAR($A1236),MONTH($A1236),1)))-SUMIFS('Регистрация расход товаров'!$H$4:$H$2000,'Регистрация расход товаров'!$A$4:$A$2000,"&lt;"&amp;DATE(YEAR($A1236),MONTH($A1236),1),'Регистрация расход товаров'!$D$4:$D$2000,$D1236),0)))/((SUMIFS('Регистрация приход товаров'!$G$4:$G$2000,'Регистрация приход товаров'!$A$4:$A$2000,"&gt;="&amp;DATE(YEAR($A1236),MONTH($A1236),1),'Регистрация приход товаров'!$D$4:$D$2000,$D1236)-SUMIFS('Регистрация приход товаров'!$G$4:$G$2000,'Регистрация приход товаров'!$A$4:$A$2000,"&gt;="&amp;DATE(YEAR($A1236),MONTH($A1236)+1,1),'Регистрация приход товаров'!$D$4:$D$2000,$D1236))+(IFERROR((SUMIF('Остаток на начало год'!$B$5:$B$302,$D1236,'Остаток на начало год'!$E$5:$E$302)+SUMIFS('Регистрация приход товаров'!$G$4:$G$2000,'Регистрация приход товаров'!$D$4:$D$2000,$D1236,'Регистрация приход товаров'!$A$4:$A$2000,"&lt;"&amp;DATE(YEAR($A1236),MONTH($A1236),1)))-SUMIFS('Регистрация расход товаров'!$G$4:$G$2000,'Регистрация расход товаров'!$A$4:$A$2000,"&lt;"&amp;DATE(YEAR($A1236),MONTH($A1236),1),'Регистрация расход товаров'!$D$4:$D$2000,$D1236),0))))*G1236,0)</f>
        <v>0</v>
      </c>
      <c r="I1236" s="154"/>
      <c r="J1236" s="153">
        <f t="shared" si="38"/>
        <v>0</v>
      </c>
      <c r="K1236" s="153">
        <f t="shared" si="39"/>
        <v>0</v>
      </c>
      <c r="L1236" s="43" t="e">
        <f>IF(B1236=#REF!,MAX($L$3:L1235)+1,0)</f>
        <v>#REF!</v>
      </c>
    </row>
    <row r="1237" spans="1:12">
      <c r="A1237" s="158"/>
      <c r="B1237" s="94"/>
      <c r="C1237" s="159"/>
      <c r="D1237" s="128"/>
      <c r="E1237" s="151" t="str">
        <f>IFERROR(INDEX('Материал хисобот'!$C$9:$C$259,MATCH(D1237,'Материал хисобот'!$B$9:$B$259,0),1),"")</f>
        <v/>
      </c>
      <c r="F1237" s="152" t="str">
        <f>IFERROR(INDEX('Материал хисобот'!$D$9:$D$259,MATCH(D1237,'Материал хисобот'!$B$9:$B$259,0),1),"")</f>
        <v/>
      </c>
      <c r="G1237" s="155"/>
      <c r="H1237" s="153">
        <f>IFERROR((((SUMIFS('Регистрация приход товаров'!$H$4:$H$2000,'Регистрация приход товаров'!$A$4:$A$2000,"&gt;="&amp;DATE(YEAR($A1237),MONTH($A1237),1),'Регистрация приход товаров'!$D$4:$D$2000,$D1237)-SUMIFS('Регистрация приход товаров'!$H$4:$H$2000,'Регистрация приход товаров'!$A$4:$A$2000,"&gt;="&amp;DATE(YEAR($A1237),MONTH($A1237)+1,1),'Регистрация приход товаров'!$D$4:$D$2000,$D1237))+(IFERROR((SUMIF('Остаток на начало год'!$B$5:$B$302,$D1237,'Остаток на начало год'!$F$5:$F$302)+SUMIFS('Регистрация приход товаров'!$H$4:$H$2000,'Регистрация приход товаров'!$D$4:$D$2000,$D1237,'Регистрация приход товаров'!$A$4:$A$2000,"&lt;"&amp;DATE(YEAR($A1237),MONTH($A1237),1)))-SUMIFS('Регистрация расход товаров'!$H$4:$H$2000,'Регистрация расход товаров'!$A$4:$A$2000,"&lt;"&amp;DATE(YEAR($A1237),MONTH($A1237),1),'Регистрация расход товаров'!$D$4:$D$2000,$D1237),0)))/((SUMIFS('Регистрация приход товаров'!$G$4:$G$2000,'Регистрация приход товаров'!$A$4:$A$2000,"&gt;="&amp;DATE(YEAR($A1237),MONTH($A1237),1),'Регистрация приход товаров'!$D$4:$D$2000,$D1237)-SUMIFS('Регистрация приход товаров'!$G$4:$G$2000,'Регистрация приход товаров'!$A$4:$A$2000,"&gt;="&amp;DATE(YEAR($A1237),MONTH($A1237)+1,1),'Регистрация приход товаров'!$D$4:$D$2000,$D1237))+(IFERROR((SUMIF('Остаток на начало год'!$B$5:$B$302,$D1237,'Остаток на начало год'!$E$5:$E$302)+SUMIFS('Регистрация приход товаров'!$G$4:$G$2000,'Регистрация приход товаров'!$D$4:$D$2000,$D1237,'Регистрация приход товаров'!$A$4:$A$2000,"&lt;"&amp;DATE(YEAR($A1237),MONTH($A1237),1)))-SUMIFS('Регистрация расход товаров'!$G$4:$G$2000,'Регистрация расход товаров'!$A$4:$A$2000,"&lt;"&amp;DATE(YEAR($A1237),MONTH($A1237),1),'Регистрация расход товаров'!$D$4:$D$2000,$D1237),0))))*G1237,0)</f>
        <v>0</v>
      </c>
      <c r="I1237" s="154"/>
      <c r="J1237" s="153">
        <f t="shared" si="38"/>
        <v>0</v>
      </c>
      <c r="K1237" s="153">
        <f t="shared" si="39"/>
        <v>0</v>
      </c>
      <c r="L1237" s="43" t="e">
        <f>IF(B1237=#REF!,MAX($L$3:L1236)+1,0)</f>
        <v>#REF!</v>
      </c>
    </row>
    <row r="1238" spans="1:12">
      <c r="A1238" s="158"/>
      <c r="B1238" s="94"/>
      <c r="C1238" s="159"/>
      <c r="D1238" s="128"/>
      <c r="E1238" s="151" t="str">
        <f>IFERROR(INDEX('Материал хисобот'!$C$9:$C$259,MATCH(D1238,'Материал хисобот'!$B$9:$B$259,0),1),"")</f>
        <v/>
      </c>
      <c r="F1238" s="152" t="str">
        <f>IFERROR(INDEX('Материал хисобот'!$D$9:$D$259,MATCH(D1238,'Материал хисобот'!$B$9:$B$259,0),1),"")</f>
        <v/>
      </c>
      <c r="G1238" s="155"/>
      <c r="H1238" s="153">
        <f>IFERROR((((SUMIFS('Регистрация приход товаров'!$H$4:$H$2000,'Регистрация приход товаров'!$A$4:$A$2000,"&gt;="&amp;DATE(YEAR($A1238),MONTH($A1238),1),'Регистрация приход товаров'!$D$4:$D$2000,$D1238)-SUMIFS('Регистрация приход товаров'!$H$4:$H$2000,'Регистрация приход товаров'!$A$4:$A$2000,"&gt;="&amp;DATE(YEAR($A1238),MONTH($A1238)+1,1),'Регистрация приход товаров'!$D$4:$D$2000,$D1238))+(IFERROR((SUMIF('Остаток на начало год'!$B$5:$B$302,$D1238,'Остаток на начало год'!$F$5:$F$302)+SUMIFS('Регистрация приход товаров'!$H$4:$H$2000,'Регистрация приход товаров'!$D$4:$D$2000,$D1238,'Регистрация приход товаров'!$A$4:$A$2000,"&lt;"&amp;DATE(YEAR($A1238),MONTH($A1238),1)))-SUMIFS('Регистрация расход товаров'!$H$4:$H$2000,'Регистрация расход товаров'!$A$4:$A$2000,"&lt;"&amp;DATE(YEAR($A1238),MONTH($A1238),1),'Регистрация расход товаров'!$D$4:$D$2000,$D1238),0)))/((SUMIFS('Регистрация приход товаров'!$G$4:$G$2000,'Регистрация приход товаров'!$A$4:$A$2000,"&gt;="&amp;DATE(YEAR($A1238),MONTH($A1238),1),'Регистрация приход товаров'!$D$4:$D$2000,$D1238)-SUMIFS('Регистрация приход товаров'!$G$4:$G$2000,'Регистрация приход товаров'!$A$4:$A$2000,"&gt;="&amp;DATE(YEAR($A1238),MONTH($A1238)+1,1),'Регистрация приход товаров'!$D$4:$D$2000,$D1238))+(IFERROR((SUMIF('Остаток на начало год'!$B$5:$B$302,$D1238,'Остаток на начало год'!$E$5:$E$302)+SUMIFS('Регистрация приход товаров'!$G$4:$G$2000,'Регистрация приход товаров'!$D$4:$D$2000,$D1238,'Регистрация приход товаров'!$A$4:$A$2000,"&lt;"&amp;DATE(YEAR($A1238),MONTH($A1238),1)))-SUMIFS('Регистрация расход товаров'!$G$4:$G$2000,'Регистрация расход товаров'!$A$4:$A$2000,"&lt;"&amp;DATE(YEAR($A1238),MONTH($A1238),1),'Регистрация расход товаров'!$D$4:$D$2000,$D1238),0))))*G1238,0)</f>
        <v>0</v>
      </c>
      <c r="I1238" s="154"/>
      <c r="J1238" s="153">
        <f t="shared" si="38"/>
        <v>0</v>
      </c>
      <c r="K1238" s="153">
        <f t="shared" si="39"/>
        <v>0</v>
      </c>
      <c r="L1238" s="43" t="e">
        <f>IF(B1238=#REF!,MAX($L$3:L1237)+1,0)</f>
        <v>#REF!</v>
      </c>
    </row>
    <row r="1239" spans="1:12">
      <c r="A1239" s="158"/>
      <c r="B1239" s="94"/>
      <c r="C1239" s="159"/>
      <c r="D1239" s="128"/>
      <c r="E1239" s="151" t="str">
        <f>IFERROR(INDEX('Материал хисобот'!$C$9:$C$259,MATCH(D1239,'Материал хисобот'!$B$9:$B$259,0),1),"")</f>
        <v/>
      </c>
      <c r="F1239" s="152" t="str">
        <f>IFERROR(INDEX('Материал хисобот'!$D$9:$D$259,MATCH(D1239,'Материал хисобот'!$B$9:$B$259,0),1),"")</f>
        <v/>
      </c>
      <c r="G1239" s="155"/>
      <c r="H1239" s="153">
        <f>IFERROR((((SUMIFS('Регистрация приход товаров'!$H$4:$H$2000,'Регистрация приход товаров'!$A$4:$A$2000,"&gt;="&amp;DATE(YEAR($A1239),MONTH($A1239),1),'Регистрация приход товаров'!$D$4:$D$2000,$D1239)-SUMIFS('Регистрация приход товаров'!$H$4:$H$2000,'Регистрация приход товаров'!$A$4:$A$2000,"&gt;="&amp;DATE(YEAR($A1239),MONTH($A1239)+1,1),'Регистрация приход товаров'!$D$4:$D$2000,$D1239))+(IFERROR((SUMIF('Остаток на начало год'!$B$5:$B$302,$D1239,'Остаток на начало год'!$F$5:$F$302)+SUMIFS('Регистрация приход товаров'!$H$4:$H$2000,'Регистрация приход товаров'!$D$4:$D$2000,$D1239,'Регистрация приход товаров'!$A$4:$A$2000,"&lt;"&amp;DATE(YEAR($A1239),MONTH($A1239),1)))-SUMIFS('Регистрация расход товаров'!$H$4:$H$2000,'Регистрация расход товаров'!$A$4:$A$2000,"&lt;"&amp;DATE(YEAR($A1239),MONTH($A1239),1),'Регистрация расход товаров'!$D$4:$D$2000,$D1239),0)))/((SUMIFS('Регистрация приход товаров'!$G$4:$G$2000,'Регистрация приход товаров'!$A$4:$A$2000,"&gt;="&amp;DATE(YEAR($A1239),MONTH($A1239),1),'Регистрация приход товаров'!$D$4:$D$2000,$D1239)-SUMIFS('Регистрация приход товаров'!$G$4:$G$2000,'Регистрация приход товаров'!$A$4:$A$2000,"&gt;="&amp;DATE(YEAR($A1239),MONTH($A1239)+1,1),'Регистрация приход товаров'!$D$4:$D$2000,$D1239))+(IFERROR((SUMIF('Остаток на начало год'!$B$5:$B$302,$D1239,'Остаток на начало год'!$E$5:$E$302)+SUMIFS('Регистрация приход товаров'!$G$4:$G$2000,'Регистрация приход товаров'!$D$4:$D$2000,$D1239,'Регистрация приход товаров'!$A$4:$A$2000,"&lt;"&amp;DATE(YEAR($A1239),MONTH($A1239),1)))-SUMIFS('Регистрация расход товаров'!$G$4:$G$2000,'Регистрация расход товаров'!$A$4:$A$2000,"&lt;"&amp;DATE(YEAR($A1239),MONTH($A1239),1),'Регистрация расход товаров'!$D$4:$D$2000,$D1239),0))))*G1239,0)</f>
        <v>0</v>
      </c>
      <c r="I1239" s="154"/>
      <c r="J1239" s="153">
        <f t="shared" si="38"/>
        <v>0</v>
      </c>
      <c r="K1239" s="153">
        <f t="shared" si="39"/>
        <v>0</v>
      </c>
      <c r="L1239" s="43" t="e">
        <f>IF(B1239=#REF!,MAX($L$3:L1238)+1,0)</f>
        <v>#REF!</v>
      </c>
    </row>
    <row r="1240" spans="1:12">
      <c r="A1240" s="158"/>
      <c r="B1240" s="94"/>
      <c r="C1240" s="159"/>
      <c r="D1240" s="128"/>
      <c r="E1240" s="151" t="str">
        <f>IFERROR(INDEX('Материал хисобот'!$C$9:$C$259,MATCH(D1240,'Материал хисобот'!$B$9:$B$259,0),1),"")</f>
        <v/>
      </c>
      <c r="F1240" s="152" t="str">
        <f>IFERROR(INDEX('Материал хисобот'!$D$9:$D$259,MATCH(D1240,'Материал хисобот'!$B$9:$B$259,0),1),"")</f>
        <v/>
      </c>
      <c r="G1240" s="155"/>
      <c r="H1240" s="153">
        <f>IFERROR((((SUMIFS('Регистрация приход товаров'!$H$4:$H$2000,'Регистрация приход товаров'!$A$4:$A$2000,"&gt;="&amp;DATE(YEAR($A1240),MONTH($A1240),1),'Регистрация приход товаров'!$D$4:$D$2000,$D1240)-SUMIFS('Регистрация приход товаров'!$H$4:$H$2000,'Регистрация приход товаров'!$A$4:$A$2000,"&gt;="&amp;DATE(YEAR($A1240),MONTH($A1240)+1,1),'Регистрация приход товаров'!$D$4:$D$2000,$D1240))+(IFERROR((SUMIF('Остаток на начало год'!$B$5:$B$302,$D1240,'Остаток на начало год'!$F$5:$F$302)+SUMIFS('Регистрация приход товаров'!$H$4:$H$2000,'Регистрация приход товаров'!$D$4:$D$2000,$D1240,'Регистрация приход товаров'!$A$4:$A$2000,"&lt;"&amp;DATE(YEAR($A1240),MONTH($A1240),1)))-SUMIFS('Регистрация расход товаров'!$H$4:$H$2000,'Регистрация расход товаров'!$A$4:$A$2000,"&lt;"&amp;DATE(YEAR($A1240),MONTH($A1240),1),'Регистрация расход товаров'!$D$4:$D$2000,$D1240),0)))/((SUMIFS('Регистрация приход товаров'!$G$4:$G$2000,'Регистрация приход товаров'!$A$4:$A$2000,"&gt;="&amp;DATE(YEAR($A1240),MONTH($A1240),1),'Регистрация приход товаров'!$D$4:$D$2000,$D1240)-SUMIFS('Регистрация приход товаров'!$G$4:$G$2000,'Регистрация приход товаров'!$A$4:$A$2000,"&gt;="&amp;DATE(YEAR($A1240),MONTH($A1240)+1,1),'Регистрация приход товаров'!$D$4:$D$2000,$D1240))+(IFERROR((SUMIF('Остаток на начало год'!$B$5:$B$302,$D1240,'Остаток на начало год'!$E$5:$E$302)+SUMIFS('Регистрация приход товаров'!$G$4:$G$2000,'Регистрация приход товаров'!$D$4:$D$2000,$D1240,'Регистрация приход товаров'!$A$4:$A$2000,"&lt;"&amp;DATE(YEAR($A1240),MONTH($A1240),1)))-SUMIFS('Регистрация расход товаров'!$G$4:$G$2000,'Регистрация расход товаров'!$A$4:$A$2000,"&lt;"&amp;DATE(YEAR($A1240),MONTH($A1240),1),'Регистрация расход товаров'!$D$4:$D$2000,$D1240),0))))*G1240,0)</f>
        <v>0</v>
      </c>
      <c r="I1240" s="154"/>
      <c r="J1240" s="153">
        <f t="shared" si="38"/>
        <v>0</v>
      </c>
      <c r="K1240" s="153">
        <f t="shared" si="39"/>
        <v>0</v>
      </c>
      <c r="L1240" s="43" t="e">
        <f>IF(B1240=#REF!,MAX($L$3:L1239)+1,0)</f>
        <v>#REF!</v>
      </c>
    </row>
    <row r="1241" spans="1:12">
      <c r="A1241" s="158"/>
      <c r="B1241" s="94"/>
      <c r="C1241" s="159"/>
      <c r="D1241" s="128"/>
      <c r="E1241" s="151" t="str">
        <f>IFERROR(INDEX('Материал хисобот'!$C$9:$C$259,MATCH(D1241,'Материал хисобот'!$B$9:$B$259,0),1),"")</f>
        <v/>
      </c>
      <c r="F1241" s="152" t="str">
        <f>IFERROR(INDEX('Материал хисобот'!$D$9:$D$259,MATCH(D1241,'Материал хисобот'!$B$9:$B$259,0),1),"")</f>
        <v/>
      </c>
      <c r="G1241" s="155"/>
      <c r="H1241" s="153">
        <f>IFERROR((((SUMIFS('Регистрация приход товаров'!$H$4:$H$2000,'Регистрация приход товаров'!$A$4:$A$2000,"&gt;="&amp;DATE(YEAR($A1241),MONTH($A1241),1),'Регистрация приход товаров'!$D$4:$D$2000,$D1241)-SUMIFS('Регистрация приход товаров'!$H$4:$H$2000,'Регистрация приход товаров'!$A$4:$A$2000,"&gt;="&amp;DATE(YEAR($A1241),MONTH($A1241)+1,1),'Регистрация приход товаров'!$D$4:$D$2000,$D1241))+(IFERROR((SUMIF('Остаток на начало год'!$B$5:$B$302,$D1241,'Остаток на начало год'!$F$5:$F$302)+SUMIFS('Регистрация приход товаров'!$H$4:$H$2000,'Регистрация приход товаров'!$D$4:$D$2000,$D1241,'Регистрация приход товаров'!$A$4:$A$2000,"&lt;"&amp;DATE(YEAR($A1241),MONTH($A1241),1)))-SUMIFS('Регистрация расход товаров'!$H$4:$H$2000,'Регистрация расход товаров'!$A$4:$A$2000,"&lt;"&amp;DATE(YEAR($A1241),MONTH($A1241),1),'Регистрация расход товаров'!$D$4:$D$2000,$D1241),0)))/((SUMIFS('Регистрация приход товаров'!$G$4:$G$2000,'Регистрация приход товаров'!$A$4:$A$2000,"&gt;="&amp;DATE(YEAR($A1241),MONTH($A1241),1),'Регистрация приход товаров'!$D$4:$D$2000,$D1241)-SUMIFS('Регистрация приход товаров'!$G$4:$G$2000,'Регистрация приход товаров'!$A$4:$A$2000,"&gt;="&amp;DATE(YEAR($A1241),MONTH($A1241)+1,1),'Регистрация приход товаров'!$D$4:$D$2000,$D1241))+(IFERROR((SUMIF('Остаток на начало год'!$B$5:$B$302,$D1241,'Остаток на начало год'!$E$5:$E$302)+SUMIFS('Регистрация приход товаров'!$G$4:$G$2000,'Регистрация приход товаров'!$D$4:$D$2000,$D1241,'Регистрация приход товаров'!$A$4:$A$2000,"&lt;"&amp;DATE(YEAR($A1241),MONTH($A1241),1)))-SUMIFS('Регистрация расход товаров'!$G$4:$G$2000,'Регистрация расход товаров'!$A$4:$A$2000,"&lt;"&amp;DATE(YEAR($A1241),MONTH($A1241),1),'Регистрация расход товаров'!$D$4:$D$2000,$D1241),0))))*G1241,0)</f>
        <v>0</v>
      </c>
      <c r="I1241" s="154"/>
      <c r="J1241" s="153">
        <f t="shared" si="38"/>
        <v>0</v>
      </c>
      <c r="K1241" s="153">
        <f t="shared" si="39"/>
        <v>0</v>
      </c>
      <c r="L1241" s="43" t="e">
        <f>IF(B1241=#REF!,MAX($L$3:L1240)+1,0)</f>
        <v>#REF!</v>
      </c>
    </row>
    <row r="1242" spans="1:12">
      <c r="A1242" s="158"/>
      <c r="B1242" s="94"/>
      <c r="C1242" s="159"/>
      <c r="D1242" s="128"/>
      <c r="E1242" s="151" t="str">
        <f>IFERROR(INDEX('Материал хисобот'!$C$9:$C$259,MATCH(D1242,'Материал хисобот'!$B$9:$B$259,0),1),"")</f>
        <v/>
      </c>
      <c r="F1242" s="152" t="str">
        <f>IFERROR(INDEX('Материал хисобот'!$D$9:$D$259,MATCH(D1242,'Материал хисобот'!$B$9:$B$259,0),1),"")</f>
        <v/>
      </c>
      <c r="G1242" s="155"/>
      <c r="H1242" s="153">
        <f>IFERROR((((SUMIFS('Регистрация приход товаров'!$H$4:$H$2000,'Регистрация приход товаров'!$A$4:$A$2000,"&gt;="&amp;DATE(YEAR($A1242),MONTH($A1242),1),'Регистрация приход товаров'!$D$4:$D$2000,$D1242)-SUMIFS('Регистрация приход товаров'!$H$4:$H$2000,'Регистрация приход товаров'!$A$4:$A$2000,"&gt;="&amp;DATE(YEAR($A1242),MONTH($A1242)+1,1),'Регистрация приход товаров'!$D$4:$D$2000,$D1242))+(IFERROR((SUMIF('Остаток на начало год'!$B$5:$B$302,$D1242,'Остаток на начало год'!$F$5:$F$302)+SUMIFS('Регистрация приход товаров'!$H$4:$H$2000,'Регистрация приход товаров'!$D$4:$D$2000,$D1242,'Регистрация приход товаров'!$A$4:$A$2000,"&lt;"&amp;DATE(YEAR($A1242),MONTH($A1242),1)))-SUMIFS('Регистрация расход товаров'!$H$4:$H$2000,'Регистрация расход товаров'!$A$4:$A$2000,"&lt;"&amp;DATE(YEAR($A1242),MONTH($A1242),1),'Регистрация расход товаров'!$D$4:$D$2000,$D1242),0)))/((SUMIFS('Регистрация приход товаров'!$G$4:$G$2000,'Регистрация приход товаров'!$A$4:$A$2000,"&gt;="&amp;DATE(YEAR($A1242),MONTH($A1242),1),'Регистрация приход товаров'!$D$4:$D$2000,$D1242)-SUMIFS('Регистрация приход товаров'!$G$4:$G$2000,'Регистрация приход товаров'!$A$4:$A$2000,"&gt;="&amp;DATE(YEAR($A1242),MONTH($A1242)+1,1),'Регистрация приход товаров'!$D$4:$D$2000,$D1242))+(IFERROR((SUMIF('Остаток на начало год'!$B$5:$B$302,$D1242,'Остаток на начало год'!$E$5:$E$302)+SUMIFS('Регистрация приход товаров'!$G$4:$G$2000,'Регистрация приход товаров'!$D$4:$D$2000,$D1242,'Регистрация приход товаров'!$A$4:$A$2000,"&lt;"&amp;DATE(YEAR($A1242),MONTH($A1242),1)))-SUMIFS('Регистрация расход товаров'!$G$4:$G$2000,'Регистрация расход товаров'!$A$4:$A$2000,"&lt;"&amp;DATE(YEAR($A1242),MONTH($A1242),1),'Регистрация расход товаров'!$D$4:$D$2000,$D1242),0))))*G1242,0)</f>
        <v>0</v>
      </c>
      <c r="I1242" s="154"/>
      <c r="J1242" s="153">
        <f t="shared" si="38"/>
        <v>0</v>
      </c>
      <c r="K1242" s="153">
        <f t="shared" si="39"/>
        <v>0</v>
      </c>
      <c r="L1242" s="43" t="e">
        <f>IF(B1242=#REF!,MAX($L$3:L1241)+1,0)</f>
        <v>#REF!</v>
      </c>
    </row>
    <row r="1243" spans="1:12">
      <c r="A1243" s="158"/>
      <c r="B1243" s="94"/>
      <c r="C1243" s="159"/>
      <c r="D1243" s="128"/>
      <c r="E1243" s="151" t="str">
        <f>IFERROR(INDEX('Материал хисобот'!$C$9:$C$259,MATCH(D1243,'Материал хисобот'!$B$9:$B$259,0),1),"")</f>
        <v/>
      </c>
      <c r="F1243" s="152" t="str">
        <f>IFERROR(INDEX('Материал хисобот'!$D$9:$D$259,MATCH(D1243,'Материал хисобот'!$B$9:$B$259,0),1),"")</f>
        <v/>
      </c>
      <c r="G1243" s="155"/>
      <c r="H1243" s="153">
        <f>IFERROR((((SUMIFS('Регистрация приход товаров'!$H$4:$H$2000,'Регистрация приход товаров'!$A$4:$A$2000,"&gt;="&amp;DATE(YEAR($A1243),MONTH($A1243),1),'Регистрация приход товаров'!$D$4:$D$2000,$D1243)-SUMIFS('Регистрация приход товаров'!$H$4:$H$2000,'Регистрация приход товаров'!$A$4:$A$2000,"&gt;="&amp;DATE(YEAR($A1243),MONTH($A1243)+1,1),'Регистрация приход товаров'!$D$4:$D$2000,$D1243))+(IFERROR((SUMIF('Остаток на начало год'!$B$5:$B$302,$D1243,'Остаток на начало год'!$F$5:$F$302)+SUMIFS('Регистрация приход товаров'!$H$4:$H$2000,'Регистрация приход товаров'!$D$4:$D$2000,$D1243,'Регистрация приход товаров'!$A$4:$A$2000,"&lt;"&amp;DATE(YEAR($A1243),MONTH($A1243),1)))-SUMIFS('Регистрация расход товаров'!$H$4:$H$2000,'Регистрация расход товаров'!$A$4:$A$2000,"&lt;"&amp;DATE(YEAR($A1243),MONTH($A1243),1),'Регистрация расход товаров'!$D$4:$D$2000,$D1243),0)))/((SUMIFS('Регистрация приход товаров'!$G$4:$G$2000,'Регистрация приход товаров'!$A$4:$A$2000,"&gt;="&amp;DATE(YEAR($A1243),MONTH($A1243),1),'Регистрация приход товаров'!$D$4:$D$2000,$D1243)-SUMIFS('Регистрация приход товаров'!$G$4:$G$2000,'Регистрация приход товаров'!$A$4:$A$2000,"&gt;="&amp;DATE(YEAR($A1243),MONTH($A1243)+1,1),'Регистрация приход товаров'!$D$4:$D$2000,$D1243))+(IFERROR((SUMIF('Остаток на начало год'!$B$5:$B$302,$D1243,'Остаток на начало год'!$E$5:$E$302)+SUMIFS('Регистрация приход товаров'!$G$4:$G$2000,'Регистрация приход товаров'!$D$4:$D$2000,$D1243,'Регистрация приход товаров'!$A$4:$A$2000,"&lt;"&amp;DATE(YEAR($A1243),MONTH($A1243),1)))-SUMIFS('Регистрация расход товаров'!$G$4:$G$2000,'Регистрация расход товаров'!$A$4:$A$2000,"&lt;"&amp;DATE(YEAR($A1243),MONTH($A1243),1),'Регистрация расход товаров'!$D$4:$D$2000,$D1243),0))))*G1243,0)</f>
        <v>0</v>
      </c>
      <c r="I1243" s="154"/>
      <c r="J1243" s="153">
        <f t="shared" si="38"/>
        <v>0</v>
      </c>
      <c r="K1243" s="153">
        <f t="shared" si="39"/>
        <v>0</v>
      </c>
      <c r="L1243" s="43" t="e">
        <f>IF(B1243=#REF!,MAX($L$3:L1242)+1,0)</f>
        <v>#REF!</v>
      </c>
    </row>
    <row r="1244" spans="1:12">
      <c r="A1244" s="158"/>
      <c r="B1244" s="94"/>
      <c r="C1244" s="159"/>
      <c r="D1244" s="128"/>
      <c r="E1244" s="151" t="str">
        <f>IFERROR(INDEX('Материал хисобот'!$C$9:$C$259,MATCH(D1244,'Материал хисобот'!$B$9:$B$259,0),1),"")</f>
        <v/>
      </c>
      <c r="F1244" s="152" t="str">
        <f>IFERROR(INDEX('Материал хисобот'!$D$9:$D$259,MATCH(D1244,'Материал хисобот'!$B$9:$B$259,0),1),"")</f>
        <v/>
      </c>
      <c r="G1244" s="155"/>
      <c r="H1244" s="153">
        <f>IFERROR((((SUMIFS('Регистрация приход товаров'!$H$4:$H$2000,'Регистрация приход товаров'!$A$4:$A$2000,"&gt;="&amp;DATE(YEAR($A1244),MONTH($A1244),1),'Регистрация приход товаров'!$D$4:$D$2000,$D1244)-SUMIFS('Регистрация приход товаров'!$H$4:$H$2000,'Регистрация приход товаров'!$A$4:$A$2000,"&gt;="&amp;DATE(YEAR($A1244),MONTH($A1244)+1,1),'Регистрация приход товаров'!$D$4:$D$2000,$D1244))+(IFERROR((SUMIF('Остаток на начало год'!$B$5:$B$302,$D1244,'Остаток на начало год'!$F$5:$F$302)+SUMIFS('Регистрация приход товаров'!$H$4:$H$2000,'Регистрация приход товаров'!$D$4:$D$2000,$D1244,'Регистрация приход товаров'!$A$4:$A$2000,"&lt;"&amp;DATE(YEAR($A1244),MONTH($A1244),1)))-SUMIFS('Регистрация расход товаров'!$H$4:$H$2000,'Регистрация расход товаров'!$A$4:$A$2000,"&lt;"&amp;DATE(YEAR($A1244),MONTH($A1244),1),'Регистрация расход товаров'!$D$4:$D$2000,$D1244),0)))/((SUMIFS('Регистрация приход товаров'!$G$4:$G$2000,'Регистрация приход товаров'!$A$4:$A$2000,"&gt;="&amp;DATE(YEAR($A1244),MONTH($A1244),1),'Регистрация приход товаров'!$D$4:$D$2000,$D1244)-SUMIFS('Регистрация приход товаров'!$G$4:$G$2000,'Регистрация приход товаров'!$A$4:$A$2000,"&gt;="&amp;DATE(YEAR($A1244),MONTH($A1244)+1,1),'Регистрация приход товаров'!$D$4:$D$2000,$D1244))+(IFERROR((SUMIF('Остаток на начало год'!$B$5:$B$302,$D1244,'Остаток на начало год'!$E$5:$E$302)+SUMIFS('Регистрация приход товаров'!$G$4:$G$2000,'Регистрация приход товаров'!$D$4:$D$2000,$D1244,'Регистрация приход товаров'!$A$4:$A$2000,"&lt;"&amp;DATE(YEAR($A1244),MONTH($A1244),1)))-SUMIFS('Регистрация расход товаров'!$G$4:$G$2000,'Регистрация расход товаров'!$A$4:$A$2000,"&lt;"&amp;DATE(YEAR($A1244),MONTH($A1244),1),'Регистрация расход товаров'!$D$4:$D$2000,$D1244),0))))*G1244,0)</f>
        <v>0</v>
      </c>
      <c r="I1244" s="154"/>
      <c r="J1244" s="153">
        <f t="shared" si="38"/>
        <v>0</v>
      </c>
      <c r="K1244" s="153">
        <f t="shared" si="39"/>
        <v>0</v>
      </c>
      <c r="L1244" s="43" t="e">
        <f>IF(B1244=#REF!,MAX($L$3:L1243)+1,0)</f>
        <v>#REF!</v>
      </c>
    </row>
    <row r="1245" spans="1:12">
      <c r="A1245" s="158"/>
      <c r="B1245" s="94"/>
      <c r="C1245" s="159"/>
      <c r="D1245" s="128"/>
      <c r="E1245" s="151" t="str">
        <f>IFERROR(INDEX('Материал хисобот'!$C$9:$C$259,MATCH(D1245,'Материал хисобот'!$B$9:$B$259,0),1),"")</f>
        <v/>
      </c>
      <c r="F1245" s="152" t="str">
        <f>IFERROR(INDEX('Материал хисобот'!$D$9:$D$259,MATCH(D1245,'Материал хисобот'!$B$9:$B$259,0),1),"")</f>
        <v/>
      </c>
      <c r="G1245" s="155"/>
      <c r="H1245" s="153">
        <f>IFERROR((((SUMIFS('Регистрация приход товаров'!$H$4:$H$2000,'Регистрация приход товаров'!$A$4:$A$2000,"&gt;="&amp;DATE(YEAR($A1245),MONTH($A1245),1),'Регистрация приход товаров'!$D$4:$D$2000,$D1245)-SUMIFS('Регистрация приход товаров'!$H$4:$H$2000,'Регистрация приход товаров'!$A$4:$A$2000,"&gt;="&amp;DATE(YEAR($A1245),MONTH($A1245)+1,1),'Регистрация приход товаров'!$D$4:$D$2000,$D1245))+(IFERROR((SUMIF('Остаток на начало год'!$B$5:$B$302,$D1245,'Остаток на начало год'!$F$5:$F$302)+SUMIFS('Регистрация приход товаров'!$H$4:$H$2000,'Регистрация приход товаров'!$D$4:$D$2000,$D1245,'Регистрация приход товаров'!$A$4:$A$2000,"&lt;"&amp;DATE(YEAR($A1245),MONTH($A1245),1)))-SUMIFS('Регистрация расход товаров'!$H$4:$H$2000,'Регистрация расход товаров'!$A$4:$A$2000,"&lt;"&amp;DATE(YEAR($A1245),MONTH($A1245),1),'Регистрация расход товаров'!$D$4:$D$2000,$D1245),0)))/((SUMIFS('Регистрация приход товаров'!$G$4:$G$2000,'Регистрация приход товаров'!$A$4:$A$2000,"&gt;="&amp;DATE(YEAR($A1245),MONTH($A1245),1),'Регистрация приход товаров'!$D$4:$D$2000,$D1245)-SUMIFS('Регистрация приход товаров'!$G$4:$G$2000,'Регистрация приход товаров'!$A$4:$A$2000,"&gt;="&amp;DATE(YEAR($A1245),MONTH($A1245)+1,1),'Регистрация приход товаров'!$D$4:$D$2000,$D1245))+(IFERROR((SUMIF('Остаток на начало год'!$B$5:$B$302,$D1245,'Остаток на начало год'!$E$5:$E$302)+SUMIFS('Регистрация приход товаров'!$G$4:$G$2000,'Регистрация приход товаров'!$D$4:$D$2000,$D1245,'Регистрация приход товаров'!$A$4:$A$2000,"&lt;"&amp;DATE(YEAR($A1245),MONTH($A1245),1)))-SUMIFS('Регистрация расход товаров'!$G$4:$G$2000,'Регистрация расход товаров'!$A$4:$A$2000,"&lt;"&amp;DATE(YEAR($A1245),MONTH($A1245),1),'Регистрация расход товаров'!$D$4:$D$2000,$D1245),0))))*G1245,0)</f>
        <v>0</v>
      </c>
      <c r="I1245" s="154"/>
      <c r="J1245" s="153">
        <f t="shared" si="38"/>
        <v>0</v>
      </c>
      <c r="K1245" s="153">
        <f t="shared" si="39"/>
        <v>0</v>
      </c>
      <c r="L1245" s="43" t="e">
        <f>IF(B1245=#REF!,MAX($L$3:L1244)+1,0)</f>
        <v>#REF!</v>
      </c>
    </row>
    <row r="1246" spans="1:12">
      <c r="A1246" s="158"/>
      <c r="B1246" s="94"/>
      <c r="C1246" s="159"/>
      <c r="D1246" s="128"/>
      <c r="E1246" s="151" t="str">
        <f>IFERROR(INDEX('Материал хисобот'!$C$9:$C$259,MATCH(D1246,'Материал хисобот'!$B$9:$B$259,0),1),"")</f>
        <v/>
      </c>
      <c r="F1246" s="152" t="str">
        <f>IFERROR(INDEX('Материал хисобот'!$D$9:$D$259,MATCH(D1246,'Материал хисобот'!$B$9:$B$259,0),1),"")</f>
        <v/>
      </c>
      <c r="G1246" s="155"/>
      <c r="H1246" s="153">
        <f>IFERROR((((SUMIFS('Регистрация приход товаров'!$H$4:$H$2000,'Регистрация приход товаров'!$A$4:$A$2000,"&gt;="&amp;DATE(YEAR($A1246),MONTH($A1246),1),'Регистрация приход товаров'!$D$4:$D$2000,$D1246)-SUMIFS('Регистрация приход товаров'!$H$4:$H$2000,'Регистрация приход товаров'!$A$4:$A$2000,"&gt;="&amp;DATE(YEAR($A1246),MONTH($A1246)+1,1),'Регистрация приход товаров'!$D$4:$D$2000,$D1246))+(IFERROR((SUMIF('Остаток на начало год'!$B$5:$B$302,$D1246,'Остаток на начало год'!$F$5:$F$302)+SUMIFS('Регистрация приход товаров'!$H$4:$H$2000,'Регистрация приход товаров'!$D$4:$D$2000,$D1246,'Регистрация приход товаров'!$A$4:$A$2000,"&lt;"&amp;DATE(YEAR($A1246),MONTH($A1246),1)))-SUMIFS('Регистрация расход товаров'!$H$4:$H$2000,'Регистрация расход товаров'!$A$4:$A$2000,"&lt;"&amp;DATE(YEAR($A1246),MONTH($A1246),1),'Регистрация расход товаров'!$D$4:$D$2000,$D1246),0)))/((SUMIFS('Регистрация приход товаров'!$G$4:$G$2000,'Регистрация приход товаров'!$A$4:$A$2000,"&gt;="&amp;DATE(YEAR($A1246),MONTH($A1246),1),'Регистрация приход товаров'!$D$4:$D$2000,$D1246)-SUMIFS('Регистрация приход товаров'!$G$4:$G$2000,'Регистрация приход товаров'!$A$4:$A$2000,"&gt;="&amp;DATE(YEAR($A1246),MONTH($A1246)+1,1),'Регистрация приход товаров'!$D$4:$D$2000,$D1246))+(IFERROR((SUMIF('Остаток на начало год'!$B$5:$B$302,$D1246,'Остаток на начало год'!$E$5:$E$302)+SUMIFS('Регистрация приход товаров'!$G$4:$G$2000,'Регистрация приход товаров'!$D$4:$D$2000,$D1246,'Регистрация приход товаров'!$A$4:$A$2000,"&lt;"&amp;DATE(YEAR($A1246),MONTH($A1246),1)))-SUMIFS('Регистрация расход товаров'!$G$4:$G$2000,'Регистрация расход товаров'!$A$4:$A$2000,"&lt;"&amp;DATE(YEAR($A1246),MONTH($A1246),1),'Регистрация расход товаров'!$D$4:$D$2000,$D1246),0))))*G1246,0)</f>
        <v>0</v>
      </c>
      <c r="I1246" s="154"/>
      <c r="J1246" s="153">
        <f t="shared" si="38"/>
        <v>0</v>
      </c>
      <c r="K1246" s="153">
        <f t="shared" si="39"/>
        <v>0</v>
      </c>
      <c r="L1246" s="43" t="e">
        <f>IF(B1246=#REF!,MAX($L$3:L1245)+1,0)</f>
        <v>#REF!</v>
      </c>
    </row>
    <row r="1247" spans="1:12">
      <c r="A1247" s="158"/>
      <c r="B1247" s="94"/>
      <c r="C1247" s="159"/>
      <c r="D1247" s="128"/>
      <c r="E1247" s="151" t="str">
        <f>IFERROR(INDEX('Материал хисобот'!$C$9:$C$259,MATCH(D1247,'Материал хисобот'!$B$9:$B$259,0),1),"")</f>
        <v/>
      </c>
      <c r="F1247" s="152" t="str">
        <f>IFERROR(INDEX('Материал хисобот'!$D$9:$D$259,MATCH(D1247,'Материал хисобот'!$B$9:$B$259,0),1),"")</f>
        <v/>
      </c>
      <c r="G1247" s="155"/>
      <c r="H1247" s="153">
        <f>IFERROR((((SUMIFS('Регистрация приход товаров'!$H$4:$H$2000,'Регистрация приход товаров'!$A$4:$A$2000,"&gt;="&amp;DATE(YEAR($A1247),MONTH($A1247),1),'Регистрация приход товаров'!$D$4:$D$2000,$D1247)-SUMIFS('Регистрация приход товаров'!$H$4:$H$2000,'Регистрация приход товаров'!$A$4:$A$2000,"&gt;="&amp;DATE(YEAR($A1247),MONTH($A1247)+1,1),'Регистрация приход товаров'!$D$4:$D$2000,$D1247))+(IFERROR((SUMIF('Остаток на начало год'!$B$5:$B$302,$D1247,'Остаток на начало год'!$F$5:$F$302)+SUMIFS('Регистрация приход товаров'!$H$4:$H$2000,'Регистрация приход товаров'!$D$4:$D$2000,$D1247,'Регистрация приход товаров'!$A$4:$A$2000,"&lt;"&amp;DATE(YEAR($A1247),MONTH($A1247),1)))-SUMIFS('Регистрация расход товаров'!$H$4:$H$2000,'Регистрация расход товаров'!$A$4:$A$2000,"&lt;"&amp;DATE(YEAR($A1247),MONTH($A1247),1),'Регистрация расход товаров'!$D$4:$D$2000,$D1247),0)))/((SUMIFS('Регистрация приход товаров'!$G$4:$G$2000,'Регистрация приход товаров'!$A$4:$A$2000,"&gt;="&amp;DATE(YEAR($A1247),MONTH($A1247),1),'Регистрация приход товаров'!$D$4:$D$2000,$D1247)-SUMIFS('Регистрация приход товаров'!$G$4:$G$2000,'Регистрация приход товаров'!$A$4:$A$2000,"&gt;="&amp;DATE(YEAR($A1247),MONTH($A1247)+1,1),'Регистрация приход товаров'!$D$4:$D$2000,$D1247))+(IFERROR((SUMIF('Остаток на начало год'!$B$5:$B$302,$D1247,'Остаток на начало год'!$E$5:$E$302)+SUMIFS('Регистрация приход товаров'!$G$4:$G$2000,'Регистрация приход товаров'!$D$4:$D$2000,$D1247,'Регистрация приход товаров'!$A$4:$A$2000,"&lt;"&amp;DATE(YEAR($A1247),MONTH($A1247),1)))-SUMIFS('Регистрация расход товаров'!$G$4:$G$2000,'Регистрация расход товаров'!$A$4:$A$2000,"&lt;"&amp;DATE(YEAR($A1247),MONTH($A1247),1),'Регистрация расход товаров'!$D$4:$D$2000,$D1247),0))))*G1247,0)</f>
        <v>0</v>
      </c>
      <c r="I1247" s="154"/>
      <c r="J1247" s="153">
        <f t="shared" si="38"/>
        <v>0</v>
      </c>
      <c r="K1247" s="153">
        <f t="shared" si="39"/>
        <v>0</v>
      </c>
      <c r="L1247" s="43" t="e">
        <f>IF(B1247=#REF!,MAX($L$3:L1246)+1,0)</f>
        <v>#REF!</v>
      </c>
    </row>
    <row r="1248" spans="1:12">
      <c r="A1248" s="158"/>
      <c r="B1248" s="94"/>
      <c r="C1248" s="159"/>
      <c r="D1248" s="128"/>
      <c r="E1248" s="151" t="str">
        <f>IFERROR(INDEX('Материал хисобот'!$C$9:$C$259,MATCH(D1248,'Материал хисобот'!$B$9:$B$259,0),1),"")</f>
        <v/>
      </c>
      <c r="F1248" s="152" t="str">
        <f>IFERROR(INDEX('Материал хисобот'!$D$9:$D$259,MATCH(D1248,'Материал хисобот'!$B$9:$B$259,0),1),"")</f>
        <v/>
      </c>
      <c r="G1248" s="155"/>
      <c r="H1248" s="153">
        <f>IFERROR((((SUMIFS('Регистрация приход товаров'!$H$4:$H$2000,'Регистрация приход товаров'!$A$4:$A$2000,"&gt;="&amp;DATE(YEAR($A1248),MONTH($A1248),1),'Регистрация приход товаров'!$D$4:$D$2000,$D1248)-SUMIFS('Регистрация приход товаров'!$H$4:$H$2000,'Регистрация приход товаров'!$A$4:$A$2000,"&gt;="&amp;DATE(YEAR($A1248),MONTH($A1248)+1,1),'Регистрация приход товаров'!$D$4:$D$2000,$D1248))+(IFERROR((SUMIF('Остаток на начало год'!$B$5:$B$302,$D1248,'Остаток на начало год'!$F$5:$F$302)+SUMIFS('Регистрация приход товаров'!$H$4:$H$2000,'Регистрация приход товаров'!$D$4:$D$2000,$D1248,'Регистрация приход товаров'!$A$4:$A$2000,"&lt;"&amp;DATE(YEAR($A1248),MONTH($A1248),1)))-SUMIFS('Регистрация расход товаров'!$H$4:$H$2000,'Регистрация расход товаров'!$A$4:$A$2000,"&lt;"&amp;DATE(YEAR($A1248),MONTH($A1248),1),'Регистрация расход товаров'!$D$4:$D$2000,$D1248),0)))/((SUMIFS('Регистрация приход товаров'!$G$4:$G$2000,'Регистрация приход товаров'!$A$4:$A$2000,"&gt;="&amp;DATE(YEAR($A1248),MONTH($A1248),1),'Регистрация приход товаров'!$D$4:$D$2000,$D1248)-SUMIFS('Регистрация приход товаров'!$G$4:$G$2000,'Регистрация приход товаров'!$A$4:$A$2000,"&gt;="&amp;DATE(YEAR($A1248),MONTH($A1248)+1,1),'Регистрация приход товаров'!$D$4:$D$2000,$D1248))+(IFERROR((SUMIF('Остаток на начало год'!$B$5:$B$302,$D1248,'Остаток на начало год'!$E$5:$E$302)+SUMIFS('Регистрация приход товаров'!$G$4:$G$2000,'Регистрация приход товаров'!$D$4:$D$2000,$D1248,'Регистрация приход товаров'!$A$4:$A$2000,"&lt;"&amp;DATE(YEAR($A1248),MONTH($A1248),1)))-SUMIFS('Регистрация расход товаров'!$G$4:$G$2000,'Регистрация расход товаров'!$A$4:$A$2000,"&lt;"&amp;DATE(YEAR($A1248),MONTH($A1248),1),'Регистрация расход товаров'!$D$4:$D$2000,$D1248),0))))*G1248,0)</f>
        <v>0</v>
      </c>
      <c r="I1248" s="154"/>
      <c r="J1248" s="153">
        <f t="shared" si="38"/>
        <v>0</v>
      </c>
      <c r="K1248" s="153">
        <f t="shared" si="39"/>
        <v>0</v>
      </c>
      <c r="L1248" s="43" t="e">
        <f>IF(B1248=#REF!,MAX($L$3:L1247)+1,0)</f>
        <v>#REF!</v>
      </c>
    </row>
    <row r="1249" spans="1:12">
      <c r="A1249" s="158"/>
      <c r="B1249" s="94"/>
      <c r="C1249" s="159"/>
      <c r="D1249" s="128"/>
      <c r="E1249" s="151" t="str">
        <f>IFERROR(INDEX('Материал хисобот'!$C$9:$C$259,MATCH(D1249,'Материал хисобот'!$B$9:$B$259,0),1),"")</f>
        <v/>
      </c>
      <c r="F1249" s="152" t="str">
        <f>IFERROR(INDEX('Материал хисобот'!$D$9:$D$259,MATCH(D1249,'Материал хисобот'!$B$9:$B$259,0),1),"")</f>
        <v/>
      </c>
      <c r="G1249" s="155"/>
      <c r="H1249" s="153">
        <f>IFERROR((((SUMIFS('Регистрация приход товаров'!$H$4:$H$2000,'Регистрация приход товаров'!$A$4:$A$2000,"&gt;="&amp;DATE(YEAR($A1249),MONTH($A1249),1),'Регистрация приход товаров'!$D$4:$D$2000,$D1249)-SUMIFS('Регистрация приход товаров'!$H$4:$H$2000,'Регистрация приход товаров'!$A$4:$A$2000,"&gt;="&amp;DATE(YEAR($A1249),MONTH($A1249)+1,1),'Регистрация приход товаров'!$D$4:$D$2000,$D1249))+(IFERROR((SUMIF('Остаток на начало год'!$B$5:$B$302,$D1249,'Остаток на начало год'!$F$5:$F$302)+SUMIFS('Регистрация приход товаров'!$H$4:$H$2000,'Регистрация приход товаров'!$D$4:$D$2000,$D1249,'Регистрация приход товаров'!$A$4:$A$2000,"&lt;"&amp;DATE(YEAR($A1249),MONTH($A1249),1)))-SUMIFS('Регистрация расход товаров'!$H$4:$H$2000,'Регистрация расход товаров'!$A$4:$A$2000,"&lt;"&amp;DATE(YEAR($A1249),MONTH($A1249),1),'Регистрация расход товаров'!$D$4:$D$2000,$D1249),0)))/((SUMIFS('Регистрация приход товаров'!$G$4:$G$2000,'Регистрация приход товаров'!$A$4:$A$2000,"&gt;="&amp;DATE(YEAR($A1249),MONTH($A1249),1),'Регистрация приход товаров'!$D$4:$D$2000,$D1249)-SUMIFS('Регистрация приход товаров'!$G$4:$G$2000,'Регистрация приход товаров'!$A$4:$A$2000,"&gt;="&amp;DATE(YEAR($A1249),MONTH($A1249)+1,1),'Регистрация приход товаров'!$D$4:$D$2000,$D1249))+(IFERROR((SUMIF('Остаток на начало год'!$B$5:$B$302,$D1249,'Остаток на начало год'!$E$5:$E$302)+SUMIFS('Регистрация приход товаров'!$G$4:$G$2000,'Регистрация приход товаров'!$D$4:$D$2000,$D1249,'Регистрация приход товаров'!$A$4:$A$2000,"&lt;"&amp;DATE(YEAR($A1249),MONTH($A1249),1)))-SUMIFS('Регистрация расход товаров'!$G$4:$G$2000,'Регистрация расход товаров'!$A$4:$A$2000,"&lt;"&amp;DATE(YEAR($A1249),MONTH($A1249),1),'Регистрация расход товаров'!$D$4:$D$2000,$D1249),0))))*G1249,0)</f>
        <v>0</v>
      </c>
      <c r="I1249" s="154"/>
      <c r="J1249" s="153">
        <f t="shared" si="38"/>
        <v>0</v>
      </c>
      <c r="K1249" s="153">
        <f t="shared" si="39"/>
        <v>0</v>
      </c>
      <c r="L1249" s="43" t="e">
        <f>IF(B1249=#REF!,MAX($L$3:L1248)+1,0)</f>
        <v>#REF!</v>
      </c>
    </row>
    <row r="1250" spans="1:12">
      <c r="A1250" s="158"/>
      <c r="B1250" s="94"/>
      <c r="C1250" s="159"/>
      <c r="D1250" s="128"/>
      <c r="E1250" s="151" t="str">
        <f>IFERROR(INDEX('Материал хисобот'!$C$9:$C$259,MATCH(D1250,'Материал хисобот'!$B$9:$B$259,0),1),"")</f>
        <v/>
      </c>
      <c r="F1250" s="152" t="str">
        <f>IFERROR(INDEX('Материал хисобот'!$D$9:$D$259,MATCH(D1250,'Материал хисобот'!$B$9:$B$259,0),1),"")</f>
        <v/>
      </c>
      <c r="G1250" s="155"/>
      <c r="H1250" s="153">
        <f>IFERROR((((SUMIFS('Регистрация приход товаров'!$H$4:$H$2000,'Регистрация приход товаров'!$A$4:$A$2000,"&gt;="&amp;DATE(YEAR($A1250),MONTH($A1250),1),'Регистрация приход товаров'!$D$4:$D$2000,$D1250)-SUMIFS('Регистрация приход товаров'!$H$4:$H$2000,'Регистрация приход товаров'!$A$4:$A$2000,"&gt;="&amp;DATE(YEAR($A1250),MONTH($A1250)+1,1),'Регистрация приход товаров'!$D$4:$D$2000,$D1250))+(IFERROR((SUMIF('Остаток на начало год'!$B$5:$B$302,$D1250,'Остаток на начало год'!$F$5:$F$302)+SUMIFS('Регистрация приход товаров'!$H$4:$H$2000,'Регистрация приход товаров'!$D$4:$D$2000,$D1250,'Регистрация приход товаров'!$A$4:$A$2000,"&lt;"&amp;DATE(YEAR($A1250),MONTH($A1250),1)))-SUMIFS('Регистрация расход товаров'!$H$4:$H$2000,'Регистрация расход товаров'!$A$4:$A$2000,"&lt;"&amp;DATE(YEAR($A1250),MONTH($A1250),1),'Регистрация расход товаров'!$D$4:$D$2000,$D1250),0)))/((SUMIFS('Регистрация приход товаров'!$G$4:$G$2000,'Регистрация приход товаров'!$A$4:$A$2000,"&gt;="&amp;DATE(YEAR($A1250),MONTH($A1250),1),'Регистрация приход товаров'!$D$4:$D$2000,$D1250)-SUMIFS('Регистрация приход товаров'!$G$4:$G$2000,'Регистрация приход товаров'!$A$4:$A$2000,"&gt;="&amp;DATE(YEAR($A1250),MONTH($A1250)+1,1),'Регистрация приход товаров'!$D$4:$D$2000,$D1250))+(IFERROR((SUMIF('Остаток на начало год'!$B$5:$B$302,$D1250,'Остаток на начало год'!$E$5:$E$302)+SUMIFS('Регистрация приход товаров'!$G$4:$G$2000,'Регистрация приход товаров'!$D$4:$D$2000,$D1250,'Регистрация приход товаров'!$A$4:$A$2000,"&lt;"&amp;DATE(YEAR($A1250),MONTH($A1250),1)))-SUMIFS('Регистрация расход товаров'!$G$4:$G$2000,'Регистрация расход товаров'!$A$4:$A$2000,"&lt;"&amp;DATE(YEAR($A1250),MONTH($A1250),1),'Регистрация расход товаров'!$D$4:$D$2000,$D1250),0))))*G1250,0)</f>
        <v>0</v>
      </c>
      <c r="I1250" s="154"/>
      <c r="J1250" s="153">
        <f t="shared" si="38"/>
        <v>0</v>
      </c>
      <c r="K1250" s="153">
        <f t="shared" si="39"/>
        <v>0</v>
      </c>
      <c r="L1250" s="43" t="e">
        <f>IF(B1250=#REF!,MAX($L$3:L1249)+1,0)</f>
        <v>#REF!</v>
      </c>
    </row>
    <row r="1251" spans="1:12">
      <c r="A1251" s="158"/>
      <c r="B1251" s="94"/>
      <c r="C1251" s="159"/>
      <c r="D1251" s="128"/>
      <c r="E1251" s="151" t="str">
        <f>IFERROR(INDEX('Материал хисобот'!$C$9:$C$259,MATCH(D1251,'Материал хисобот'!$B$9:$B$259,0),1),"")</f>
        <v/>
      </c>
      <c r="F1251" s="152" t="str">
        <f>IFERROR(INDEX('Материал хисобот'!$D$9:$D$259,MATCH(D1251,'Материал хисобот'!$B$9:$B$259,0),1),"")</f>
        <v/>
      </c>
      <c r="G1251" s="155"/>
      <c r="H1251" s="153">
        <f>IFERROR((((SUMIFS('Регистрация приход товаров'!$H$4:$H$2000,'Регистрация приход товаров'!$A$4:$A$2000,"&gt;="&amp;DATE(YEAR($A1251),MONTH($A1251),1),'Регистрация приход товаров'!$D$4:$D$2000,$D1251)-SUMIFS('Регистрация приход товаров'!$H$4:$H$2000,'Регистрация приход товаров'!$A$4:$A$2000,"&gt;="&amp;DATE(YEAR($A1251),MONTH($A1251)+1,1),'Регистрация приход товаров'!$D$4:$D$2000,$D1251))+(IFERROR((SUMIF('Остаток на начало год'!$B$5:$B$302,$D1251,'Остаток на начало год'!$F$5:$F$302)+SUMIFS('Регистрация приход товаров'!$H$4:$H$2000,'Регистрация приход товаров'!$D$4:$D$2000,$D1251,'Регистрация приход товаров'!$A$4:$A$2000,"&lt;"&amp;DATE(YEAR($A1251),MONTH($A1251),1)))-SUMIFS('Регистрация расход товаров'!$H$4:$H$2000,'Регистрация расход товаров'!$A$4:$A$2000,"&lt;"&amp;DATE(YEAR($A1251),MONTH($A1251),1),'Регистрация расход товаров'!$D$4:$D$2000,$D1251),0)))/((SUMIFS('Регистрация приход товаров'!$G$4:$G$2000,'Регистрация приход товаров'!$A$4:$A$2000,"&gt;="&amp;DATE(YEAR($A1251),MONTH($A1251),1),'Регистрация приход товаров'!$D$4:$D$2000,$D1251)-SUMIFS('Регистрация приход товаров'!$G$4:$G$2000,'Регистрация приход товаров'!$A$4:$A$2000,"&gt;="&amp;DATE(YEAR($A1251),MONTH($A1251)+1,1),'Регистрация приход товаров'!$D$4:$D$2000,$D1251))+(IFERROR((SUMIF('Остаток на начало год'!$B$5:$B$302,$D1251,'Остаток на начало год'!$E$5:$E$302)+SUMIFS('Регистрация приход товаров'!$G$4:$G$2000,'Регистрация приход товаров'!$D$4:$D$2000,$D1251,'Регистрация приход товаров'!$A$4:$A$2000,"&lt;"&amp;DATE(YEAR($A1251),MONTH($A1251),1)))-SUMIFS('Регистрация расход товаров'!$G$4:$G$2000,'Регистрация расход товаров'!$A$4:$A$2000,"&lt;"&amp;DATE(YEAR($A1251),MONTH($A1251),1),'Регистрация расход товаров'!$D$4:$D$2000,$D1251),0))))*G1251,0)</f>
        <v>0</v>
      </c>
      <c r="I1251" s="154"/>
      <c r="J1251" s="153">
        <f t="shared" si="38"/>
        <v>0</v>
      </c>
      <c r="K1251" s="153">
        <f t="shared" si="39"/>
        <v>0</v>
      </c>
      <c r="L1251" s="43" t="e">
        <f>IF(B1251=#REF!,MAX($L$3:L1250)+1,0)</f>
        <v>#REF!</v>
      </c>
    </row>
    <row r="1252" spans="1:12">
      <c r="A1252" s="158"/>
      <c r="B1252" s="94"/>
      <c r="C1252" s="159"/>
      <c r="D1252" s="128"/>
      <c r="E1252" s="151" t="str">
        <f>IFERROR(INDEX('Материал хисобот'!$C$9:$C$259,MATCH(D1252,'Материал хисобот'!$B$9:$B$259,0),1),"")</f>
        <v/>
      </c>
      <c r="F1252" s="152" t="str">
        <f>IFERROR(INDEX('Материал хисобот'!$D$9:$D$259,MATCH(D1252,'Материал хисобот'!$B$9:$B$259,0),1),"")</f>
        <v/>
      </c>
      <c r="G1252" s="155"/>
      <c r="H1252" s="153">
        <f>IFERROR((((SUMIFS('Регистрация приход товаров'!$H$4:$H$2000,'Регистрация приход товаров'!$A$4:$A$2000,"&gt;="&amp;DATE(YEAR($A1252),MONTH($A1252),1),'Регистрация приход товаров'!$D$4:$D$2000,$D1252)-SUMIFS('Регистрация приход товаров'!$H$4:$H$2000,'Регистрация приход товаров'!$A$4:$A$2000,"&gt;="&amp;DATE(YEAR($A1252),MONTH($A1252)+1,1),'Регистрация приход товаров'!$D$4:$D$2000,$D1252))+(IFERROR((SUMIF('Остаток на начало год'!$B$5:$B$302,$D1252,'Остаток на начало год'!$F$5:$F$302)+SUMIFS('Регистрация приход товаров'!$H$4:$H$2000,'Регистрация приход товаров'!$D$4:$D$2000,$D1252,'Регистрация приход товаров'!$A$4:$A$2000,"&lt;"&amp;DATE(YEAR($A1252),MONTH($A1252),1)))-SUMIFS('Регистрация расход товаров'!$H$4:$H$2000,'Регистрация расход товаров'!$A$4:$A$2000,"&lt;"&amp;DATE(YEAR($A1252),MONTH($A1252),1),'Регистрация расход товаров'!$D$4:$D$2000,$D1252),0)))/((SUMIFS('Регистрация приход товаров'!$G$4:$G$2000,'Регистрация приход товаров'!$A$4:$A$2000,"&gt;="&amp;DATE(YEAR($A1252),MONTH($A1252),1),'Регистрация приход товаров'!$D$4:$D$2000,$D1252)-SUMIFS('Регистрация приход товаров'!$G$4:$G$2000,'Регистрация приход товаров'!$A$4:$A$2000,"&gt;="&amp;DATE(YEAR($A1252),MONTH($A1252)+1,1),'Регистрация приход товаров'!$D$4:$D$2000,$D1252))+(IFERROR((SUMIF('Остаток на начало год'!$B$5:$B$302,$D1252,'Остаток на начало год'!$E$5:$E$302)+SUMIFS('Регистрация приход товаров'!$G$4:$G$2000,'Регистрация приход товаров'!$D$4:$D$2000,$D1252,'Регистрация приход товаров'!$A$4:$A$2000,"&lt;"&amp;DATE(YEAR($A1252),MONTH($A1252),1)))-SUMIFS('Регистрация расход товаров'!$G$4:$G$2000,'Регистрация расход товаров'!$A$4:$A$2000,"&lt;"&amp;DATE(YEAR($A1252),MONTH($A1252),1),'Регистрация расход товаров'!$D$4:$D$2000,$D1252),0))))*G1252,0)</f>
        <v>0</v>
      </c>
      <c r="I1252" s="154"/>
      <c r="J1252" s="153">
        <f t="shared" si="38"/>
        <v>0</v>
      </c>
      <c r="K1252" s="153">
        <f t="shared" si="39"/>
        <v>0</v>
      </c>
      <c r="L1252" s="43" t="e">
        <f>IF(B1252=#REF!,MAX($L$3:L1251)+1,0)</f>
        <v>#REF!</v>
      </c>
    </row>
    <row r="1253" spans="1:12">
      <c r="A1253" s="158"/>
      <c r="B1253" s="94"/>
      <c r="C1253" s="159"/>
      <c r="D1253" s="128"/>
      <c r="E1253" s="151" t="str">
        <f>IFERROR(INDEX('Материал хисобот'!$C$9:$C$259,MATCH(D1253,'Материал хисобот'!$B$9:$B$259,0),1),"")</f>
        <v/>
      </c>
      <c r="F1253" s="152" t="str">
        <f>IFERROR(INDEX('Материал хисобот'!$D$9:$D$259,MATCH(D1253,'Материал хисобот'!$B$9:$B$259,0),1),"")</f>
        <v/>
      </c>
      <c r="G1253" s="155"/>
      <c r="H1253" s="153">
        <f>IFERROR((((SUMIFS('Регистрация приход товаров'!$H$4:$H$2000,'Регистрация приход товаров'!$A$4:$A$2000,"&gt;="&amp;DATE(YEAR($A1253),MONTH($A1253),1),'Регистрация приход товаров'!$D$4:$D$2000,$D1253)-SUMIFS('Регистрация приход товаров'!$H$4:$H$2000,'Регистрация приход товаров'!$A$4:$A$2000,"&gt;="&amp;DATE(YEAR($A1253),MONTH($A1253)+1,1),'Регистрация приход товаров'!$D$4:$D$2000,$D1253))+(IFERROR((SUMIF('Остаток на начало год'!$B$5:$B$302,$D1253,'Остаток на начало год'!$F$5:$F$302)+SUMIFS('Регистрация приход товаров'!$H$4:$H$2000,'Регистрация приход товаров'!$D$4:$D$2000,$D1253,'Регистрация приход товаров'!$A$4:$A$2000,"&lt;"&amp;DATE(YEAR($A1253),MONTH($A1253),1)))-SUMIFS('Регистрация расход товаров'!$H$4:$H$2000,'Регистрация расход товаров'!$A$4:$A$2000,"&lt;"&amp;DATE(YEAR($A1253),MONTH($A1253),1),'Регистрация расход товаров'!$D$4:$D$2000,$D1253),0)))/((SUMIFS('Регистрация приход товаров'!$G$4:$G$2000,'Регистрация приход товаров'!$A$4:$A$2000,"&gt;="&amp;DATE(YEAR($A1253),MONTH($A1253),1),'Регистрация приход товаров'!$D$4:$D$2000,$D1253)-SUMIFS('Регистрация приход товаров'!$G$4:$G$2000,'Регистрация приход товаров'!$A$4:$A$2000,"&gt;="&amp;DATE(YEAR($A1253),MONTH($A1253)+1,1),'Регистрация приход товаров'!$D$4:$D$2000,$D1253))+(IFERROR((SUMIF('Остаток на начало год'!$B$5:$B$302,$D1253,'Остаток на начало год'!$E$5:$E$302)+SUMIFS('Регистрация приход товаров'!$G$4:$G$2000,'Регистрация приход товаров'!$D$4:$D$2000,$D1253,'Регистрация приход товаров'!$A$4:$A$2000,"&lt;"&amp;DATE(YEAR($A1253),MONTH($A1253),1)))-SUMIFS('Регистрация расход товаров'!$G$4:$G$2000,'Регистрация расход товаров'!$A$4:$A$2000,"&lt;"&amp;DATE(YEAR($A1253),MONTH($A1253),1),'Регистрация расход товаров'!$D$4:$D$2000,$D1253),0))))*G1253,0)</f>
        <v>0</v>
      </c>
      <c r="I1253" s="154"/>
      <c r="J1253" s="153">
        <f t="shared" si="38"/>
        <v>0</v>
      </c>
      <c r="K1253" s="153">
        <f t="shared" si="39"/>
        <v>0</v>
      </c>
      <c r="L1253" s="43" t="e">
        <f>IF(B1253=#REF!,MAX($L$3:L1252)+1,0)</f>
        <v>#REF!</v>
      </c>
    </row>
    <row r="1254" spans="1:12">
      <c r="A1254" s="158"/>
      <c r="B1254" s="94"/>
      <c r="C1254" s="159"/>
      <c r="D1254" s="128"/>
      <c r="E1254" s="151" t="str">
        <f>IFERROR(INDEX('Материал хисобот'!$C$9:$C$259,MATCH(D1254,'Материал хисобот'!$B$9:$B$259,0),1),"")</f>
        <v/>
      </c>
      <c r="F1254" s="152" t="str">
        <f>IFERROR(INDEX('Материал хисобот'!$D$9:$D$259,MATCH(D1254,'Материал хисобот'!$B$9:$B$259,0),1),"")</f>
        <v/>
      </c>
      <c r="G1254" s="155"/>
      <c r="H1254" s="153">
        <f>IFERROR((((SUMIFS('Регистрация приход товаров'!$H$4:$H$2000,'Регистрация приход товаров'!$A$4:$A$2000,"&gt;="&amp;DATE(YEAR($A1254),MONTH($A1254),1),'Регистрация приход товаров'!$D$4:$D$2000,$D1254)-SUMIFS('Регистрация приход товаров'!$H$4:$H$2000,'Регистрация приход товаров'!$A$4:$A$2000,"&gt;="&amp;DATE(YEAR($A1254),MONTH($A1254)+1,1),'Регистрация приход товаров'!$D$4:$D$2000,$D1254))+(IFERROR((SUMIF('Остаток на начало год'!$B$5:$B$302,$D1254,'Остаток на начало год'!$F$5:$F$302)+SUMIFS('Регистрация приход товаров'!$H$4:$H$2000,'Регистрация приход товаров'!$D$4:$D$2000,$D1254,'Регистрация приход товаров'!$A$4:$A$2000,"&lt;"&amp;DATE(YEAR($A1254),MONTH($A1254),1)))-SUMIFS('Регистрация расход товаров'!$H$4:$H$2000,'Регистрация расход товаров'!$A$4:$A$2000,"&lt;"&amp;DATE(YEAR($A1254),MONTH($A1254),1),'Регистрация расход товаров'!$D$4:$D$2000,$D1254),0)))/((SUMIFS('Регистрация приход товаров'!$G$4:$G$2000,'Регистрация приход товаров'!$A$4:$A$2000,"&gt;="&amp;DATE(YEAR($A1254),MONTH($A1254),1),'Регистрация приход товаров'!$D$4:$D$2000,$D1254)-SUMIFS('Регистрация приход товаров'!$G$4:$G$2000,'Регистрация приход товаров'!$A$4:$A$2000,"&gt;="&amp;DATE(YEAR($A1254),MONTH($A1254)+1,1),'Регистрация приход товаров'!$D$4:$D$2000,$D1254))+(IFERROR((SUMIF('Остаток на начало год'!$B$5:$B$302,$D1254,'Остаток на начало год'!$E$5:$E$302)+SUMIFS('Регистрация приход товаров'!$G$4:$G$2000,'Регистрация приход товаров'!$D$4:$D$2000,$D1254,'Регистрация приход товаров'!$A$4:$A$2000,"&lt;"&amp;DATE(YEAR($A1254),MONTH($A1254),1)))-SUMIFS('Регистрация расход товаров'!$G$4:$G$2000,'Регистрация расход товаров'!$A$4:$A$2000,"&lt;"&amp;DATE(YEAR($A1254),MONTH($A1254),1),'Регистрация расход товаров'!$D$4:$D$2000,$D1254),0))))*G1254,0)</f>
        <v>0</v>
      </c>
      <c r="I1254" s="154"/>
      <c r="J1254" s="153">
        <f t="shared" si="38"/>
        <v>0</v>
      </c>
      <c r="K1254" s="153">
        <f t="shared" si="39"/>
        <v>0</v>
      </c>
      <c r="L1254" s="43" t="e">
        <f>IF(B1254=#REF!,MAX($L$3:L1253)+1,0)</f>
        <v>#REF!</v>
      </c>
    </row>
    <row r="1255" spans="1:12">
      <c r="A1255" s="158"/>
      <c r="B1255" s="94"/>
      <c r="C1255" s="159"/>
      <c r="D1255" s="128"/>
      <c r="E1255" s="151" t="str">
        <f>IFERROR(INDEX('Материал хисобот'!$C$9:$C$259,MATCH(D1255,'Материал хисобот'!$B$9:$B$259,0),1),"")</f>
        <v/>
      </c>
      <c r="F1255" s="152" t="str">
        <f>IFERROR(INDEX('Материал хисобот'!$D$9:$D$259,MATCH(D1255,'Материал хисобот'!$B$9:$B$259,0),1),"")</f>
        <v/>
      </c>
      <c r="G1255" s="155"/>
      <c r="H1255" s="153">
        <f>IFERROR((((SUMIFS('Регистрация приход товаров'!$H$4:$H$2000,'Регистрация приход товаров'!$A$4:$A$2000,"&gt;="&amp;DATE(YEAR($A1255),MONTH($A1255),1),'Регистрация приход товаров'!$D$4:$D$2000,$D1255)-SUMIFS('Регистрация приход товаров'!$H$4:$H$2000,'Регистрация приход товаров'!$A$4:$A$2000,"&gt;="&amp;DATE(YEAR($A1255),MONTH($A1255)+1,1),'Регистрация приход товаров'!$D$4:$D$2000,$D1255))+(IFERROR((SUMIF('Остаток на начало год'!$B$5:$B$302,$D1255,'Остаток на начало год'!$F$5:$F$302)+SUMIFS('Регистрация приход товаров'!$H$4:$H$2000,'Регистрация приход товаров'!$D$4:$D$2000,$D1255,'Регистрация приход товаров'!$A$4:$A$2000,"&lt;"&amp;DATE(YEAR($A1255),MONTH($A1255),1)))-SUMIFS('Регистрация расход товаров'!$H$4:$H$2000,'Регистрация расход товаров'!$A$4:$A$2000,"&lt;"&amp;DATE(YEAR($A1255),MONTH($A1255),1),'Регистрация расход товаров'!$D$4:$D$2000,$D1255),0)))/((SUMIFS('Регистрация приход товаров'!$G$4:$G$2000,'Регистрация приход товаров'!$A$4:$A$2000,"&gt;="&amp;DATE(YEAR($A1255),MONTH($A1255),1),'Регистрация приход товаров'!$D$4:$D$2000,$D1255)-SUMIFS('Регистрация приход товаров'!$G$4:$G$2000,'Регистрация приход товаров'!$A$4:$A$2000,"&gt;="&amp;DATE(YEAR($A1255),MONTH($A1255)+1,1),'Регистрация приход товаров'!$D$4:$D$2000,$D1255))+(IFERROR((SUMIF('Остаток на начало год'!$B$5:$B$302,$D1255,'Остаток на начало год'!$E$5:$E$302)+SUMIFS('Регистрация приход товаров'!$G$4:$G$2000,'Регистрация приход товаров'!$D$4:$D$2000,$D1255,'Регистрация приход товаров'!$A$4:$A$2000,"&lt;"&amp;DATE(YEAR($A1255),MONTH($A1255),1)))-SUMIFS('Регистрация расход товаров'!$G$4:$G$2000,'Регистрация расход товаров'!$A$4:$A$2000,"&lt;"&amp;DATE(YEAR($A1255),MONTH($A1255),1),'Регистрация расход товаров'!$D$4:$D$2000,$D1255),0))))*G1255,0)</f>
        <v>0</v>
      </c>
      <c r="I1255" s="154"/>
      <c r="J1255" s="153">
        <f t="shared" si="38"/>
        <v>0</v>
      </c>
      <c r="K1255" s="153">
        <f t="shared" si="39"/>
        <v>0</v>
      </c>
      <c r="L1255" s="43" t="e">
        <f>IF(B1255=#REF!,MAX($L$3:L1254)+1,0)</f>
        <v>#REF!</v>
      </c>
    </row>
    <row r="1256" spans="1:12">
      <c r="A1256" s="158"/>
      <c r="B1256" s="94"/>
      <c r="C1256" s="159"/>
      <c r="D1256" s="128"/>
      <c r="E1256" s="151" t="str">
        <f>IFERROR(INDEX('Материал хисобот'!$C$9:$C$259,MATCH(D1256,'Материал хисобот'!$B$9:$B$259,0),1),"")</f>
        <v/>
      </c>
      <c r="F1256" s="152" t="str">
        <f>IFERROR(INDEX('Материал хисобот'!$D$9:$D$259,MATCH(D1256,'Материал хисобот'!$B$9:$B$259,0),1),"")</f>
        <v/>
      </c>
      <c r="G1256" s="155"/>
      <c r="H1256" s="153">
        <f>IFERROR((((SUMIFS('Регистрация приход товаров'!$H$4:$H$2000,'Регистрация приход товаров'!$A$4:$A$2000,"&gt;="&amp;DATE(YEAR($A1256),MONTH($A1256),1),'Регистрация приход товаров'!$D$4:$D$2000,$D1256)-SUMIFS('Регистрация приход товаров'!$H$4:$H$2000,'Регистрация приход товаров'!$A$4:$A$2000,"&gt;="&amp;DATE(YEAR($A1256),MONTH($A1256)+1,1),'Регистрация приход товаров'!$D$4:$D$2000,$D1256))+(IFERROR((SUMIF('Остаток на начало год'!$B$5:$B$302,$D1256,'Остаток на начало год'!$F$5:$F$302)+SUMIFS('Регистрация приход товаров'!$H$4:$H$2000,'Регистрация приход товаров'!$D$4:$D$2000,$D1256,'Регистрация приход товаров'!$A$4:$A$2000,"&lt;"&amp;DATE(YEAR($A1256),MONTH($A1256),1)))-SUMIFS('Регистрация расход товаров'!$H$4:$H$2000,'Регистрация расход товаров'!$A$4:$A$2000,"&lt;"&amp;DATE(YEAR($A1256),MONTH($A1256),1),'Регистрация расход товаров'!$D$4:$D$2000,$D1256),0)))/((SUMIFS('Регистрация приход товаров'!$G$4:$G$2000,'Регистрация приход товаров'!$A$4:$A$2000,"&gt;="&amp;DATE(YEAR($A1256),MONTH($A1256),1),'Регистрация приход товаров'!$D$4:$D$2000,$D1256)-SUMIFS('Регистрация приход товаров'!$G$4:$G$2000,'Регистрация приход товаров'!$A$4:$A$2000,"&gt;="&amp;DATE(YEAR($A1256),MONTH($A1256)+1,1),'Регистрация приход товаров'!$D$4:$D$2000,$D1256))+(IFERROR((SUMIF('Остаток на начало год'!$B$5:$B$302,$D1256,'Остаток на начало год'!$E$5:$E$302)+SUMIFS('Регистрация приход товаров'!$G$4:$G$2000,'Регистрация приход товаров'!$D$4:$D$2000,$D1256,'Регистрация приход товаров'!$A$4:$A$2000,"&lt;"&amp;DATE(YEAR($A1256),MONTH($A1256),1)))-SUMIFS('Регистрация расход товаров'!$G$4:$G$2000,'Регистрация расход товаров'!$A$4:$A$2000,"&lt;"&amp;DATE(YEAR($A1256),MONTH($A1256),1),'Регистрация расход товаров'!$D$4:$D$2000,$D1256),0))))*G1256,0)</f>
        <v>0</v>
      </c>
      <c r="I1256" s="154"/>
      <c r="J1256" s="153">
        <f t="shared" si="38"/>
        <v>0</v>
      </c>
      <c r="K1256" s="153">
        <f t="shared" si="39"/>
        <v>0</v>
      </c>
      <c r="L1256" s="43" t="e">
        <f>IF(B1256=#REF!,MAX($L$3:L1255)+1,0)</f>
        <v>#REF!</v>
      </c>
    </row>
    <row r="1257" spans="1:12">
      <c r="A1257" s="158"/>
      <c r="B1257" s="94"/>
      <c r="C1257" s="159"/>
      <c r="D1257" s="128"/>
      <c r="E1257" s="151" t="str">
        <f>IFERROR(INDEX('Материал хисобот'!$C$9:$C$259,MATCH(D1257,'Материал хисобот'!$B$9:$B$259,0),1),"")</f>
        <v/>
      </c>
      <c r="F1257" s="152" t="str">
        <f>IFERROR(INDEX('Материал хисобот'!$D$9:$D$259,MATCH(D1257,'Материал хисобот'!$B$9:$B$259,0),1),"")</f>
        <v/>
      </c>
      <c r="G1257" s="155"/>
      <c r="H1257" s="153">
        <f>IFERROR((((SUMIFS('Регистрация приход товаров'!$H$4:$H$2000,'Регистрация приход товаров'!$A$4:$A$2000,"&gt;="&amp;DATE(YEAR($A1257),MONTH($A1257),1),'Регистрация приход товаров'!$D$4:$D$2000,$D1257)-SUMIFS('Регистрация приход товаров'!$H$4:$H$2000,'Регистрация приход товаров'!$A$4:$A$2000,"&gt;="&amp;DATE(YEAR($A1257),MONTH($A1257)+1,1),'Регистрация приход товаров'!$D$4:$D$2000,$D1257))+(IFERROR((SUMIF('Остаток на начало год'!$B$5:$B$302,$D1257,'Остаток на начало год'!$F$5:$F$302)+SUMIFS('Регистрация приход товаров'!$H$4:$H$2000,'Регистрация приход товаров'!$D$4:$D$2000,$D1257,'Регистрация приход товаров'!$A$4:$A$2000,"&lt;"&amp;DATE(YEAR($A1257),MONTH($A1257),1)))-SUMIFS('Регистрация расход товаров'!$H$4:$H$2000,'Регистрация расход товаров'!$A$4:$A$2000,"&lt;"&amp;DATE(YEAR($A1257),MONTH($A1257),1),'Регистрация расход товаров'!$D$4:$D$2000,$D1257),0)))/((SUMIFS('Регистрация приход товаров'!$G$4:$G$2000,'Регистрация приход товаров'!$A$4:$A$2000,"&gt;="&amp;DATE(YEAR($A1257),MONTH($A1257),1),'Регистрация приход товаров'!$D$4:$D$2000,$D1257)-SUMIFS('Регистрация приход товаров'!$G$4:$G$2000,'Регистрация приход товаров'!$A$4:$A$2000,"&gt;="&amp;DATE(YEAR($A1257),MONTH($A1257)+1,1),'Регистрация приход товаров'!$D$4:$D$2000,$D1257))+(IFERROR((SUMIF('Остаток на начало год'!$B$5:$B$302,$D1257,'Остаток на начало год'!$E$5:$E$302)+SUMIFS('Регистрация приход товаров'!$G$4:$G$2000,'Регистрация приход товаров'!$D$4:$D$2000,$D1257,'Регистрация приход товаров'!$A$4:$A$2000,"&lt;"&amp;DATE(YEAR($A1257),MONTH($A1257),1)))-SUMIFS('Регистрация расход товаров'!$G$4:$G$2000,'Регистрация расход товаров'!$A$4:$A$2000,"&lt;"&amp;DATE(YEAR($A1257),MONTH($A1257),1),'Регистрация расход товаров'!$D$4:$D$2000,$D1257),0))))*G1257,0)</f>
        <v>0</v>
      </c>
      <c r="I1257" s="154"/>
      <c r="J1257" s="153">
        <f t="shared" si="38"/>
        <v>0</v>
      </c>
      <c r="K1257" s="153">
        <f t="shared" si="39"/>
        <v>0</v>
      </c>
      <c r="L1257" s="43" t="e">
        <f>IF(B1257=#REF!,MAX($L$3:L1256)+1,0)</f>
        <v>#REF!</v>
      </c>
    </row>
    <row r="1258" spans="1:12">
      <c r="A1258" s="158"/>
      <c r="B1258" s="94"/>
      <c r="C1258" s="159"/>
      <c r="D1258" s="128"/>
      <c r="E1258" s="151" t="str">
        <f>IFERROR(INDEX('Материал хисобот'!$C$9:$C$259,MATCH(D1258,'Материал хисобот'!$B$9:$B$259,0),1),"")</f>
        <v/>
      </c>
      <c r="F1258" s="152" t="str">
        <f>IFERROR(INDEX('Материал хисобот'!$D$9:$D$259,MATCH(D1258,'Материал хисобот'!$B$9:$B$259,0),1),"")</f>
        <v/>
      </c>
      <c r="G1258" s="155"/>
      <c r="H1258" s="153">
        <f>IFERROR((((SUMIFS('Регистрация приход товаров'!$H$4:$H$2000,'Регистрация приход товаров'!$A$4:$A$2000,"&gt;="&amp;DATE(YEAR($A1258),MONTH($A1258),1),'Регистрация приход товаров'!$D$4:$D$2000,$D1258)-SUMIFS('Регистрация приход товаров'!$H$4:$H$2000,'Регистрация приход товаров'!$A$4:$A$2000,"&gt;="&amp;DATE(YEAR($A1258),MONTH($A1258)+1,1),'Регистрация приход товаров'!$D$4:$D$2000,$D1258))+(IFERROR((SUMIF('Остаток на начало год'!$B$5:$B$302,$D1258,'Остаток на начало год'!$F$5:$F$302)+SUMIFS('Регистрация приход товаров'!$H$4:$H$2000,'Регистрация приход товаров'!$D$4:$D$2000,$D1258,'Регистрация приход товаров'!$A$4:$A$2000,"&lt;"&amp;DATE(YEAR($A1258),MONTH($A1258),1)))-SUMIFS('Регистрация расход товаров'!$H$4:$H$2000,'Регистрация расход товаров'!$A$4:$A$2000,"&lt;"&amp;DATE(YEAR($A1258),MONTH($A1258),1),'Регистрация расход товаров'!$D$4:$D$2000,$D1258),0)))/((SUMIFS('Регистрация приход товаров'!$G$4:$G$2000,'Регистрация приход товаров'!$A$4:$A$2000,"&gt;="&amp;DATE(YEAR($A1258),MONTH($A1258),1),'Регистрация приход товаров'!$D$4:$D$2000,$D1258)-SUMIFS('Регистрация приход товаров'!$G$4:$G$2000,'Регистрация приход товаров'!$A$4:$A$2000,"&gt;="&amp;DATE(YEAR($A1258),MONTH($A1258)+1,1),'Регистрация приход товаров'!$D$4:$D$2000,$D1258))+(IFERROR((SUMIF('Остаток на начало год'!$B$5:$B$302,$D1258,'Остаток на начало год'!$E$5:$E$302)+SUMIFS('Регистрация приход товаров'!$G$4:$G$2000,'Регистрация приход товаров'!$D$4:$D$2000,$D1258,'Регистрация приход товаров'!$A$4:$A$2000,"&lt;"&amp;DATE(YEAR($A1258),MONTH($A1258),1)))-SUMIFS('Регистрация расход товаров'!$G$4:$G$2000,'Регистрация расход товаров'!$A$4:$A$2000,"&lt;"&amp;DATE(YEAR($A1258),MONTH($A1258),1),'Регистрация расход товаров'!$D$4:$D$2000,$D1258),0))))*G1258,0)</f>
        <v>0</v>
      </c>
      <c r="I1258" s="154"/>
      <c r="J1258" s="153">
        <f t="shared" si="38"/>
        <v>0</v>
      </c>
      <c r="K1258" s="153">
        <f t="shared" si="39"/>
        <v>0</v>
      </c>
      <c r="L1258" s="43" t="e">
        <f>IF(B1258=#REF!,MAX($L$3:L1257)+1,0)</f>
        <v>#REF!</v>
      </c>
    </row>
    <row r="1259" spans="1:12">
      <c r="A1259" s="158"/>
      <c r="B1259" s="94"/>
      <c r="C1259" s="159"/>
      <c r="D1259" s="128"/>
      <c r="E1259" s="151" t="str">
        <f>IFERROR(INDEX('Материал хисобот'!$C$9:$C$259,MATCH(D1259,'Материал хисобот'!$B$9:$B$259,0),1),"")</f>
        <v/>
      </c>
      <c r="F1259" s="152" t="str">
        <f>IFERROR(INDEX('Материал хисобот'!$D$9:$D$259,MATCH(D1259,'Материал хисобот'!$B$9:$B$259,0),1),"")</f>
        <v/>
      </c>
      <c r="G1259" s="155"/>
      <c r="H1259" s="153">
        <f>IFERROR((((SUMIFS('Регистрация приход товаров'!$H$4:$H$2000,'Регистрация приход товаров'!$A$4:$A$2000,"&gt;="&amp;DATE(YEAR($A1259),MONTH($A1259),1),'Регистрация приход товаров'!$D$4:$D$2000,$D1259)-SUMIFS('Регистрация приход товаров'!$H$4:$H$2000,'Регистрация приход товаров'!$A$4:$A$2000,"&gt;="&amp;DATE(YEAR($A1259),MONTH($A1259)+1,1),'Регистрация приход товаров'!$D$4:$D$2000,$D1259))+(IFERROR((SUMIF('Остаток на начало год'!$B$5:$B$302,$D1259,'Остаток на начало год'!$F$5:$F$302)+SUMIFS('Регистрация приход товаров'!$H$4:$H$2000,'Регистрация приход товаров'!$D$4:$D$2000,$D1259,'Регистрация приход товаров'!$A$4:$A$2000,"&lt;"&amp;DATE(YEAR($A1259),MONTH($A1259),1)))-SUMIFS('Регистрация расход товаров'!$H$4:$H$2000,'Регистрация расход товаров'!$A$4:$A$2000,"&lt;"&amp;DATE(YEAR($A1259),MONTH($A1259),1),'Регистрация расход товаров'!$D$4:$D$2000,$D1259),0)))/((SUMIFS('Регистрация приход товаров'!$G$4:$G$2000,'Регистрация приход товаров'!$A$4:$A$2000,"&gt;="&amp;DATE(YEAR($A1259),MONTH($A1259),1),'Регистрация приход товаров'!$D$4:$D$2000,$D1259)-SUMIFS('Регистрация приход товаров'!$G$4:$G$2000,'Регистрация приход товаров'!$A$4:$A$2000,"&gt;="&amp;DATE(YEAR($A1259),MONTH($A1259)+1,1),'Регистрация приход товаров'!$D$4:$D$2000,$D1259))+(IFERROR((SUMIF('Остаток на начало год'!$B$5:$B$302,$D1259,'Остаток на начало год'!$E$5:$E$302)+SUMIFS('Регистрация приход товаров'!$G$4:$G$2000,'Регистрация приход товаров'!$D$4:$D$2000,$D1259,'Регистрация приход товаров'!$A$4:$A$2000,"&lt;"&amp;DATE(YEAR($A1259),MONTH($A1259),1)))-SUMIFS('Регистрация расход товаров'!$G$4:$G$2000,'Регистрация расход товаров'!$A$4:$A$2000,"&lt;"&amp;DATE(YEAR($A1259),MONTH($A1259),1),'Регистрация расход товаров'!$D$4:$D$2000,$D1259),0))))*G1259,0)</f>
        <v>0</v>
      </c>
      <c r="I1259" s="154"/>
      <c r="J1259" s="153">
        <f t="shared" si="38"/>
        <v>0</v>
      </c>
      <c r="K1259" s="153">
        <f t="shared" si="39"/>
        <v>0</v>
      </c>
      <c r="L1259" s="43" t="e">
        <f>IF(B1259=#REF!,MAX($L$3:L1258)+1,0)</f>
        <v>#REF!</v>
      </c>
    </row>
    <row r="1260" spans="1:12">
      <c r="A1260" s="158"/>
      <c r="B1260" s="94"/>
      <c r="C1260" s="159"/>
      <c r="D1260" s="128"/>
      <c r="E1260" s="151" t="str">
        <f>IFERROR(INDEX('Материал хисобот'!$C$9:$C$259,MATCH(D1260,'Материал хисобот'!$B$9:$B$259,0),1),"")</f>
        <v/>
      </c>
      <c r="F1260" s="152" t="str">
        <f>IFERROR(INDEX('Материал хисобот'!$D$9:$D$259,MATCH(D1260,'Материал хисобот'!$B$9:$B$259,0),1),"")</f>
        <v/>
      </c>
      <c r="G1260" s="155"/>
      <c r="H1260" s="153">
        <f>IFERROR((((SUMIFS('Регистрация приход товаров'!$H$4:$H$2000,'Регистрация приход товаров'!$A$4:$A$2000,"&gt;="&amp;DATE(YEAR($A1260),MONTH($A1260),1),'Регистрация приход товаров'!$D$4:$D$2000,$D1260)-SUMIFS('Регистрация приход товаров'!$H$4:$H$2000,'Регистрация приход товаров'!$A$4:$A$2000,"&gt;="&amp;DATE(YEAR($A1260),MONTH($A1260)+1,1),'Регистрация приход товаров'!$D$4:$D$2000,$D1260))+(IFERROR((SUMIF('Остаток на начало год'!$B$5:$B$302,$D1260,'Остаток на начало год'!$F$5:$F$302)+SUMIFS('Регистрация приход товаров'!$H$4:$H$2000,'Регистрация приход товаров'!$D$4:$D$2000,$D1260,'Регистрация приход товаров'!$A$4:$A$2000,"&lt;"&amp;DATE(YEAR($A1260),MONTH($A1260),1)))-SUMIFS('Регистрация расход товаров'!$H$4:$H$2000,'Регистрация расход товаров'!$A$4:$A$2000,"&lt;"&amp;DATE(YEAR($A1260),MONTH($A1260),1),'Регистрация расход товаров'!$D$4:$D$2000,$D1260),0)))/((SUMIFS('Регистрация приход товаров'!$G$4:$G$2000,'Регистрация приход товаров'!$A$4:$A$2000,"&gt;="&amp;DATE(YEAR($A1260),MONTH($A1260),1),'Регистрация приход товаров'!$D$4:$D$2000,$D1260)-SUMIFS('Регистрация приход товаров'!$G$4:$G$2000,'Регистрация приход товаров'!$A$4:$A$2000,"&gt;="&amp;DATE(YEAR($A1260),MONTH($A1260)+1,1),'Регистрация приход товаров'!$D$4:$D$2000,$D1260))+(IFERROR((SUMIF('Остаток на начало год'!$B$5:$B$302,$D1260,'Остаток на начало год'!$E$5:$E$302)+SUMIFS('Регистрация приход товаров'!$G$4:$G$2000,'Регистрация приход товаров'!$D$4:$D$2000,$D1260,'Регистрация приход товаров'!$A$4:$A$2000,"&lt;"&amp;DATE(YEAR($A1260),MONTH($A1260),1)))-SUMIFS('Регистрация расход товаров'!$G$4:$G$2000,'Регистрация расход товаров'!$A$4:$A$2000,"&lt;"&amp;DATE(YEAR($A1260),MONTH($A1260),1),'Регистрация расход товаров'!$D$4:$D$2000,$D1260),0))))*G1260,0)</f>
        <v>0</v>
      </c>
      <c r="I1260" s="154"/>
      <c r="J1260" s="153">
        <f t="shared" si="38"/>
        <v>0</v>
      </c>
      <c r="K1260" s="153">
        <f t="shared" si="39"/>
        <v>0</v>
      </c>
      <c r="L1260" s="43" t="e">
        <f>IF(B1260=#REF!,MAX($L$3:L1259)+1,0)</f>
        <v>#REF!</v>
      </c>
    </row>
    <row r="1261" spans="1:12">
      <c r="A1261" s="158"/>
      <c r="B1261" s="94"/>
      <c r="C1261" s="159"/>
      <c r="D1261" s="128"/>
      <c r="E1261" s="151" t="str">
        <f>IFERROR(INDEX('Материал хисобот'!$C$9:$C$259,MATCH(D1261,'Материал хисобот'!$B$9:$B$259,0),1),"")</f>
        <v/>
      </c>
      <c r="F1261" s="152" t="str">
        <f>IFERROR(INDEX('Материал хисобот'!$D$9:$D$259,MATCH(D1261,'Материал хисобот'!$B$9:$B$259,0),1),"")</f>
        <v/>
      </c>
      <c r="G1261" s="155"/>
      <c r="H1261" s="153">
        <f>IFERROR((((SUMIFS('Регистрация приход товаров'!$H$4:$H$2000,'Регистрация приход товаров'!$A$4:$A$2000,"&gt;="&amp;DATE(YEAR($A1261),MONTH($A1261),1),'Регистрация приход товаров'!$D$4:$D$2000,$D1261)-SUMIFS('Регистрация приход товаров'!$H$4:$H$2000,'Регистрация приход товаров'!$A$4:$A$2000,"&gt;="&amp;DATE(YEAR($A1261),MONTH($A1261)+1,1),'Регистрация приход товаров'!$D$4:$D$2000,$D1261))+(IFERROR((SUMIF('Остаток на начало год'!$B$5:$B$302,$D1261,'Остаток на начало год'!$F$5:$F$302)+SUMIFS('Регистрация приход товаров'!$H$4:$H$2000,'Регистрация приход товаров'!$D$4:$D$2000,$D1261,'Регистрация приход товаров'!$A$4:$A$2000,"&lt;"&amp;DATE(YEAR($A1261),MONTH($A1261),1)))-SUMIFS('Регистрация расход товаров'!$H$4:$H$2000,'Регистрация расход товаров'!$A$4:$A$2000,"&lt;"&amp;DATE(YEAR($A1261),MONTH($A1261),1),'Регистрация расход товаров'!$D$4:$D$2000,$D1261),0)))/((SUMIFS('Регистрация приход товаров'!$G$4:$G$2000,'Регистрация приход товаров'!$A$4:$A$2000,"&gt;="&amp;DATE(YEAR($A1261),MONTH($A1261),1),'Регистрация приход товаров'!$D$4:$D$2000,$D1261)-SUMIFS('Регистрация приход товаров'!$G$4:$G$2000,'Регистрация приход товаров'!$A$4:$A$2000,"&gt;="&amp;DATE(YEAR($A1261),MONTH($A1261)+1,1),'Регистрация приход товаров'!$D$4:$D$2000,$D1261))+(IFERROR((SUMIF('Остаток на начало год'!$B$5:$B$302,$D1261,'Остаток на начало год'!$E$5:$E$302)+SUMIFS('Регистрация приход товаров'!$G$4:$G$2000,'Регистрация приход товаров'!$D$4:$D$2000,$D1261,'Регистрация приход товаров'!$A$4:$A$2000,"&lt;"&amp;DATE(YEAR($A1261),MONTH($A1261),1)))-SUMIFS('Регистрация расход товаров'!$G$4:$G$2000,'Регистрация расход товаров'!$A$4:$A$2000,"&lt;"&amp;DATE(YEAR($A1261),MONTH($A1261),1),'Регистрация расход товаров'!$D$4:$D$2000,$D1261),0))))*G1261,0)</f>
        <v>0</v>
      </c>
      <c r="I1261" s="154"/>
      <c r="J1261" s="153">
        <f t="shared" si="38"/>
        <v>0</v>
      </c>
      <c r="K1261" s="153">
        <f t="shared" si="39"/>
        <v>0</v>
      </c>
      <c r="L1261" s="43" t="e">
        <f>IF(B1261=#REF!,MAX($L$3:L1260)+1,0)</f>
        <v>#REF!</v>
      </c>
    </row>
    <row r="1262" spans="1:12">
      <c r="A1262" s="158"/>
      <c r="B1262" s="94"/>
      <c r="C1262" s="159"/>
      <c r="D1262" s="128"/>
      <c r="E1262" s="151" t="str">
        <f>IFERROR(INDEX('Материал хисобот'!$C$9:$C$259,MATCH(D1262,'Материал хисобот'!$B$9:$B$259,0),1),"")</f>
        <v/>
      </c>
      <c r="F1262" s="152" t="str">
        <f>IFERROR(INDEX('Материал хисобот'!$D$9:$D$259,MATCH(D1262,'Материал хисобот'!$B$9:$B$259,0),1),"")</f>
        <v/>
      </c>
      <c r="G1262" s="155"/>
      <c r="H1262" s="153">
        <f>IFERROR((((SUMIFS('Регистрация приход товаров'!$H$4:$H$2000,'Регистрация приход товаров'!$A$4:$A$2000,"&gt;="&amp;DATE(YEAR($A1262),MONTH($A1262),1),'Регистрация приход товаров'!$D$4:$D$2000,$D1262)-SUMIFS('Регистрация приход товаров'!$H$4:$H$2000,'Регистрация приход товаров'!$A$4:$A$2000,"&gt;="&amp;DATE(YEAR($A1262),MONTH($A1262)+1,1),'Регистрация приход товаров'!$D$4:$D$2000,$D1262))+(IFERROR((SUMIF('Остаток на начало год'!$B$5:$B$302,$D1262,'Остаток на начало год'!$F$5:$F$302)+SUMIFS('Регистрация приход товаров'!$H$4:$H$2000,'Регистрация приход товаров'!$D$4:$D$2000,$D1262,'Регистрация приход товаров'!$A$4:$A$2000,"&lt;"&amp;DATE(YEAR($A1262),MONTH($A1262),1)))-SUMIFS('Регистрация расход товаров'!$H$4:$H$2000,'Регистрация расход товаров'!$A$4:$A$2000,"&lt;"&amp;DATE(YEAR($A1262),MONTH($A1262),1),'Регистрация расход товаров'!$D$4:$D$2000,$D1262),0)))/((SUMIFS('Регистрация приход товаров'!$G$4:$G$2000,'Регистрация приход товаров'!$A$4:$A$2000,"&gt;="&amp;DATE(YEAR($A1262),MONTH($A1262),1),'Регистрация приход товаров'!$D$4:$D$2000,$D1262)-SUMIFS('Регистрация приход товаров'!$G$4:$G$2000,'Регистрация приход товаров'!$A$4:$A$2000,"&gt;="&amp;DATE(YEAR($A1262),MONTH($A1262)+1,1),'Регистрация приход товаров'!$D$4:$D$2000,$D1262))+(IFERROR((SUMIF('Остаток на начало год'!$B$5:$B$302,$D1262,'Остаток на начало год'!$E$5:$E$302)+SUMIFS('Регистрация приход товаров'!$G$4:$G$2000,'Регистрация приход товаров'!$D$4:$D$2000,$D1262,'Регистрация приход товаров'!$A$4:$A$2000,"&lt;"&amp;DATE(YEAR($A1262),MONTH($A1262),1)))-SUMIFS('Регистрация расход товаров'!$G$4:$G$2000,'Регистрация расход товаров'!$A$4:$A$2000,"&lt;"&amp;DATE(YEAR($A1262),MONTH($A1262),1),'Регистрация расход товаров'!$D$4:$D$2000,$D1262),0))))*G1262,0)</f>
        <v>0</v>
      </c>
      <c r="I1262" s="154"/>
      <c r="J1262" s="153">
        <f t="shared" si="38"/>
        <v>0</v>
      </c>
      <c r="K1262" s="153">
        <f t="shared" si="39"/>
        <v>0</v>
      </c>
      <c r="L1262" s="43" t="e">
        <f>IF(B1262=#REF!,MAX($L$3:L1261)+1,0)</f>
        <v>#REF!</v>
      </c>
    </row>
    <row r="1263" spans="1:12">
      <c r="A1263" s="158"/>
      <c r="B1263" s="94"/>
      <c r="C1263" s="159"/>
      <c r="D1263" s="128"/>
      <c r="E1263" s="151" t="str">
        <f>IFERROR(INDEX('Материал хисобот'!$C$9:$C$259,MATCH(D1263,'Материал хисобот'!$B$9:$B$259,0),1),"")</f>
        <v/>
      </c>
      <c r="F1263" s="152" t="str">
        <f>IFERROR(INDEX('Материал хисобот'!$D$9:$D$259,MATCH(D1263,'Материал хисобот'!$B$9:$B$259,0),1),"")</f>
        <v/>
      </c>
      <c r="G1263" s="155"/>
      <c r="H1263" s="153">
        <f>IFERROR((((SUMIFS('Регистрация приход товаров'!$H$4:$H$2000,'Регистрация приход товаров'!$A$4:$A$2000,"&gt;="&amp;DATE(YEAR($A1263),MONTH($A1263),1),'Регистрация приход товаров'!$D$4:$D$2000,$D1263)-SUMIFS('Регистрация приход товаров'!$H$4:$H$2000,'Регистрация приход товаров'!$A$4:$A$2000,"&gt;="&amp;DATE(YEAR($A1263),MONTH($A1263)+1,1),'Регистрация приход товаров'!$D$4:$D$2000,$D1263))+(IFERROR((SUMIF('Остаток на начало год'!$B$5:$B$302,$D1263,'Остаток на начало год'!$F$5:$F$302)+SUMIFS('Регистрация приход товаров'!$H$4:$H$2000,'Регистрация приход товаров'!$D$4:$D$2000,$D1263,'Регистрация приход товаров'!$A$4:$A$2000,"&lt;"&amp;DATE(YEAR($A1263),MONTH($A1263),1)))-SUMIFS('Регистрация расход товаров'!$H$4:$H$2000,'Регистрация расход товаров'!$A$4:$A$2000,"&lt;"&amp;DATE(YEAR($A1263),MONTH($A1263),1),'Регистрация расход товаров'!$D$4:$D$2000,$D1263),0)))/((SUMIFS('Регистрация приход товаров'!$G$4:$G$2000,'Регистрация приход товаров'!$A$4:$A$2000,"&gt;="&amp;DATE(YEAR($A1263),MONTH($A1263),1),'Регистрация приход товаров'!$D$4:$D$2000,$D1263)-SUMIFS('Регистрация приход товаров'!$G$4:$G$2000,'Регистрация приход товаров'!$A$4:$A$2000,"&gt;="&amp;DATE(YEAR($A1263),MONTH($A1263)+1,1),'Регистрация приход товаров'!$D$4:$D$2000,$D1263))+(IFERROR((SUMIF('Остаток на начало год'!$B$5:$B$302,$D1263,'Остаток на начало год'!$E$5:$E$302)+SUMIFS('Регистрация приход товаров'!$G$4:$G$2000,'Регистрация приход товаров'!$D$4:$D$2000,$D1263,'Регистрация приход товаров'!$A$4:$A$2000,"&lt;"&amp;DATE(YEAR($A1263),MONTH($A1263),1)))-SUMIFS('Регистрация расход товаров'!$G$4:$G$2000,'Регистрация расход товаров'!$A$4:$A$2000,"&lt;"&amp;DATE(YEAR($A1263),MONTH($A1263),1),'Регистрация расход товаров'!$D$4:$D$2000,$D1263),0))))*G1263,0)</f>
        <v>0</v>
      </c>
      <c r="I1263" s="154"/>
      <c r="J1263" s="153">
        <f t="shared" si="38"/>
        <v>0</v>
      </c>
      <c r="K1263" s="153">
        <f t="shared" si="39"/>
        <v>0</v>
      </c>
      <c r="L1263" s="43" t="e">
        <f>IF(B1263=#REF!,MAX($L$3:L1262)+1,0)</f>
        <v>#REF!</v>
      </c>
    </row>
    <row r="1264" spans="1:12">
      <c r="A1264" s="158"/>
      <c r="B1264" s="94"/>
      <c r="C1264" s="159"/>
      <c r="D1264" s="128"/>
      <c r="E1264" s="151" t="str">
        <f>IFERROR(INDEX('Материал хисобот'!$C$9:$C$259,MATCH(D1264,'Материал хисобот'!$B$9:$B$259,0),1),"")</f>
        <v/>
      </c>
      <c r="F1264" s="152" t="str">
        <f>IFERROR(INDEX('Материал хисобот'!$D$9:$D$259,MATCH(D1264,'Материал хисобот'!$B$9:$B$259,0),1),"")</f>
        <v/>
      </c>
      <c r="G1264" s="155"/>
      <c r="H1264" s="153">
        <f>IFERROR((((SUMIFS('Регистрация приход товаров'!$H$4:$H$2000,'Регистрация приход товаров'!$A$4:$A$2000,"&gt;="&amp;DATE(YEAR($A1264),MONTH($A1264),1),'Регистрация приход товаров'!$D$4:$D$2000,$D1264)-SUMIFS('Регистрация приход товаров'!$H$4:$H$2000,'Регистрация приход товаров'!$A$4:$A$2000,"&gt;="&amp;DATE(YEAR($A1264),MONTH($A1264)+1,1),'Регистрация приход товаров'!$D$4:$D$2000,$D1264))+(IFERROR((SUMIF('Остаток на начало год'!$B$5:$B$302,$D1264,'Остаток на начало год'!$F$5:$F$302)+SUMIFS('Регистрация приход товаров'!$H$4:$H$2000,'Регистрация приход товаров'!$D$4:$D$2000,$D1264,'Регистрация приход товаров'!$A$4:$A$2000,"&lt;"&amp;DATE(YEAR($A1264),MONTH($A1264),1)))-SUMIFS('Регистрация расход товаров'!$H$4:$H$2000,'Регистрация расход товаров'!$A$4:$A$2000,"&lt;"&amp;DATE(YEAR($A1264),MONTH($A1264),1),'Регистрация расход товаров'!$D$4:$D$2000,$D1264),0)))/((SUMIFS('Регистрация приход товаров'!$G$4:$G$2000,'Регистрация приход товаров'!$A$4:$A$2000,"&gt;="&amp;DATE(YEAR($A1264),MONTH($A1264),1),'Регистрация приход товаров'!$D$4:$D$2000,$D1264)-SUMIFS('Регистрация приход товаров'!$G$4:$G$2000,'Регистрация приход товаров'!$A$4:$A$2000,"&gt;="&amp;DATE(YEAR($A1264),MONTH($A1264)+1,1),'Регистрация приход товаров'!$D$4:$D$2000,$D1264))+(IFERROR((SUMIF('Остаток на начало год'!$B$5:$B$302,$D1264,'Остаток на начало год'!$E$5:$E$302)+SUMIFS('Регистрация приход товаров'!$G$4:$G$2000,'Регистрация приход товаров'!$D$4:$D$2000,$D1264,'Регистрация приход товаров'!$A$4:$A$2000,"&lt;"&amp;DATE(YEAR($A1264),MONTH($A1264),1)))-SUMIFS('Регистрация расход товаров'!$G$4:$G$2000,'Регистрация расход товаров'!$A$4:$A$2000,"&lt;"&amp;DATE(YEAR($A1264),MONTH($A1264),1),'Регистрация расход товаров'!$D$4:$D$2000,$D1264),0))))*G1264,0)</f>
        <v>0</v>
      </c>
      <c r="I1264" s="154"/>
      <c r="J1264" s="153">
        <f t="shared" si="38"/>
        <v>0</v>
      </c>
      <c r="K1264" s="153">
        <f t="shared" si="39"/>
        <v>0</v>
      </c>
      <c r="L1264" s="43" t="e">
        <f>IF(B1264=#REF!,MAX($L$3:L1263)+1,0)</f>
        <v>#REF!</v>
      </c>
    </row>
    <row r="1265" spans="1:12">
      <c r="A1265" s="158"/>
      <c r="B1265" s="94"/>
      <c r="C1265" s="159"/>
      <c r="D1265" s="128"/>
      <c r="E1265" s="151" t="str">
        <f>IFERROR(INDEX('Материал хисобот'!$C$9:$C$259,MATCH(D1265,'Материал хисобот'!$B$9:$B$259,0),1),"")</f>
        <v/>
      </c>
      <c r="F1265" s="152" t="str">
        <f>IFERROR(INDEX('Материал хисобот'!$D$9:$D$259,MATCH(D1265,'Материал хисобот'!$B$9:$B$259,0),1),"")</f>
        <v/>
      </c>
      <c r="G1265" s="155"/>
      <c r="H1265" s="153">
        <f>IFERROR((((SUMIFS('Регистрация приход товаров'!$H$4:$H$2000,'Регистрация приход товаров'!$A$4:$A$2000,"&gt;="&amp;DATE(YEAR($A1265),MONTH($A1265),1),'Регистрация приход товаров'!$D$4:$D$2000,$D1265)-SUMIFS('Регистрация приход товаров'!$H$4:$H$2000,'Регистрация приход товаров'!$A$4:$A$2000,"&gt;="&amp;DATE(YEAR($A1265),MONTH($A1265)+1,1),'Регистрация приход товаров'!$D$4:$D$2000,$D1265))+(IFERROR((SUMIF('Остаток на начало год'!$B$5:$B$302,$D1265,'Остаток на начало год'!$F$5:$F$302)+SUMIFS('Регистрация приход товаров'!$H$4:$H$2000,'Регистрация приход товаров'!$D$4:$D$2000,$D1265,'Регистрация приход товаров'!$A$4:$A$2000,"&lt;"&amp;DATE(YEAR($A1265),MONTH($A1265),1)))-SUMIFS('Регистрация расход товаров'!$H$4:$H$2000,'Регистрация расход товаров'!$A$4:$A$2000,"&lt;"&amp;DATE(YEAR($A1265),MONTH($A1265),1),'Регистрация расход товаров'!$D$4:$D$2000,$D1265),0)))/((SUMIFS('Регистрация приход товаров'!$G$4:$G$2000,'Регистрация приход товаров'!$A$4:$A$2000,"&gt;="&amp;DATE(YEAR($A1265),MONTH($A1265),1),'Регистрация приход товаров'!$D$4:$D$2000,$D1265)-SUMIFS('Регистрация приход товаров'!$G$4:$G$2000,'Регистрация приход товаров'!$A$4:$A$2000,"&gt;="&amp;DATE(YEAR($A1265),MONTH($A1265)+1,1),'Регистрация приход товаров'!$D$4:$D$2000,$D1265))+(IFERROR((SUMIF('Остаток на начало год'!$B$5:$B$302,$D1265,'Остаток на начало год'!$E$5:$E$302)+SUMIFS('Регистрация приход товаров'!$G$4:$G$2000,'Регистрация приход товаров'!$D$4:$D$2000,$D1265,'Регистрация приход товаров'!$A$4:$A$2000,"&lt;"&amp;DATE(YEAR($A1265),MONTH($A1265),1)))-SUMIFS('Регистрация расход товаров'!$G$4:$G$2000,'Регистрация расход товаров'!$A$4:$A$2000,"&lt;"&amp;DATE(YEAR($A1265),MONTH($A1265),1),'Регистрация расход товаров'!$D$4:$D$2000,$D1265),0))))*G1265,0)</f>
        <v>0</v>
      </c>
      <c r="I1265" s="154"/>
      <c r="J1265" s="153">
        <f t="shared" si="38"/>
        <v>0</v>
      </c>
      <c r="K1265" s="153">
        <f t="shared" si="39"/>
        <v>0</v>
      </c>
      <c r="L1265" s="43" t="e">
        <f>IF(B1265=#REF!,MAX($L$3:L1264)+1,0)</f>
        <v>#REF!</v>
      </c>
    </row>
    <row r="1266" spans="1:12">
      <c r="A1266" s="158"/>
      <c r="B1266" s="94"/>
      <c r="C1266" s="159"/>
      <c r="D1266" s="128"/>
      <c r="E1266" s="151" t="str">
        <f>IFERROR(INDEX('Материал хисобот'!$C$9:$C$259,MATCH(D1266,'Материал хисобот'!$B$9:$B$259,0),1),"")</f>
        <v/>
      </c>
      <c r="F1266" s="152" t="str">
        <f>IFERROR(INDEX('Материал хисобот'!$D$9:$D$259,MATCH(D1266,'Материал хисобот'!$B$9:$B$259,0),1),"")</f>
        <v/>
      </c>
      <c r="G1266" s="155"/>
      <c r="H1266" s="153">
        <f>IFERROR((((SUMIFS('Регистрация приход товаров'!$H$4:$H$2000,'Регистрация приход товаров'!$A$4:$A$2000,"&gt;="&amp;DATE(YEAR($A1266),MONTH($A1266),1),'Регистрация приход товаров'!$D$4:$D$2000,$D1266)-SUMIFS('Регистрация приход товаров'!$H$4:$H$2000,'Регистрация приход товаров'!$A$4:$A$2000,"&gt;="&amp;DATE(YEAR($A1266),MONTH($A1266)+1,1),'Регистрация приход товаров'!$D$4:$D$2000,$D1266))+(IFERROR((SUMIF('Остаток на начало год'!$B$5:$B$302,$D1266,'Остаток на начало год'!$F$5:$F$302)+SUMIFS('Регистрация приход товаров'!$H$4:$H$2000,'Регистрация приход товаров'!$D$4:$D$2000,$D1266,'Регистрация приход товаров'!$A$4:$A$2000,"&lt;"&amp;DATE(YEAR($A1266),MONTH($A1266),1)))-SUMIFS('Регистрация расход товаров'!$H$4:$H$2000,'Регистрация расход товаров'!$A$4:$A$2000,"&lt;"&amp;DATE(YEAR($A1266),MONTH($A1266),1),'Регистрация расход товаров'!$D$4:$D$2000,$D1266),0)))/((SUMIFS('Регистрация приход товаров'!$G$4:$G$2000,'Регистрация приход товаров'!$A$4:$A$2000,"&gt;="&amp;DATE(YEAR($A1266),MONTH($A1266),1),'Регистрация приход товаров'!$D$4:$D$2000,$D1266)-SUMIFS('Регистрация приход товаров'!$G$4:$G$2000,'Регистрация приход товаров'!$A$4:$A$2000,"&gt;="&amp;DATE(YEAR($A1266),MONTH($A1266)+1,1),'Регистрация приход товаров'!$D$4:$D$2000,$D1266))+(IFERROR((SUMIF('Остаток на начало год'!$B$5:$B$302,$D1266,'Остаток на начало год'!$E$5:$E$302)+SUMIFS('Регистрация приход товаров'!$G$4:$G$2000,'Регистрация приход товаров'!$D$4:$D$2000,$D1266,'Регистрация приход товаров'!$A$4:$A$2000,"&lt;"&amp;DATE(YEAR($A1266),MONTH($A1266),1)))-SUMIFS('Регистрация расход товаров'!$G$4:$G$2000,'Регистрация расход товаров'!$A$4:$A$2000,"&lt;"&amp;DATE(YEAR($A1266),MONTH($A1266),1),'Регистрация расход товаров'!$D$4:$D$2000,$D1266),0))))*G1266,0)</f>
        <v>0</v>
      </c>
      <c r="I1266" s="154"/>
      <c r="J1266" s="153">
        <f t="shared" si="38"/>
        <v>0</v>
      </c>
      <c r="K1266" s="153">
        <f t="shared" si="39"/>
        <v>0</v>
      </c>
      <c r="L1266" s="43" t="e">
        <f>IF(B1266=#REF!,MAX($L$3:L1265)+1,0)</f>
        <v>#REF!</v>
      </c>
    </row>
    <row r="1267" spans="1:12">
      <c r="A1267" s="158"/>
      <c r="B1267" s="94"/>
      <c r="C1267" s="159"/>
      <c r="D1267" s="128"/>
      <c r="E1267" s="151" t="str">
        <f>IFERROR(INDEX('Материал хисобот'!$C$9:$C$259,MATCH(D1267,'Материал хисобот'!$B$9:$B$259,0),1),"")</f>
        <v/>
      </c>
      <c r="F1267" s="152" t="str">
        <f>IFERROR(INDEX('Материал хисобот'!$D$9:$D$259,MATCH(D1267,'Материал хисобот'!$B$9:$B$259,0),1),"")</f>
        <v/>
      </c>
      <c r="G1267" s="155"/>
      <c r="H1267" s="153">
        <f>IFERROR((((SUMIFS('Регистрация приход товаров'!$H$4:$H$2000,'Регистрация приход товаров'!$A$4:$A$2000,"&gt;="&amp;DATE(YEAR($A1267),MONTH($A1267),1),'Регистрация приход товаров'!$D$4:$D$2000,$D1267)-SUMIFS('Регистрация приход товаров'!$H$4:$H$2000,'Регистрация приход товаров'!$A$4:$A$2000,"&gt;="&amp;DATE(YEAR($A1267),MONTH($A1267)+1,1),'Регистрация приход товаров'!$D$4:$D$2000,$D1267))+(IFERROR((SUMIF('Остаток на начало год'!$B$5:$B$302,$D1267,'Остаток на начало год'!$F$5:$F$302)+SUMIFS('Регистрация приход товаров'!$H$4:$H$2000,'Регистрация приход товаров'!$D$4:$D$2000,$D1267,'Регистрация приход товаров'!$A$4:$A$2000,"&lt;"&amp;DATE(YEAR($A1267),MONTH($A1267),1)))-SUMIFS('Регистрация расход товаров'!$H$4:$H$2000,'Регистрация расход товаров'!$A$4:$A$2000,"&lt;"&amp;DATE(YEAR($A1267),MONTH($A1267),1),'Регистрация расход товаров'!$D$4:$D$2000,$D1267),0)))/((SUMIFS('Регистрация приход товаров'!$G$4:$G$2000,'Регистрация приход товаров'!$A$4:$A$2000,"&gt;="&amp;DATE(YEAR($A1267),MONTH($A1267),1),'Регистрация приход товаров'!$D$4:$D$2000,$D1267)-SUMIFS('Регистрация приход товаров'!$G$4:$G$2000,'Регистрация приход товаров'!$A$4:$A$2000,"&gt;="&amp;DATE(YEAR($A1267),MONTH($A1267)+1,1),'Регистрация приход товаров'!$D$4:$D$2000,$D1267))+(IFERROR((SUMIF('Остаток на начало год'!$B$5:$B$302,$D1267,'Остаток на начало год'!$E$5:$E$302)+SUMIFS('Регистрация приход товаров'!$G$4:$G$2000,'Регистрация приход товаров'!$D$4:$D$2000,$D1267,'Регистрация приход товаров'!$A$4:$A$2000,"&lt;"&amp;DATE(YEAR($A1267),MONTH($A1267),1)))-SUMIFS('Регистрация расход товаров'!$G$4:$G$2000,'Регистрация расход товаров'!$A$4:$A$2000,"&lt;"&amp;DATE(YEAR($A1267),MONTH($A1267),1),'Регистрация расход товаров'!$D$4:$D$2000,$D1267),0))))*G1267,0)</f>
        <v>0</v>
      </c>
      <c r="I1267" s="154"/>
      <c r="J1267" s="153">
        <f t="shared" si="38"/>
        <v>0</v>
      </c>
      <c r="K1267" s="153">
        <f t="shared" si="39"/>
        <v>0</v>
      </c>
      <c r="L1267" s="43" t="e">
        <f>IF(B1267=#REF!,MAX($L$3:L1266)+1,0)</f>
        <v>#REF!</v>
      </c>
    </row>
    <row r="1268" spans="1:12">
      <c r="A1268" s="158"/>
      <c r="B1268" s="94"/>
      <c r="C1268" s="159"/>
      <c r="D1268" s="128"/>
      <c r="E1268" s="151" t="str">
        <f>IFERROR(INDEX('Материал хисобот'!$C$9:$C$259,MATCH(D1268,'Материал хисобот'!$B$9:$B$259,0),1),"")</f>
        <v/>
      </c>
      <c r="F1268" s="152" t="str">
        <f>IFERROR(INDEX('Материал хисобот'!$D$9:$D$259,MATCH(D1268,'Материал хисобот'!$B$9:$B$259,0),1),"")</f>
        <v/>
      </c>
      <c r="G1268" s="155"/>
      <c r="H1268" s="153">
        <f>IFERROR((((SUMIFS('Регистрация приход товаров'!$H$4:$H$2000,'Регистрация приход товаров'!$A$4:$A$2000,"&gt;="&amp;DATE(YEAR($A1268),MONTH($A1268),1),'Регистрация приход товаров'!$D$4:$D$2000,$D1268)-SUMIFS('Регистрация приход товаров'!$H$4:$H$2000,'Регистрация приход товаров'!$A$4:$A$2000,"&gt;="&amp;DATE(YEAR($A1268),MONTH($A1268)+1,1),'Регистрация приход товаров'!$D$4:$D$2000,$D1268))+(IFERROR((SUMIF('Остаток на начало год'!$B$5:$B$302,$D1268,'Остаток на начало год'!$F$5:$F$302)+SUMIFS('Регистрация приход товаров'!$H$4:$H$2000,'Регистрация приход товаров'!$D$4:$D$2000,$D1268,'Регистрация приход товаров'!$A$4:$A$2000,"&lt;"&amp;DATE(YEAR($A1268),MONTH($A1268),1)))-SUMIFS('Регистрация расход товаров'!$H$4:$H$2000,'Регистрация расход товаров'!$A$4:$A$2000,"&lt;"&amp;DATE(YEAR($A1268),MONTH($A1268),1),'Регистрация расход товаров'!$D$4:$D$2000,$D1268),0)))/((SUMIFS('Регистрация приход товаров'!$G$4:$G$2000,'Регистрация приход товаров'!$A$4:$A$2000,"&gt;="&amp;DATE(YEAR($A1268),MONTH($A1268),1),'Регистрация приход товаров'!$D$4:$D$2000,$D1268)-SUMIFS('Регистрация приход товаров'!$G$4:$G$2000,'Регистрация приход товаров'!$A$4:$A$2000,"&gt;="&amp;DATE(YEAR($A1268),MONTH($A1268)+1,1),'Регистрация приход товаров'!$D$4:$D$2000,$D1268))+(IFERROR((SUMIF('Остаток на начало год'!$B$5:$B$302,$D1268,'Остаток на начало год'!$E$5:$E$302)+SUMIFS('Регистрация приход товаров'!$G$4:$G$2000,'Регистрация приход товаров'!$D$4:$D$2000,$D1268,'Регистрация приход товаров'!$A$4:$A$2000,"&lt;"&amp;DATE(YEAR($A1268),MONTH($A1268),1)))-SUMIFS('Регистрация расход товаров'!$G$4:$G$2000,'Регистрация расход товаров'!$A$4:$A$2000,"&lt;"&amp;DATE(YEAR($A1268),MONTH($A1268),1),'Регистрация расход товаров'!$D$4:$D$2000,$D1268),0))))*G1268,0)</f>
        <v>0</v>
      </c>
      <c r="I1268" s="154"/>
      <c r="J1268" s="153">
        <f t="shared" si="38"/>
        <v>0</v>
      </c>
      <c r="K1268" s="153">
        <f t="shared" si="39"/>
        <v>0</v>
      </c>
      <c r="L1268" s="43" t="e">
        <f>IF(B1268=#REF!,MAX($L$3:L1267)+1,0)</f>
        <v>#REF!</v>
      </c>
    </row>
    <row r="1269" spans="1:12">
      <c r="A1269" s="158"/>
      <c r="B1269" s="94"/>
      <c r="C1269" s="159"/>
      <c r="D1269" s="128"/>
      <c r="E1269" s="151" t="str">
        <f>IFERROR(INDEX('Материал хисобот'!$C$9:$C$259,MATCH(D1269,'Материал хисобот'!$B$9:$B$259,0),1),"")</f>
        <v/>
      </c>
      <c r="F1269" s="152" t="str">
        <f>IFERROR(INDEX('Материал хисобот'!$D$9:$D$259,MATCH(D1269,'Материал хисобот'!$B$9:$B$259,0),1),"")</f>
        <v/>
      </c>
      <c r="G1269" s="155"/>
      <c r="H1269" s="153">
        <f>IFERROR((((SUMIFS('Регистрация приход товаров'!$H$4:$H$2000,'Регистрация приход товаров'!$A$4:$A$2000,"&gt;="&amp;DATE(YEAR($A1269),MONTH($A1269),1),'Регистрация приход товаров'!$D$4:$D$2000,$D1269)-SUMIFS('Регистрация приход товаров'!$H$4:$H$2000,'Регистрация приход товаров'!$A$4:$A$2000,"&gt;="&amp;DATE(YEAR($A1269),MONTH($A1269)+1,1),'Регистрация приход товаров'!$D$4:$D$2000,$D1269))+(IFERROR((SUMIF('Остаток на начало год'!$B$5:$B$302,$D1269,'Остаток на начало год'!$F$5:$F$302)+SUMIFS('Регистрация приход товаров'!$H$4:$H$2000,'Регистрация приход товаров'!$D$4:$D$2000,$D1269,'Регистрация приход товаров'!$A$4:$A$2000,"&lt;"&amp;DATE(YEAR($A1269),MONTH($A1269),1)))-SUMIFS('Регистрация расход товаров'!$H$4:$H$2000,'Регистрация расход товаров'!$A$4:$A$2000,"&lt;"&amp;DATE(YEAR($A1269),MONTH($A1269),1),'Регистрация расход товаров'!$D$4:$D$2000,$D1269),0)))/((SUMIFS('Регистрация приход товаров'!$G$4:$G$2000,'Регистрация приход товаров'!$A$4:$A$2000,"&gt;="&amp;DATE(YEAR($A1269),MONTH($A1269),1),'Регистрация приход товаров'!$D$4:$D$2000,$D1269)-SUMIFS('Регистрация приход товаров'!$G$4:$G$2000,'Регистрация приход товаров'!$A$4:$A$2000,"&gt;="&amp;DATE(YEAR($A1269),MONTH($A1269)+1,1),'Регистрация приход товаров'!$D$4:$D$2000,$D1269))+(IFERROR((SUMIF('Остаток на начало год'!$B$5:$B$302,$D1269,'Остаток на начало год'!$E$5:$E$302)+SUMIFS('Регистрация приход товаров'!$G$4:$G$2000,'Регистрация приход товаров'!$D$4:$D$2000,$D1269,'Регистрация приход товаров'!$A$4:$A$2000,"&lt;"&amp;DATE(YEAR($A1269),MONTH($A1269),1)))-SUMIFS('Регистрация расход товаров'!$G$4:$G$2000,'Регистрация расход товаров'!$A$4:$A$2000,"&lt;"&amp;DATE(YEAR($A1269),MONTH($A1269),1),'Регистрация расход товаров'!$D$4:$D$2000,$D1269),0))))*G1269,0)</f>
        <v>0</v>
      </c>
      <c r="I1269" s="154"/>
      <c r="J1269" s="153">
        <f t="shared" si="38"/>
        <v>0</v>
      </c>
      <c r="K1269" s="153">
        <f t="shared" si="39"/>
        <v>0</v>
      </c>
      <c r="L1269" s="43" t="e">
        <f>IF(B1269=#REF!,MAX($L$3:L1268)+1,0)</f>
        <v>#REF!</v>
      </c>
    </row>
    <row r="1270" spans="1:12">
      <c r="A1270" s="158"/>
      <c r="B1270" s="94"/>
      <c r="C1270" s="159"/>
      <c r="D1270" s="128"/>
      <c r="E1270" s="151" t="str">
        <f>IFERROR(INDEX('Материал хисобот'!$C$9:$C$259,MATCH(D1270,'Материал хисобот'!$B$9:$B$259,0),1),"")</f>
        <v/>
      </c>
      <c r="F1270" s="152" t="str">
        <f>IFERROR(INDEX('Материал хисобот'!$D$9:$D$259,MATCH(D1270,'Материал хисобот'!$B$9:$B$259,0),1),"")</f>
        <v/>
      </c>
      <c r="G1270" s="155"/>
      <c r="H1270" s="153">
        <f>IFERROR((((SUMIFS('Регистрация приход товаров'!$H$4:$H$2000,'Регистрация приход товаров'!$A$4:$A$2000,"&gt;="&amp;DATE(YEAR($A1270),MONTH($A1270),1),'Регистрация приход товаров'!$D$4:$D$2000,$D1270)-SUMIFS('Регистрация приход товаров'!$H$4:$H$2000,'Регистрация приход товаров'!$A$4:$A$2000,"&gt;="&amp;DATE(YEAR($A1270),MONTH($A1270)+1,1),'Регистрация приход товаров'!$D$4:$D$2000,$D1270))+(IFERROR((SUMIF('Остаток на начало год'!$B$5:$B$302,$D1270,'Остаток на начало год'!$F$5:$F$302)+SUMIFS('Регистрация приход товаров'!$H$4:$H$2000,'Регистрация приход товаров'!$D$4:$D$2000,$D1270,'Регистрация приход товаров'!$A$4:$A$2000,"&lt;"&amp;DATE(YEAR($A1270),MONTH($A1270),1)))-SUMIFS('Регистрация расход товаров'!$H$4:$H$2000,'Регистрация расход товаров'!$A$4:$A$2000,"&lt;"&amp;DATE(YEAR($A1270),MONTH($A1270),1),'Регистрация расход товаров'!$D$4:$D$2000,$D1270),0)))/((SUMIFS('Регистрация приход товаров'!$G$4:$G$2000,'Регистрация приход товаров'!$A$4:$A$2000,"&gt;="&amp;DATE(YEAR($A1270),MONTH($A1270),1),'Регистрация приход товаров'!$D$4:$D$2000,$D1270)-SUMIFS('Регистрация приход товаров'!$G$4:$G$2000,'Регистрация приход товаров'!$A$4:$A$2000,"&gt;="&amp;DATE(YEAR($A1270),MONTH($A1270)+1,1),'Регистрация приход товаров'!$D$4:$D$2000,$D1270))+(IFERROR((SUMIF('Остаток на начало год'!$B$5:$B$302,$D1270,'Остаток на начало год'!$E$5:$E$302)+SUMIFS('Регистрация приход товаров'!$G$4:$G$2000,'Регистрация приход товаров'!$D$4:$D$2000,$D1270,'Регистрация приход товаров'!$A$4:$A$2000,"&lt;"&amp;DATE(YEAR($A1270),MONTH($A1270),1)))-SUMIFS('Регистрация расход товаров'!$G$4:$G$2000,'Регистрация расход товаров'!$A$4:$A$2000,"&lt;"&amp;DATE(YEAR($A1270),MONTH($A1270),1),'Регистрация расход товаров'!$D$4:$D$2000,$D1270),0))))*G1270,0)</f>
        <v>0</v>
      </c>
      <c r="I1270" s="154"/>
      <c r="J1270" s="153">
        <f t="shared" si="38"/>
        <v>0</v>
      </c>
      <c r="K1270" s="153">
        <f t="shared" si="39"/>
        <v>0</v>
      </c>
      <c r="L1270" s="43" t="e">
        <f>IF(B1270=#REF!,MAX($L$3:L1269)+1,0)</f>
        <v>#REF!</v>
      </c>
    </row>
    <row r="1271" spans="1:12">
      <c r="A1271" s="158"/>
      <c r="B1271" s="94"/>
      <c r="C1271" s="159"/>
      <c r="D1271" s="128"/>
      <c r="E1271" s="151" t="str">
        <f>IFERROR(INDEX('Материал хисобот'!$C$9:$C$259,MATCH(D1271,'Материал хисобот'!$B$9:$B$259,0),1),"")</f>
        <v/>
      </c>
      <c r="F1271" s="152" t="str">
        <f>IFERROR(INDEX('Материал хисобот'!$D$9:$D$259,MATCH(D1271,'Материал хисобот'!$B$9:$B$259,0),1),"")</f>
        <v/>
      </c>
      <c r="G1271" s="155"/>
      <c r="H1271" s="153">
        <f>IFERROR((((SUMIFS('Регистрация приход товаров'!$H$4:$H$2000,'Регистрация приход товаров'!$A$4:$A$2000,"&gt;="&amp;DATE(YEAR($A1271),MONTH($A1271),1),'Регистрация приход товаров'!$D$4:$D$2000,$D1271)-SUMIFS('Регистрация приход товаров'!$H$4:$H$2000,'Регистрация приход товаров'!$A$4:$A$2000,"&gt;="&amp;DATE(YEAR($A1271),MONTH($A1271)+1,1),'Регистрация приход товаров'!$D$4:$D$2000,$D1271))+(IFERROR((SUMIF('Остаток на начало год'!$B$5:$B$302,$D1271,'Остаток на начало год'!$F$5:$F$302)+SUMIFS('Регистрация приход товаров'!$H$4:$H$2000,'Регистрация приход товаров'!$D$4:$D$2000,$D1271,'Регистрация приход товаров'!$A$4:$A$2000,"&lt;"&amp;DATE(YEAR($A1271),MONTH($A1271),1)))-SUMIFS('Регистрация расход товаров'!$H$4:$H$2000,'Регистрация расход товаров'!$A$4:$A$2000,"&lt;"&amp;DATE(YEAR($A1271),MONTH($A1271),1),'Регистрация расход товаров'!$D$4:$D$2000,$D1271),0)))/((SUMIFS('Регистрация приход товаров'!$G$4:$G$2000,'Регистрация приход товаров'!$A$4:$A$2000,"&gt;="&amp;DATE(YEAR($A1271),MONTH($A1271),1),'Регистрация приход товаров'!$D$4:$D$2000,$D1271)-SUMIFS('Регистрация приход товаров'!$G$4:$G$2000,'Регистрация приход товаров'!$A$4:$A$2000,"&gt;="&amp;DATE(YEAR($A1271),MONTH($A1271)+1,1),'Регистрация приход товаров'!$D$4:$D$2000,$D1271))+(IFERROR((SUMIF('Остаток на начало год'!$B$5:$B$302,$D1271,'Остаток на начало год'!$E$5:$E$302)+SUMIFS('Регистрация приход товаров'!$G$4:$G$2000,'Регистрация приход товаров'!$D$4:$D$2000,$D1271,'Регистрация приход товаров'!$A$4:$A$2000,"&lt;"&amp;DATE(YEAR($A1271),MONTH($A1271),1)))-SUMIFS('Регистрация расход товаров'!$G$4:$G$2000,'Регистрация расход товаров'!$A$4:$A$2000,"&lt;"&amp;DATE(YEAR($A1271),MONTH($A1271),1),'Регистрация расход товаров'!$D$4:$D$2000,$D1271),0))))*G1271,0)</f>
        <v>0</v>
      </c>
      <c r="I1271" s="154"/>
      <c r="J1271" s="153">
        <f t="shared" si="38"/>
        <v>0</v>
      </c>
      <c r="K1271" s="153">
        <f t="shared" si="39"/>
        <v>0</v>
      </c>
      <c r="L1271" s="43" t="e">
        <f>IF(B1271=#REF!,MAX($L$3:L1270)+1,0)</f>
        <v>#REF!</v>
      </c>
    </row>
    <row r="1272" spans="1:12">
      <c r="A1272" s="158"/>
      <c r="B1272" s="94"/>
      <c r="C1272" s="159"/>
      <c r="D1272" s="128"/>
      <c r="E1272" s="151" t="str">
        <f>IFERROR(INDEX('Материал хисобот'!$C$9:$C$259,MATCH(D1272,'Материал хисобот'!$B$9:$B$259,0),1),"")</f>
        <v/>
      </c>
      <c r="F1272" s="152" t="str">
        <f>IFERROR(INDEX('Материал хисобот'!$D$9:$D$259,MATCH(D1272,'Материал хисобот'!$B$9:$B$259,0),1),"")</f>
        <v/>
      </c>
      <c r="G1272" s="155"/>
      <c r="H1272" s="153">
        <f>IFERROR((((SUMIFS('Регистрация приход товаров'!$H$4:$H$2000,'Регистрация приход товаров'!$A$4:$A$2000,"&gt;="&amp;DATE(YEAR($A1272),MONTH($A1272),1),'Регистрация приход товаров'!$D$4:$D$2000,$D1272)-SUMIFS('Регистрация приход товаров'!$H$4:$H$2000,'Регистрация приход товаров'!$A$4:$A$2000,"&gt;="&amp;DATE(YEAR($A1272),MONTH($A1272)+1,1),'Регистрация приход товаров'!$D$4:$D$2000,$D1272))+(IFERROR((SUMIF('Остаток на начало год'!$B$5:$B$302,$D1272,'Остаток на начало год'!$F$5:$F$302)+SUMIFS('Регистрация приход товаров'!$H$4:$H$2000,'Регистрация приход товаров'!$D$4:$D$2000,$D1272,'Регистрация приход товаров'!$A$4:$A$2000,"&lt;"&amp;DATE(YEAR($A1272),MONTH($A1272),1)))-SUMIFS('Регистрация расход товаров'!$H$4:$H$2000,'Регистрация расход товаров'!$A$4:$A$2000,"&lt;"&amp;DATE(YEAR($A1272),MONTH($A1272),1),'Регистрация расход товаров'!$D$4:$D$2000,$D1272),0)))/((SUMIFS('Регистрация приход товаров'!$G$4:$G$2000,'Регистрация приход товаров'!$A$4:$A$2000,"&gt;="&amp;DATE(YEAR($A1272),MONTH($A1272),1),'Регистрация приход товаров'!$D$4:$D$2000,$D1272)-SUMIFS('Регистрация приход товаров'!$G$4:$G$2000,'Регистрация приход товаров'!$A$4:$A$2000,"&gt;="&amp;DATE(YEAR($A1272),MONTH($A1272)+1,1),'Регистрация приход товаров'!$D$4:$D$2000,$D1272))+(IFERROR((SUMIF('Остаток на начало год'!$B$5:$B$302,$D1272,'Остаток на начало год'!$E$5:$E$302)+SUMIFS('Регистрация приход товаров'!$G$4:$G$2000,'Регистрация приход товаров'!$D$4:$D$2000,$D1272,'Регистрация приход товаров'!$A$4:$A$2000,"&lt;"&amp;DATE(YEAR($A1272),MONTH($A1272),1)))-SUMIFS('Регистрация расход товаров'!$G$4:$G$2000,'Регистрация расход товаров'!$A$4:$A$2000,"&lt;"&amp;DATE(YEAR($A1272),MONTH($A1272),1),'Регистрация расход товаров'!$D$4:$D$2000,$D1272),0))))*G1272,0)</f>
        <v>0</v>
      </c>
      <c r="I1272" s="154"/>
      <c r="J1272" s="153">
        <f t="shared" si="38"/>
        <v>0</v>
      </c>
      <c r="K1272" s="153">
        <f t="shared" si="39"/>
        <v>0</v>
      </c>
      <c r="L1272" s="43" t="e">
        <f>IF(B1272=#REF!,MAX($L$3:L1271)+1,0)</f>
        <v>#REF!</v>
      </c>
    </row>
    <row r="1273" spans="1:12">
      <c r="A1273" s="158"/>
      <c r="B1273" s="94"/>
      <c r="C1273" s="159"/>
      <c r="D1273" s="128"/>
      <c r="E1273" s="151" t="str">
        <f>IFERROR(INDEX('Материал хисобот'!$C$9:$C$259,MATCH(D1273,'Материал хисобот'!$B$9:$B$259,0),1),"")</f>
        <v/>
      </c>
      <c r="F1273" s="152" t="str">
        <f>IFERROR(INDEX('Материал хисобот'!$D$9:$D$259,MATCH(D1273,'Материал хисобот'!$B$9:$B$259,0),1),"")</f>
        <v/>
      </c>
      <c r="G1273" s="155"/>
      <c r="H1273" s="153">
        <f>IFERROR((((SUMIFS('Регистрация приход товаров'!$H$4:$H$2000,'Регистрация приход товаров'!$A$4:$A$2000,"&gt;="&amp;DATE(YEAR($A1273),MONTH($A1273),1),'Регистрация приход товаров'!$D$4:$D$2000,$D1273)-SUMIFS('Регистрация приход товаров'!$H$4:$H$2000,'Регистрация приход товаров'!$A$4:$A$2000,"&gt;="&amp;DATE(YEAR($A1273),MONTH($A1273)+1,1),'Регистрация приход товаров'!$D$4:$D$2000,$D1273))+(IFERROR((SUMIF('Остаток на начало год'!$B$5:$B$302,$D1273,'Остаток на начало год'!$F$5:$F$302)+SUMIFS('Регистрация приход товаров'!$H$4:$H$2000,'Регистрация приход товаров'!$D$4:$D$2000,$D1273,'Регистрация приход товаров'!$A$4:$A$2000,"&lt;"&amp;DATE(YEAR($A1273),MONTH($A1273),1)))-SUMIFS('Регистрация расход товаров'!$H$4:$H$2000,'Регистрация расход товаров'!$A$4:$A$2000,"&lt;"&amp;DATE(YEAR($A1273),MONTH($A1273),1),'Регистрация расход товаров'!$D$4:$D$2000,$D1273),0)))/((SUMIFS('Регистрация приход товаров'!$G$4:$G$2000,'Регистрация приход товаров'!$A$4:$A$2000,"&gt;="&amp;DATE(YEAR($A1273),MONTH($A1273),1),'Регистрация приход товаров'!$D$4:$D$2000,$D1273)-SUMIFS('Регистрация приход товаров'!$G$4:$G$2000,'Регистрация приход товаров'!$A$4:$A$2000,"&gt;="&amp;DATE(YEAR($A1273),MONTH($A1273)+1,1),'Регистрация приход товаров'!$D$4:$D$2000,$D1273))+(IFERROR((SUMIF('Остаток на начало год'!$B$5:$B$302,$D1273,'Остаток на начало год'!$E$5:$E$302)+SUMIFS('Регистрация приход товаров'!$G$4:$G$2000,'Регистрация приход товаров'!$D$4:$D$2000,$D1273,'Регистрация приход товаров'!$A$4:$A$2000,"&lt;"&amp;DATE(YEAR($A1273),MONTH($A1273),1)))-SUMIFS('Регистрация расход товаров'!$G$4:$G$2000,'Регистрация расход товаров'!$A$4:$A$2000,"&lt;"&amp;DATE(YEAR($A1273),MONTH($A1273),1),'Регистрация расход товаров'!$D$4:$D$2000,$D1273),0))))*G1273,0)</f>
        <v>0</v>
      </c>
      <c r="I1273" s="154"/>
      <c r="J1273" s="153">
        <f t="shared" si="38"/>
        <v>0</v>
      </c>
      <c r="K1273" s="153">
        <f t="shared" si="39"/>
        <v>0</v>
      </c>
      <c r="L1273" s="43" t="e">
        <f>IF(B1273=#REF!,MAX($L$3:L1272)+1,0)</f>
        <v>#REF!</v>
      </c>
    </row>
    <row r="1274" spans="1:12">
      <c r="A1274" s="158"/>
      <c r="B1274" s="94"/>
      <c r="C1274" s="159"/>
      <c r="D1274" s="128"/>
      <c r="E1274" s="151" t="str">
        <f>IFERROR(INDEX('Материал хисобот'!$C$9:$C$259,MATCH(D1274,'Материал хисобот'!$B$9:$B$259,0),1),"")</f>
        <v/>
      </c>
      <c r="F1274" s="152" t="str">
        <f>IFERROR(INDEX('Материал хисобот'!$D$9:$D$259,MATCH(D1274,'Материал хисобот'!$B$9:$B$259,0),1),"")</f>
        <v/>
      </c>
      <c r="G1274" s="155"/>
      <c r="H1274" s="153">
        <f>IFERROR((((SUMIFS('Регистрация приход товаров'!$H$4:$H$2000,'Регистрация приход товаров'!$A$4:$A$2000,"&gt;="&amp;DATE(YEAR($A1274),MONTH($A1274),1),'Регистрация приход товаров'!$D$4:$D$2000,$D1274)-SUMIFS('Регистрация приход товаров'!$H$4:$H$2000,'Регистрация приход товаров'!$A$4:$A$2000,"&gt;="&amp;DATE(YEAR($A1274),MONTH($A1274)+1,1),'Регистрация приход товаров'!$D$4:$D$2000,$D1274))+(IFERROR((SUMIF('Остаток на начало год'!$B$5:$B$302,$D1274,'Остаток на начало год'!$F$5:$F$302)+SUMIFS('Регистрация приход товаров'!$H$4:$H$2000,'Регистрация приход товаров'!$D$4:$D$2000,$D1274,'Регистрация приход товаров'!$A$4:$A$2000,"&lt;"&amp;DATE(YEAR($A1274),MONTH($A1274),1)))-SUMIFS('Регистрация расход товаров'!$H$4:$H$2000,'Регистрация расход товаров'!$A$4:$A$2000,"&lt;"&amp;DATE(YEAR($A1274),MONTH($A1274),1),'Регистрация расход товаров'!$D$4:$D$2000,$D1274),0)))/((SUMIFS('Регистрация приход товаров'!$G$4:$G$2000,'Регистрация приход товаров'!$A$4:$A$2000,"&gt;="&amp;DATE(YEAR($A1274),MONTH($A1274),1),'Регистрация приход товаров'!$D$4:$D$2000,$D1274)-SUMIFS('Регистрация приход товаров'!$G$4:$G$2000,'Регистрация приход товаров'!$A$4:$A$2000,"&gt;="&amp;DATE(YEAR($A1274),MONTH($A1274)+1,1),'Регистрация приход товаров'!$D$4:$D$2000,$D1274))+(IFERROR((SUMIF('Остаток на начало год'!$B$5:$B$302,$D1274,'Остаток на начало год'!$E$5:$E$302)+SUMIFS('Регистрация приход товаров'!$G$4:$G$2000,'Регистрация приход товаров'!$D$4:$D$2000,$D1274,'Регистрация приход товаров'!$A$4:$A$2000,"&lt;"&amp;DATE(YEAR($A1274),MONTH($A1274),1)))-SUMIFS('Регистрация расход товаров'!$G$4:$G$2000,'Регистрация расход товаров'!$A$4:$A$2000,"&lt;"&amp;DATE(YEAR($A1274),MONTH($A1274),1),'Регистрация расход товаров'!$D$4:$D$2000,$D1274),0))))*G1274,0)</f>
        <v>0</v>
      </c>
      <c r="I1274" s="154"/>
      <c r="J1274" s="153">
        <f t="shared" si="38"/>
        <v>0</v>
      </c>
      <c r="K1274" s="153">
        <f t="shared" si="39"/>
        <v>0</v>
      </c>
      <c r="L1274" s="43" t="e">
        <f>IF(B1274=#REF!,MAX($L$3:L1273)+1,0)</f>
        <v>#REF!</v>
      </c>
    </row>
    <row r="1275" spans="1:12">
      <c r="A1275" s="158"/>
      <c r="B1275" s="94"/>
      <c r="C1275" s="159"/>
      <c r="D1275" s="128"/>
      <c r="E1275" s="151" t="str">
        <f>IFERROR(INDEX('Материал хисобот'!$C$9:$C$259,MATCH(D1275,'Материал хисобот'!$B$9:$B$259,0),1),"")</f>
        <v/>
      </c>
      <c r="F1275" s="152" t="str">
        <f>IFERROR(INDEX('Материал хисобот'!$D$9:$D$259,MATCH(D1275,'Материал хисобот'!$B$9:$B$259,0),1),"")</f>
        <v/>
      </c>
      <c r="G1275" s="155"/>
      <c r="H1275" s="153">
        <f>IFERROR((((SUMIFS('Регистрация приход товаров'!$H$4:$H$2000,'Регистрация приход товаров'!$A$4:$A$2000,"&gt;="&amp;DATE(YEAR($A1275),MONTH($A1275),1),'Регистрация приход товаров'!$D$4:$D$2000,$D1275)-SUMIFS('Регистрация приход товаров'!$H$4:$H$2000,'Регистрация приход товаров'!$A$4:$A$2000,"&gt;="&amp;DATE(YEAR($A1275),MONTH($A1275)+1,1),'Регистрация приход товаров'!$D$4:$D$2000,$D1275))+(IFERROR((SUMIF('Остаток на начало год'!$B$5:$B$302,$D1275,'Остаток на начало год'!$F$5:$F$302)+SUMIFS('Регистрация приход товаров'!$H$4:$H$2000,'Регистрация приход товаров'!$D$4:$D$2000,$D1275,'Регистрация приход товаров'!$A$4:$A$2000,"&lt;"&amp;DATE(YEAR($A1275),MONTH($A1275),1)))-SUMIFS('Регистрация расход товаров'!$H$4:$H$2000,'Регистрация расход товаров'!$A$4:$A$2000,"&lt;"&amp;DATE(YEAR($A1275),MONTH($A1275),1),'Регистрация расход товаров'!$D$4:$D$2000,$D1275),0)))/((SUMIFS('Регистрация приход товаров'!$G$4:$G$2000,'Регистрация приход товаров'!$A$4:$A$2000,"&gt;="&amp;DATE(YEAR($A1275),MONTH($A1275),1),'Регистрация приход товаров'!$D$4:$D$2000,$D1275)-SUMIFS('Регистрация приход товаров'!$G$4:$G$2000,'Регистрация приход товаров'!$A$4:$A$2000,"&gt;="&amp;DATE(YEAR($A1275),MONTH($A1275)+1,1),'Регистрация приход товаров'!$D$4:$D$2000,$D1275))+(IFERROR((SUMIF('Остаток на начало год'!$B$5:$B$302,$D1275,'Остаток на начало год'!$E$5:$E$302)+SUMIFS('Регистрация приход товаров'!$G$4:$G$2000,'Регистрация приход товаров'!$D$4:$D$2000,$D1275,'Регистрация приход товаров'!$A$4:$A$2000,"&lt;"&amp;DATE(YEAR($A1275),MONTH($A1275),1)))-SUMIFS('Регистрация расход товаров'!$G$4:$G$2000,'Регистрация расход товаров'!$A$4:$A$2000,"&lt;"&amp;DATE(YEAR($A1275),MONTH($A1275),1),'Регистрация расход товаров'!$D$4:$D$2000,$D1275),0))))*G1275,0)</f>
        <v>0</v>
      </c>
      <c r="I1275" s="154"/>
      <c r="J1275" s="153">
        <f t="shared" si="38"/>
        <v>0</v>
      </c>
      <c r="K1275" s="153">
        <f t="shared" si="39"/>
        <v>0</v>
      </c>
      <c r="L1275" s="43" t="e">
        <f>IF(B1275=#REF!,MAX($L$3:L1274)+1,0)</f>
        <v>#REF!</v>
      </c>
    </row>
    <row r="1276" spans="1:12">
      <c r="A1276" s="158"/>
      <c r="B1276" s="94"/>
      <c r="C1276" s="159"/>
      <c r="D1276" s="128"/>
      <c r="E1276" s="151" t="str">
        <f>IFERROR(INDEX('Материал хисобот'!$C$9:$C$259,MATCH(D1276,'Материал хисобот'!$B$9:$B$259,0),1),"")</f>
        <v/>
      </c>
      <c r="F1276" s="152" t="str">
        <f>IFERROR(INDEX('Материал хисобот'!$D$9:$D$259,MATCH(D1276,'Материал хисобот'!$B$9:$B$259,0),1),"")</f>
        <v/>
      </c>
      <c r="G1276" s="155"/>
      <c r="H1276" s="153">
        <f>IFERROR((((SUMIFS('Регистрация приход товаров'!$H$4:$H$2000,'Регистрация приход товаров'!$A$4:$A$2000,"&gt;="&amp;DATE(YEAR($A1276),MONTH($A1276),1),'Регистрация приход товаров'!$D$4:$D$2000,$D1276)-SUMIFS('Регистрация приход товаров'!$H$4:$H$2000,'Регистрация приход товаров'!$A$4:$A$2000,"&gt;="&amp;DATE(YEAR($A1276),MONTH($A1276)+1,1),'Регистрация приход товаров'!$D$4:$D$2000,$D1276))+(IFERROR((SUMIF('Остаток на начало год'!$B$5:$B$302,$D1276,'Остаток на начало год'!$F$5:$F$302)+SUMIFS('Регистрация приход товаров'!$H$4:$H$2000,'Регистрация приход товаров'!$D$4:$D$2000,$D1276,'Регистрация приход товаров'!$A$4:$A$2000,"&lt;"&amp;DATE(YEAR($A1276),MONTH($A1276),1)))-SUMIFS('Регистрация расход товаров'!$H$4:$H$2000,'Регистрация расход товаров'!$A$4:$A$2000,"&lt;"&amp;DATE(YEAR($A1276),MONTH($A1276),1),'Регистрация расход товаров'!$D$4:$D$2000,$D1276),0)))/((SUMIFS('Регистрация приход товаров'!$G$4:$G$2000,'Регистрация приход товаров'!$A$4:$A$2000,"&gt;="&amp;DATE(YEAR($A1276),MONTH($A1276),1),'Регистрация приход товаров'!$D$4:$D$2000,$D1276)-SUMIFS('Регистрация приход товаров'!$G$4:$G$2000,'Регистрация приход товаров'!$A$4:$A$2000,"&gt;="&amp;DATE(YEAR($A1276),MONTH($A1276)+1,1),'Регистрация приход товаров'!$D$4:$D$2000,$D1276))+(IFERROR((SUMIF('Остаток на начало год'!$B$5:$B$302,$D1276,'Остаток на начало год'!$E$5:$E$302)+SUMIFS('Регистрация приход товаров'!$G$4:$G$2000,'Регистрация приход товаров'!$D$4:$D$2000,$D1276,'Регистрация приход товаров'!$A$4:$A$2000,"&lt;"&amp;DATE(YEAR($A1276),MONTH($A1276),1)))-SUMIFS('Регистрация расход товаров'!$G$4:$G$2000,'Регистрация расход товаров'!$A$4:$A$2000,"&lt;"&amp;DATE(YEAR($A1276),MONTH($A1276),1),'Регистрация расход товаров'!$D$4:$D$2000,$D1276),0))))*G1276,0)</f>
        <v>0</v>
      </c>
      <c r="I1276" s="154"/>
      <c r="J1276" s="153">
        <f t="shared" si="38"/>
        <v>0</v>
      </c>
      <c r="K1276" s="153">
        <f t="shared" si="39"/>
        <v>0</v>
      </c>
      <c r="L1276" s="43" t="e">
        <f>IF(B1276=#REF!,MAX($L$3:L1275)+1,0)</f>
        <v>#REF!</v>
      </c>
    </row>
    <row r="1277" spans="1:12">
      <c r="A1277" s="158"/>
      <c r="B1277" s="94"/>
      <c r="C1277" s="159"/>
      <c r="D1277" s="128"/>
      <c r="E1277" s="151" t="str">
        <f>IFERROR(INDEX('Материал хисобот'!$C$9:$C$259,MATCH(D1277,'Материал хисобот'!$B$9:$B$259,0),1),"")</f>
        <v/>
      </c>
      <c r="F1277" s="152" t="str">
        <f>IFERROR(INDEX('Материал хисобот'!$D$9:$D$259,MATCH(D1277,'Материал хисобот'!$B$9:$B$259,0),1),"")</f>
        <v/>
      </c>
      <c r="G1277" s="155"/>
      <c r="H1277" s="153">
        <f>IFERROR((((SUMIFS('Регистрация приход товаров'!$H$4:$H$2000,'Регистрация приход товаров'!$A$4:$A$2000,"&gt;="&amp;DATE(YEAR($A1277),MONTH($A1277),1),'Регистрация приход товаров'!$D$4:$D$2000,$D1277)-SUMIFS('Регистрация приход товаров'!$H$4:$H$2000,'Регистрация приход товаров'!$A$4:$A$2000,"&gt;="&amp;DATE(YEAR($A1277),MONTH($A1277)+1,1),'Регистрация приход товаров'!$D$4:$D$2000,$D1277))+(IFERROR((SUMIF('Остаток на начало год'!$B$5:$B$302,$D1277,'Остаток на начало год'!$F$5:$F$302)+SUMIFS('Регистрация приход товаров'!$H$4:$H$2000,'Регистрация приход товаров'!$D$4:$D$2000,$D1277,'Регистрация приход товаров'!$A$4:$A$2000,"&lt;"&amp;DATE(YEAR($A1277),MONTH($A1277),1)))-SUMIFS('Регистрация расход товаров'!$H$4:$H$2000,'Регистрация расход товаров'!$A$4:$A$2000,"&lt;"&amp;DATE(YEAR($A1277),MONTH($A1277),1),'Регистрация расход товаров'!$D$4:$D$2000,$D1277),0)))/((SUMIFS('Регистрация приход товаров'!$G$4:$G$2000,'Регистрация приход товаров'!$A$4:$A$2000,"&gt;="&amp;DATE(YEAR($A1277),MONTH($A1277),1),'Регистрация приход товаров'!$D$4:$D$2000,$D1277)-SUMIFS('Регистрация приход товаров'!$G$4:$G$2000,'Регистрация приход товаров'!$A$4:$A$2000,"&gt;="&amp;DATE(YEAR($A1277),MONTH($A1277)+1,1),'Регистрация приход товаров'!$D$4:$D$2000,$D1277))+(IFERROR((SUMIF('Остаток на начало год'!$B$5:$B$302,$D1277,'Остаток на начало год'!$E$5:$E$302)+SUMIFS('Регистрация приход товаров'!$G$4:$G$2000,'Регистрация приход товаров'!$D$4:$D$2000,$D1277,'Регистрация приход товаров'!$A$4:$A$2000,"&lt;"&amp;DATE(YEAR($A1277),MONTH($A1277),1)))-SUMIFS('Регистрация расход товаров'!$G$4:$G$2000,'Регистрация расход товаров'!$A$4:$A$2000,"&lt;"&amp;DATE(YEAR($A1277),MONTH($A1277),1),'Регистрация расход товаров'!$D$4:$D$2000,$D1277),0))))*G1277,0)</f>
        <v>0</v>
      </c>
      <c r="I1277" s="154"/>
      <c r="J1277" s="153">
        <f t="shared" si="38"/>
        <v>0</v>
      </c>
      <c r="K1277" s="153">
        <f t="shared" si="39"/>
        <v>0</v>
      </c>
      <c r="L1277" s="43" t="e">
        <f>IF(B1277=#REF!,MAX($L$3:L1276)+1,0)</f>
        <v>#REF!</v>
      </c>
    </row>
    <row r="1278" spans="1:12">
      <c r="A1278" s="158"/>
      <c r="B1278" s="94"/>
      <c r="C1278" s="159"/>
      <c r="D1278" s="128"/>
      <c r="E1278" s="151" t="str">
        <f>IFERROR(INDEX('Материал хисобот'!$C$9:$C$259,MATCH(D1278,'Материал хисобот'!$B$9:$B$259,0),1),"")</f>
        <v/>
      </c>
      <c r="F1278" s="152" t="str">
        <f>IFERROR(INDEX('Материал хисобот'!$D$9:$D$259,MATCH(D1278,'Материал хисобот'!$B$9:$B$259,0),1),"")</f>
        <v/>
      </c>
      <c r="G1278" s="155"/>
      <c r="H1278" s="153">
        <f>IFERROR((((SUMIFS('Регистрация приход товаров'!$H$4:$H$2000,'Регистрация приход товаров'!$A$4:$A$2000,"&gt;="&amp;DATE(YEAR($A1278),MONTH($A1278),1),'Регистрация приход товаров'!$D$4:$D$2000,$D1278)-SUMIFS('Регистрация приход товаров'!$H$4:$H$2000,'Регистрация приход товаров'!$A$4:$A$2000,"&gt;="&amp;DATE(YEAR($A1278),MONTH($A1278)+1,1),'Регистрация приход товаров'!$D$4:$D$2000,$D1278))+(IFERROR((SUMIF('Остаток на начало год'!$B$5:$B$302,$D1278,'Остаток на начало год'!$F$5:$F$302)+SUMIFS('Регистрация приход товаров'!$H$4:$H$2000,'Регистрация приход товаров'!$D$4:$D$2000,$D1278,'Регистрация приход товаров'!$A$4:$A$2000,"&lt;"&amp;DATE(YEAR($A1278),MONTH($A1278),1)))-SUMIFS('Регистрация расход товаров'!$H$4:$H$2000,'Регистрация расход товаров'!$A$4:$A$2000,"&lt;"&amp;DATE(YEAR($A1278),MONTH($A1278),1),'Регистрация расход товаров'!$D$4:$D$2000,$D1278),0)))/((SUMIFS('Регистрация приход товаров'!$G$4:$G$2000,'Регистрация приход товаров'!$A$4:$A$2000,"&gt;="&amp;DATE(YEAR($A1278),MONTH($A1278),1),'Регистрация приход товаров'!$D$4:$D$2000,$D1278)-SUMIFS('Регистрация приход товаров'!$G$4:$G$2000,'Регистрация приход товаров'!$A$4:$A$2000,"&gt;="&amp;DATE(YEAR($A1278),MONTH($A1278)+1,1),'Регистрация приход товаров'!$D$4:$D$2000,$D1278))+(IFERROR((SUMIF('Остаток на начало год'!$B$5:$B$302,$D1278,'Остаток на начало год'!$E$5:$E$302)+SUMIFS('Регистрация приход товаров'!$G$4:$G$2000,'Регистрация приход товаров'!$D$4:$D$2000,$D1278,'Регистрация приход товаров'!$A$4:$A$2000,"&lt;"&amp;DATE(YEAR($A1278),MONTH($A1278),1)))-SUMIFS('Регистрация расход товаров'!$G$4:$G$2000,'Регистрация расход товаров'!$A$4:$A$2000,"&lt;"&amp;DATE(YEAR($A1278),MONTH($A1278),1),'Регистрация расход товаров'!$D$4:$D$2000,$D1278),0))))*G1278,0)</f>
        <v>0</v>
      </c>
      <c r="I1278" s="154"/>
      <c r="J1278" s="153">
        <f t="shared" si="38"/>
        <v>0</v>
      </c>
      <c r="K1278" s="153">
        <f t="shared" si="39"/>
        <v>0</v>
      </c>
      <c r="L1278" s="43" t="e">
        <f>IF(B1278=#REF!,MAX($L$3:L1277)+1,0)</f>
        <v>#REF!</v>
      </c>
    </row>
    <row r="1279" spans="1:12">
      <c r="A1279" s="158"/>
      <c r="B1279" s="94"/>
      <c r="C1279" s="159"/>
      <c r="D1279" s="128"/>
      <c r="E1279" s="151" t="str">
        <f>IFERROR(INDEX('Материал хисобот'!$C$9:$C$259,MATCH(D1279,'Материал хисобот'!$B$9:$B$259,0),1),"")</f>
        <v/>
      </c>
      <c r="F1279" s="152" t="str">
        <f>IFERROR(INDEX('Материал хисобот'!$D$9:$D$259,MATCH(D1279,'Материал хисобот'!$B$9:$B$259,0),1),"")</f>
        <v/>
      </c>
      <c r="G1279" s="155"/>
      <c r="H1279" s="153">
        <f>IFERROR((((SUMIFS('Регистрация приход товаров'!$H$4:$H$2000,'Регистрация приход товаров'!$A$4:$A$2000,"&gt;="&amp;DATE(YEAR($A1279),MONTH($A1279),1),'Регистрация приход товаров'!$D$4:$D$2000,$D1279)-SUMIFS('Регистрация приход товаров'!$H$4:$H$2000,'Регистрация приход товаров'!$A$4:$A$2000,"&gt;="&amp;DATE(YEAR($A1279),MONTH($A1279)+1,1),'Регистрация приход товаров'!$D$4:$D$2000,$D1279))+(IFERROR((SUMIF('Остаток на начало год'!$B$5:$B$302,$D1279,'Остаток на начало год'!$F$5:$F$302)+SUMIFS('Регистрация приход товаров'!$H$4:$H$2000,'Регистрация приход товаров'!$D$4:$D$2000,$D1279,'Регистрация приход товаров'!$A$4:$A$2000,"&lt;"&amp;DATE(YEAR($A1279),MONTH($A1279),1)))-SUMIFS('Регистрация расход товаров'!$H$4:$H$2000,'Регистрация расход товаров'!$A$4:$A$2000,"&lt;"&amp;DATE(YEAR($A1279),MONTH($A1279),1),'Регистрация расход товаров'!$D$4:$D$2000,$D1279),0)))/((SUMIFS('Регистрация приход товаров'!$G$4:$G$2000,'Регистрация приход товаров'!$A$4:$A$2000,"&gt;="&amp;DATE(YEAR($A1279),MONTH($A1279),1),'Регистрация приход товаров'!$D$4:$D$2000,$D1279)-SUMIFS('Регистрация приход товаров'!$G$4:$G$2000,'Регистрация приход товаров'!$A$4:$A$2000,"&gt;="&amp;DATE(YEAR($A1279),MONTH($A1279)+1,1),'Регистрация приход товаров'!$D$4:$D$2000,$D1279))+(IFERROR((SUMIF('Остаток на начало год'!$B$5:$B$302,$D1279,'Остаток на начало год'!$E$5:$E$302)+SUMIFS('Регистрация приход товаров'!$G$4:$G$2000,'Регистрация приход товаров'!$D$4:$D$2000,$D1279,'Регистрация приход товаров'!$A$4:$A$2000,"&lt;"&amp;DATE(YEAR($A1279),MONTH($A1279),1)))-SUMIFS('Регистрация расход товаров'!$G$4:$G$2000,'Регистрация расход товаров'!$A$4:$A$2000,"&lt;"&amp;DATE(YEAR($A1279),MONTH($A1279),1),'Регистрация расход товаров'!$D$4:$D$2000,$D1279),0))))*G1279,0)</f>
        <v>0</v>
      </c>
      <c r="I1279" s="154"/>
      <c r="J1279" s="153">
        <f t="shared" si="38"/>
        <v>0</v>
      </c>
      <c r="K1279" s="153">
        <f t="shared" si="39"/>
        <v>0</v>
      </c>
      <c r="L1279" s="43" t="e">
        <f>IF(B1279=#REF!,MAX($L$3:L1278)+1,0)</f>
        <v>#REF!</v>
      </c>
    </row>
    <row r="1280" spans="1:12">
      <c r="A1280" s="158"/>
      <c r="B1280" s="94"/>
      <c r="C1280" s="159"/>
      <c r="D1280" s="128"/>
      <c r="E1280" s="151" t="str">
        <f>IFERROR(INDEX('Материал хисобот'!$C$9:$C$259,MATCH(D1280,'Материал хисобот'!$B$9:$B$259,0),1),"")</f>
        <v/>
      </c>
      <c r="F1280" s="152" t="str">
        <f>IFERROR(INDEX('Материал хисобот'!$D$9:$D$259,MATCH(D1280,'Материал хисобот'!$B$9:$B$259,0),1),"")</f>
        <v/>
      </c>
      <c r="G1280" s="155"/>
      <c r="H1280" s="153">
        <f>IFERROR((((SUMIFS('Регистрация приход товаров'!$H$4:$H$2000,'Регистрация приход товаров'!$A$4:$A$2000,"&gt;="&amp;DATE(YEAR($A1280),MONTH($A1280),1),'Регистрация приход товаров'!$D$4:$D$2000,$D1280)-SUMIFS('Регистрация приход товаров'!$H$4:$H$2000,'Регистрация приход товаров'!$A$4:$A$2000,"&gt;="&amp;DATE(YEAR($A1280),MONTH($A1280)+1,1),'Регистрация приход товаров'!$D$4:$D$2000,$D1280))+(IFERROR((SUMIF('Остаток на начало год'!$B$5:$B$302,$D1280,'Остаток на начало год'!$F$5:$F$302)+SUMIFS('Регистрация приход товаров'!$H$4:$H$2000,'Регистрация приход товаров'!$D$4:$D$2000,$D1280,'Регистрация приход товаров'!$A$4:$A$2000,"&lt;"&amp;DATE(YEAR($A1280),MONTH($A1280),1)))-SUMIFS('Регистрация расход товаров'!$H$4:$H$2000,'Регистрация расход товаров'!$A$4:$A$2000,"&lt;"&amp;DATE(YEAR($A1280),MONTH($A1280),1),'Регистрация расход товаров'!$D$4:$D$2000,$D1280),0)))/((SUMIFS('Регистрация приход товаров'!$G$4:$G$2000,'Регистрация приход товаров'!$A$4:$A$2000,"&gt;="&amp;DATE(YEAR($A1280),MONTH($A1280),1),'Регистрация приход товаров'!$D$4:$D$2000,$D1280)-SUMIFS('Регистрация приход товаров'!$G$4:$G$2000,'Регистрация приход товаров'!$A$4:$A$2000,"&gt;="&amp;DATE(YEAR($A1280),MONTH($A1280)+1,1),'Регистрация приход товаров'!$D$4:$D$2000,$D1280))+(IFERROR((SUMIF('Остаток на начало год'!$B$5:$B$302,$D1280,'Остаток на начало год'!$E$5:$E$302)+SUMIFS('Регистрация приход товаров'!$G$4:$G$2000,'Регистрация приход товаров'!$D$4:$D$2000,$D1280,'Регистрация приход товаров'!$A$4:$A$2000,"&lt;"&amp;DATE(YEAR($A1280),MONTH($A1280),1)))-SUMIFS('Регистрация расход товаров'!$G$4:$G$2000,'Регистрация расход товаров'!$A$4:$A$2000,"&lt;"&amp;DATE(YEAR($A1280),MONTH($A1280),1),'Регистрация расход товаров'!$D$4:$D$2000,$D1280),0))))*G1280,0)</f>
        <v>0</v>
      </c>
      <c r="I1280" s="154"/>
      <c r="J1280" s="153">
        <f t="shared" si="38"/>
        <v>0</v>
      </c>
      <c r="K1280" s="153">
        <f t="shared" si="39"/>
        <v>0</v>
      </c>
      <c r="L1280" s="43" t="e">
        <f>IF(B1280=#REF!,MAX($L$3:L1279)+1,0)</f>
        <v>#REF!</v>
      </c>
    </row>
    <row r="1281" spans="1:12">
      <c r="A1281" s="158"/>
      <c r="B1281" s="94"/>
      <c r="C1281" s="159"/>
      <c r="D1281" s="128"/>
      <c r="E1281" s="151" t="str">
        <f>IFERROR(INDEX('Материал хисобот'!$C$9:$C$259,MATCH(D1281,'Материал хисобот'!$B$9:$B$259,0),1),"")</f>
        <v/>
      </c>
      <c r="F1281" s="152" t="str">
        <f>IFERROR(INDEX('Материал хисобот'!$D$9:$D$259,MATCH(D1281,'Материал хисобот'!$B$9:$B$259,0),1),"")</f>
        <v/>
      </c>
      <c r="G1281" s="155"/>
      <c r="H1281" s="153">
        <f>IFERROR((((SUMIFS('Регистрация приход товаров'!$H$4:$H$2000,'Регистрация приход товаров'!$A$4:$A$2000,"&gt;="&amp;DATE(YEAR($A1281),MONTH($A1281),1),'Регистрация приход товаров'!$D$4:$D$2000,$D1281)-SUMIFS('Регистрация приход товаров'!$H$4:$H$2000,'Регистрация приход товаров'!$A$4:$A$2000,"&gt;="&amp;DATE(YEAR($A1281),MONTH($A1281)+1,1),'Регистрация приход товаров'!$D$4:$D$2000,$D1281))+(IFERROR((SUMIF('Остаток на начало год'!$B$5:$B$302,$D1281,'Остаток на начало год'!$F$5:$F$302)+SUMIFS('Регистрация приход товаров'!$H$4:$H$2000,'Регистрация приход товаров'!$D$4:$D$2000,$D1281,'Регистрация приход товаров'!$A$4:$A$2000,"&lt;"&amp;DATE(YEAR($A1281),MONTH($A1281),1)))-SUMIFS('Регистрация расход товаров'!$H$4:$H$2000,'Регистрация расход товаров'!$A$4:$A$2000,"&lt;"&amp;DATE(YEAR($A1281),MONTH($A1281),1),'Регистрация расход товаров'!$D$4:$D$2000,$D1281),0)))/((SUMIFS('Регистрация приход товаров'!$G$4:$G$2000,'Регистрация приход товаров'!$A$4:$A$2000,"&gt;="&amp;DATE(YEAR($A1281),MONTH($A1281),1),'Регистрация приход товаров'!$D$4:$D$2000,$D1281)-SUMIFS('Регистрация приход товаров'!$G$4:$G$2000,'Регистрация приход товаров'!$A$4:$A$2000,"&gt;="&amp;DATE(YEAR($A1281),MONTH($A1281)+1,1),'Регистрация приход товаров'!$D$4:$D$2000,$D1281))+(IFERROR((SUMIF('Остаток на начало год'!$B$5:$B$302,$D1281,'Остаток на начало год'!$E$5:$E$302)+SUMIFS('Регистрация приход товаров'!$G$4:$G$2000,'Регистрация приход товаров'!$D$4:$D$2000,$D1281,'Регистрация приход товаров'!$A$4:$A$2000,"&lt;"&amp;DATE(YEAR($A1281),MONTH($A1281),1)))-SUMIFS('Регистрация расход товаров'!$G$4:$G$2000,'Регистрация расход товаров'!$A$4:$A$2000,"&lt;"&amp;DATE(YEAR($A1281),MONTH($A1281),1),'Регистрация расход товаров'!$D$4:$D$2000,$D1281),0))))*G1281,0)</f>
        <v>0</v>
      </c>
      <c r="I1281" s="154"/>
      <c r="J1281" s="153">
        <f t="shared" si="38"/>
        <v>0</v>
      </c>
      <c r="K1281" s="153">
        <f t="shared" si="39"/>
        <v>0</v>
      </c>
      <c r="L1281" s="43" t="e">
        <f>IF(B1281=#REF!,MAX($L$3:L1280)+1,0)</f>
        <v>#REF!</v>
      </c>
    </row>
    <row r="1282" spans="1:12">
      <c r="A1282" s="158"/>
      <c r="B1282" s="94"/>
      <c r="C1282" s="159"/>
      <c r="D1282" s="128"/>
      <c r="E1282" s="151" t="str">
        <f>IFERROR(INDEX('Материал хисобот'!$C$9:$C$259,MATCH(D1282,'Материал хисобот'!$B$9:$B$259,0),1),"")</f>
        <v/>
      </c>
      <c r="F1282" s="152" t="str">
        <f>IFERROR(INDEX('Материал хисобот'!$D$9:$D$259,MATCH(D1282,'Материал хисобот'!$B$9:$B$259,0),1),"")</f>
        <v/>
      </c>
      <c r="G1282" s="155"/>
      <c r="H1282" s="153">
        <f>IFERROR((((SUMIFS('Регистрация приход товаров'!$H$4:$H$2000,'Регистрация приход товаров'!$A$4:$A$2000,"&gt;="&amp;DATE(YEAR($A1282),MONTH($A1282),1),'Регистрация приход товаров'!$D$4:$D$2000,$D1282)-SUMIFS('Регистрация приход товаров'!$H$4:$H$2000,'Регистрация приход товаров'!$A$4:$A$2000,"&gt;="&amp;DATE(YEAR($A1282),MONTH($A1282)+1,1),'Регистрация приход товаров'!$D$4:$D$2000,$D1282))+(IFERROR((SUMIF('Остаток на начало год'!$B$5:$B$302,$D1282,'Остаток на начало год'!$F$5:$F$302)+SUMIFS('Регистрация приход товаров'!$H$4:$H$2000,'Регистрация приход товаров'!$D$4:$D$2000,$D1282,'Регистрация приход товаров'!$A$4:$A$2000,"&lt;"&amp;DATE(YEAR($A1282),MONTH($A1282),1)))-SUMIFS('Регистрация расход товаров'!$H$4:$H$2000,'Регистрация расход товаров'!$A$4:$A$2000,"&lt;"&amp;DATE(YEAR($A1282),MONTH($A1282),1),'Регистрация расход товаров'!$D$4:$D$2000,$D1282),0)))/((SUMIFS('Регистрация приход товаров'!$G$4:$G$2000,'Регистрация приход товаров'!$A$4:$A$2000,"&gt;="&amp;DATE(YEAR($A1282),MONTH($A1282),1),'Регистрация приход товаров'!$D$4:$D$2000,$D1282)-SUMIFS('Регистрация приход товаров'!$G$4:$G$2000,'Регистрация приход товаров'!$A$4:$A$2000,"&gt;="&amp;DATE(YEAR($A1282),MONTH($A1282)+1,1),'Регистрация приход товаров'!$D$4:$D$2000,$D1282))+(IFERROR((SUMIF('Остаток на начало год'!$B$5:$B$302,$D1282,'Остаток на начало год'!$E$5:$E$302)+SUMIFS('Регистрация приход товаров'!$G$4:$G$2000,'Регистрация приход товаров'!$D$4:$D$2000,$D1282,'Регистрация приход товаров'!$A$4:$A$2000,"&lt;"&amp;DATE(YEAR($A1282),MONTH($A1282),1)))-SUMIFS('Регистрация расход товаров'!$G$4:$G$2000,'Регистрация расход товаров'!$A$4:$A$2000,"&lt;"&amp;DATE(YEAR($A1282),MONTH($A1282),1),'Регистрация расход товаров'!$D$4:$D$2000,$D1282),0))))*G1282,0)</f>
        <v>0</v>
      </c>
      <c r="I1282" s="154"/>
      <c r="J1282" s="153">
        <f t="shared" si="38"/>
        <v>0</v>
      </c>
      <c r="K1282" s="153">
        <f t="shared" si="39"/>
        <v>0</v>
      </c>
      <c r="L1282" s="43" t="e">
        <f>IF(B1282=#REF!,MAX($L$3:L1281)+1,0)</f>
        <v>#REF!</v>
      </c>
    </row>
    <row r="1283" spans="1:12">
      <c r="A1283" s="158"/>
      <c r="B1283" s="94"/>
      <c r="C1283" s="159"/>
      <c r="D1283" s="128"/>
      <c r="E1283" s="151" t="str">
        <f>IFERROR(INDEX('Материал хисобот'!$C$9:$C$259,MATCH(D1283,'Материал хисобот'!$B$9:$B$259,0),1),"")</f>
        <v/>
      </c>
      <c r="F1283" s="152" t="str">
        <f>IFERROR(INDEX('Материал хисобот'!$D$9:$D$259,MATCH(D1283,'Материал хисобот'!$B$9:$B$259,0),1),"")</f>
        <v/>
      </c>
      <c r="G1283" s="155"/>
      <c r="H1283" s="153">
        <f>IFERROR((((SUMIFS('Регистрация приход товаров'!$H$4:$H$2000,'Регистрация приход товаров'!$A$4:$A$2000,"&gt;="&amp;DATE(YEAR($A1283),MONTH($A1283),1),'Регистрация приход товаров'!$D$4:$D$2000,$D1283)-SUMIFS('Регистрация приход товаров'!$H$4:$H$2000,'Регистрация приход товаров'!$A$4:$A$2000,"&gt;="&amp;DATE(YEAR($A1283),MONTH($A1283)+1,1),'Регистрация приход товаров'!$D$4:$D$2000,$D1283))+(IFERROR((SUMIF('Остаток на начало год'!$B$5:$B$302,$D1283,'Остаток на начало год'!$F$5:$F$302)+SUMIFS('Регистрация приход товаров'!$H$4:$H$2000,'Регистрация приход товаров'!$D$4:$D$2000,$D1283,'Регистрация приход товаров'!$A$4:$A$2000,"&lt;"&amp;DATE(YEAR($A1283),MONTH($A1283),1)))-SUMIFS('Регистрация расход товаров'!$H$4:$H$2000,'Регистрация расход товаров'!$A$4:$A$2000,"&lt;"&amp;DATE(YEAR($A1283),MONTH($A1283),1),'Регистрация расход товаров'!$D$4:$D$2000,$D1283),0)))/((SUMIFS('Регистрация приход товаров'!$G$4:$G$2000,'Регистрация приход товаров'!$A$4:$A$2000,"&gt;="&amp;DATE(YEAR($A1283),MONTH($A1283),1),'Регистрация приход товаров'!$D$4:$D$2000,$D1283)-SUMIFS('Регистрация приход товаров'!$G$4:$G$2000,'Регистрация приход товаров'!$A$4:$A$2000,"&gt;="&amp;DATE(YEAR($A1283),MONTH($A1283)+1,1),'Регистрация приход товаров'!$D$4:$D$2000,$D1283))+(IFERROR((SUMIF('Остаток на начало год'!$B$5:$B$302,$D1283,'Остаток на начало год'!$E$5:$E$302)+SUMIFS('Регистрация приход товаров'!$G$4:$G$2000,'Регистрация приход товаров'!$D$4:$D$2000,$D1283,'Регистрация приход товаров'!$A$4:$A$2000,"&lt;"&amp;DATE(YEAR($A1283),MONTH($A1283),1)))-SUMIFS('Регистрация расход товаров'!$G$4:$G$2000,'Регистрация расход товаров'!$A$4:$A$2000,"&lt;"&amp;DATE(YEAR($A1283),MONTH($A1283),1),'Регистрация расход товаров'!$D$4:$D$2000,$D1283),0))))*G1283,0)</f>
        <v>0</v>
      </c>
      <c r="I1283" s="154"/>
      <c r="J1283" s="153">
        <f t="shared" si="38"/>
        <v>0</v>
      </c>
      <c r="K1283" s="153">
        <f t="shared" si="39"/>
        <v>0</v>
      </c>
      <c r="L1283" s="43" t="e">
        <f>IF(B1283=#REF!,MAX($L$3:L1282)+1,0)</f>
        <v>#REF!</v>
      </c>
    </row>
    <row r="1284" spans="1:12">
      <c r="A1284" s="158"/>
      <c r="B1284" s="94"/>
      <c r="C1284" s="159"/>
      <c r="D1284" s="128"/>
      <c r="E1284" s="151" t="str">
        <f>IFERROR(INDEX('Материал хисобот'!$C$9:$C$259,MATCH(D1284,'Материал хисобот'!$B$9:$B$259,0),1),"")</f>
        <v/>
      </c>
      <c r="F1284" s="152" t="str">
        <f>IFERROR(INDEX('Материал хисобот'!$D$9:$D$259,MATCH(D1284,'Материал хисобот'!$B$9:$B$259,0),1),"")</f>
        <v/>
      </c>
      <c r="G1284" s="155"/>
      <c r="H1284" s="153">
        <f>IFERROR((((SUMIFS('Регистрация приход товаров'!$H$4:$H$2000,'Регистрация приход товаров'!$A$4:$A$2000,"&gt;="&amp;DATE(YEAR($A1284),MONTH($A1284),1),'Регистрация приход товаров'!$D$4:$D$2000,$D1284)-SUMIFS('Регистрация приход товаров'!$H$4:$H$2000,'Регистрация приход товаров'!$A$4:$A$2000,"&gt;="&amp;DATE(YEAR($A1284),MONTH($A1284)+1,1),'Регистрация приход товаров'!$D$4:$D$2000,$D1284))+(IFERROR((SUMIF('Остаток на начало год'!$B$5:$B$302,$D1284,'Остаток на начало год'!$F$5:$F$302)+SUMIFS('Регистрация приход товаров'!$H$4:$H$2000,'Регистрация приход товаров'!$D$4:$D$2000,$D1284,'Регистрация приход товаров'!$A$4:$A$2000,"&lt;"&amp;DATE(YEAR($A1284),MONTH($A1284),1)))-SUMIFS('Регистрация расход товаров'!$H$4:$H$2000,'Регистрация расход товаров'!$A$4:$A$2000,"&lt;"&amp;DATE(YEAR($A1284),MONTH($A1284),1),'Регистрация расход товаров'!$D$4:$D$2000,$D1284),0)))/((SUMIFS('Регистрация приход товаров'!$G$4:$G$2000,'Регистрация приход товаров'!$A$4:$A$2000,"&gt;="&amp;DATE(YEAR($A1284),MONTH($A1284),1),'Регистрация приход товаров'!$D$4:$D$2000,$D1284)-SUMIFS('Регистрация приход товаров'!$G$4:$G$2000,'Регистрация приход товаров'!$A$4:$A$2000,"&gt;="&amp;DATE(YEAR($A1284),MONTH($A1284)+1,1),'Регистрация приход товаров'!$D$4:$D$2000,$D1284))+(IFERROR((SUMIF('Остаток на начало год'!$B$5:$B$302,$D1284,'Остаток на начало год'!$E$5:$E$302)+SUMIFS('Регистрация приход товаров'!$G$4:$G$2000,'Регистрация приход товаров'!$D$4:$D$2000,$D1284,'Регистрация приход товаров'!$A$4:$A$2000,"&lt;"&amp;DATE(YEAR($A1284),MONTH($A1284),1)))-SUMIFS('Регистрация расход товаров'!$G$4:$G$2000,'Регистрация расход товаров'!$A$4:$A$2000,"&lt;"&amp;DATE(YEAR($A1284),MONTH($A1284),1),'Регистрация расход товаров'!$D$4:$D$2000,$D1284),0))))*G1284,0)</f>
        <v>0</v>
      </c>
      <c r="I1284" s="154"/>
      <c r="J1284" s="153">
        <f t="shared" si="38"/>
        <v>0</v>
      </c>
      <c r="K1284" s="153">
        <f t="shared" si="39"/>
        <v>0</v>
      </c>
      <c r="L1284" s="43" t="e">
        <f>IF(B1284=#REF!,MAX($L$3:L1283)+1,0)</f>
        <v>#REF!</v>
      </c>
    </row>
    <row r="1285" spans="1:12">
      <c r="A1285" s="158"/>
      <c r="B1285" s="94"/>
      <c r="C1285" s="159"/>
      <c r="D1285" s="128"/>
      <c r="E1285" s="151" t="str">
        <f>IFERROR(INDEX('Материал хисобот'!$C$9:$C$259,MATCH(D1285,'Материал хисобот'!$B$9:$B$259,0),1),"")</f>
        <v/>
      </c>
      <c r="F1285" s="152" t="str">
        <f>IFERROR(INDEX('Материал хисобот'!$D$9:$D$259,MATCH(D1285,'Материал хисобот'!$B$9:$B$259,0),1),"")</f>
        <v/>
      </c>
      <c r="G1285" s="155"/>
      <c r="H1285" s="153">
        <f>IFERROR((((SUMIFS('Регистрация приход товаров'!$H$4:$H$2000,'Регистрация приход товаров'!$A$4:$A$2000,"&gt;="&amp;DATE(YEAR($A1285),MONTH($A1285),1),'Регистрация приход товаров'!$D$4:$D$2000,$D1285)-SUMIFS('Регистрация приход товаров'!$H$4:$H$2000,'Регистрация приход товаров'!$A$4:$A$2000,"&gt;="&amp;DATE(YEAR($A1285),MONTH($A1285)+1,1),'Регистрация приход товаров'!$D$4:$D$2000,$D1285))+(IFERROR((SUMIF('Остаток на начало год'!$B$5:$B$302,$D1285,'Остаток на начало год'!$F$5:$F$302)+SUMIFS('Регистрация приход товаров'!$H$4:$H$2000,'Регистрация приход товаров'!$D$4:$D$2000,$D1285,'Регистрация приход товаров'!$A$4:$A$2000,"&lt;"&amp;DATE(YEAR($A1285),MONTH($A1285),1)))-SUMIFS('Регистрация расход товаров'!$H$4:$H$2000,'Регистрация расход товаров'!$A$4:$A$2000,"&lt;"&amp;DATE(YEAR($A1285),MONTH($A1285),1),'Регистрация расход товаров'!$D$4:$D$2000,$D1285),0)))/((SUMIFS('Регистрация приход товаров'!$G$4:$G$2000,'Регистрация приход товаров'!$A$4:$A$2000,"&gt;="&amp;DATE(YEAR($A1285),MONTH($A1285),1),'Регистрация приход товаров'!$D$4:$D$2000,$D1285)-SUMIFS('Регистрация приход товаров'!$G$4:$G$2000,'Регистрация приход товаров'!$A$4:$A$2000,"&gt;="&amp;DATE(YEAR($A1285),MONTH($A1285)+1,1),'Регистрация приход товаров'!$D$4:$D$2000,$D1285))+(IFERROR((SUMIF('Остаток на начало год'!$B$5:$B$302,$D1285,'Остаток на начало год'!$E$5:$E$302)+SUMIFS('Регистрация приход товаров'!$G$4:$G$2000,'Регистрация приход товаров'!$D$4:$D$2000,$D1285,'Регистрация приход товаров'!$A$4:$A$2000,"&lt;"&amp;DATE(YEAR($A1285),MONTH($A1285),1)))-SUMIFS('Регистрация расход товаров'!$G$4:$G$2000,'Регистрация расход товаров'!$A$4:$A$2000,"&lt;"&amp;DATE(YEAR($A1285),MONTH($A1285),1),'Регистрация расход товаров'!$D$4:$D$2000,$D1285),0))))*G1285,0)</f>
        <v>0</v>
      </c>
      <c r="I1285" s="154"/>
      <c r="J1285" s="153">
        <f t="shared" ref="J1285:J1348" si="40">+G1285*I1285</f>
        <v>0</v>
      </c>
      <c r="K1285" s="153">
        <f t="shared" ref="K1285:K1348" si="41">+J1285-H1285</f>
        <v>0</v>
      </c>
      <c r="L1285" s="43" t="e">
        <f>IF(B1285=#REF!,MAX($L$3:L1284)+1,0)</f>
        <v>#REF!</v>
      </c>
    </row>
    <row r="1286" spans="1:12">
      <c r="A1286" s="158"/>
      <c r="B1286" s="94"/>
      <c r="C1286" s="159"/>
      <c r="D1286" s="128"/>
      <c r="E1286" s="151" t="str">
        <f>IFERROR(INDEX('Материал хисобот'!$C$9:$C$259,MATCH(D1286,'Материал хисобот'!$B$9:$B$259,0),1),"")</f>
        <v/>
      </c>
      <c r="F1286" s="152" t="str">
        <f>IFERROR(INDEX('Материал хисобот'!$D$9:$D$259,MATCH(D1286,'Материал хисобот'!$B$9:$B$259,0),1),"")</f>
        <v/>
      </c>
      <c r="G1286" s="155"/>
      <c r="H1286" s="153">
        <f>IFERROR((((SUMIFS('Регистрация приход товаров'!$H$4:$H$2000,'Регистрация приход товаров'!$A$4:$A$2000,"&gt;="&amp;DATE(YEAR($A1286),MONTH($A1286),1),'Регистрация приход товаров'!$D$4:$D$2000,$D1286)-SUMIFS('Регистрация приход товаров'!$H$4:$H$2000,'Регистрация приход товаров'!$A$4:$A$2000,"&gt;="&amp;DATE(YEAR($A1286),MONTH($A1286)+1,1),'Регистрация приход товаров'!$D$4:$D$2000,$D1286))+(IFERROR((SUMIF('Остаток на начало год'!$B$5:$B$302,$D1286,'Остаток на начало год'!$F$5:$F$302)+SUMIFS('Регистрация приход товаров'!$H$4:$H$2000,'Регистрация приход товаров'!$D$4:$D$2000,$D1286,'Регистрация приход товаров'!$A$4:$A$2000,"&lt;"&amp;DATE(YEAR($A1286),MONTH($A1286),1)))-SUMIFS('Регистрация расход товаров'!$H$4:$H$2000,'Регистрация расход товаров'!$A$4:$A$2000,"&lt;"&amp;DATE(YEAR($A1286),MONTH($A1286),1),'Регистрация расход товаров'!$D$4:$D$2000,$D1286),0)))/((SUMIFS('Регистрация приход товаров'!$G$4:$G$2000,'Регистрация приход товаров'!$A$4:$A$2000,"&gt;="&amp;DATE(YEAR($A1286),MONTH($A1286),1),'Регистрация приход товаров'!$D$4:$D$2000,$D1286)-SUMIFS('Регистрация приход товаров'!$G$4:$G$2000,'Регистрация приход товаров'!$A$4:$A$2000,"&gt;="&amp;DATE(YEAR($A1286),MONTH($A1286)+1,1),'Регистрация приход товаров'!$D$4:$D$2000,$D1286))+(IFERROR((SUMIF('Остаток на начало год'!$B$5:$B$302,$D1286,'Остаток на начало год'!$E$5:$E$302)+SUMIFS('Регистрация приход товаров'!$G$4:$G$2000,'Регистрация приход товаров'!$D$4:$D$2000,$D1286,'Регистрация приход товаров'!$A$4:$A$2000,"&lt;"&amp;DATE(YEAR($A1286),MONTH($A1286),1)))-SUMIFS('Регистрация расход товаров'!$G$4:$G$2000,'Регистрация расход товаров'!$A$4:$A$2000,"&lt;"&amp;DATE(YEAR($A1286),MONTH($A1286),1),'Регистрация расход товаров'!$D$4:$D$2000,$D1286),0))))*G1286,0)</f>
        <v>0</v>
      </c>
      <c r="I1286" s="154"/>
      <c r="J1286" s="153">
        <f t="shared" si="40"/>
        <v>0</v>
      </c>
      <c r="K1286" s="153">
        <f t="shared" si="41"/>
        <v>0</v>
      </c>
      <c r="L1286" s="43" t="e">
        <f>IF(B1286=#REF!,MAX($L$3:L1285)+1,0)</f>
        <v>#REF!</v>
      </c>
    </row>
    <row r="1287" spans="1:12">
      <c r="A1287" s="158"/>
      <c r="B1287" s="94"/>
      <c r="C1287" s="159"/>
      <c r="D1287" s="128"/>
      <c r="E1287" s="151" t="str">
        <f>IFERROR(INDEX('Материал хисобот'!$C$9:$C$259,MATCH(D1287,'Материал хисобот'!$B$9:$B$259,0),1),"")</f>
        <v/>
      </c>
      <c r="F1287" s="152" t="str">
        <f>IFERROR(INDEX('Материал хисобот'!$D$9:$D$259,MATCH(D1287,'Материал хисобот'!$B$9:$B$259,0),1),"")</f>
        <v/>
      </c>
      <c r="G1287" s="155"/>
      <c r="H1287" s="153">
        <f>IFERROR((((SUMIFS('Регистрация приход товаров'!$H$4:$H$2000,'Регистрация приход товаров'!$A$4:$A$2000,"&gt;="&amp;DATE(YEAR($A1287),MONTH($A1287),1),'Регистрация приход товаров'!$D$4:$D$2000,$D1287)-SUMIFS('Регистрация приход товаров'!$H$4:$H$2000,'Регистрация приход товаров'!$A$4:$A$2000,"&gt;="&amp;DATE(YEAR($A1287),MONTH($A1287)+1,1),'Регистрация приход товаров'!$D$4:$D$2000,$D1287))+(IFERROR((SUMIF('Остаток на начало год'!$B$5:$B$302,$D1287,'Остаток на начало год'!$F$5:$F$302)+SUMIFS('Регистрация приход товаров'!$H$4:$H$2000,'Регистрация приход товаров'!$D$4:$D$2000,$D1287,'Регистрация приход товаров'!$A$4:$A$2000,"&lt;"&amp;DATE(YEAR($A1287),MONTH($A1287),1)))-SUMIFS('Регистрация расход товаров'!$H$4:$H$2000,'Регистрация расход товаров'!$A$4:$A$2000,"&lt;"&amp;DATE(YEAR($A1287),MONTH($A1287),1),'Регистрация расход товаров'!$D$4:$D$2000,$D1287),0)))/((SUMIFS('Регистрация приход товаров'!$G$4:$G$2000,'Регистрация приход товаров'!$A$4:$A$2000,"&gt;="&amp;DATE(YEAR($A1287),MONTH($A1287),1),'Регистрация приход товаров'!$D$4:$D$2000,$D1287)-SUMIFS('Регистрация приход товаров'!$G$4:$G$2000,'Регистрация приход товаров'!$A$4:$A$2000,"&gt;="&amp;DATE(YEAR($A1287),MONTH($A1287)+1,1),'Регистрация приход товаров'!$D$4:$D$2000,$D1287))+(IFERROR((SUMIF('Остаток на начало год'!$B$5:$B$302,$D1287,'Остаток на начало год'!$E$5:$E$302)+SUMIFS('Регистрация приход товаров'!$G$4:$G$2000,'Регистрация приход товаров'!$D$4:$D$2000,$D1287,'Регистрация приход товаров'!$A$4:$A$2000,"&lt;"&amp;DATE(YEAR($A1287),MONTH($A1287),1)))-SUMIFS('Регистрация расход товаров'!$G$4:$G$2000,'Регистрация расход товаров'!$A$4:$A$2000,"&lt;"&amp;DATE(YEAR($A1287),MONTH($A1287),1),'Регистрация расход товаров'!$D$4:$D$2000,$D1287),0))))*G1287,0)</f>
        <v>0</v>
      </c>
      <c r="I1287" s="154"/>
      <c r="J1287" s="153">
        <f t="shared" si="40"/>
        <v>0</v>
      </c>
      <c r="K1287" s="153">
        <f t="shared" si="41"/>
        <v>0</v>
      </c>
      <c r="L1287" s="43" t="e">
        <f>IF(B1287=#REF!,MAX($L$3:L1286)+1,0)</f>
        <v>#REF!</v>
      </c>
    </row>
    <row r="1288" spans="1:12">
      <c r="A1288" s="158"/>
      <c r="B1288" s="94"/>
      <c r="C1288" s="159"/>
      <c r="D1288" s="128"/>
      <c r="E1288" s="151" t="str">
        <f>IFERROR(INDEX('Материал хисобот'!$C$9:$C$259,MATCH(D1288,'Материал хисобот'!$B$9:$B$259,0),1),"")</f>
        <v/>
      </c>
      <c r="F1288" s="152" t="str">
        <f>IFERROR(INDEX('Материал хисобот'!$D$9:$D$259,MATCH(D1288,'Материал хисобот'!$B$9:$B$259,0),1),"")</f>
        <v/>
      </c>
      <c r="G1288" s="155"/>
      <c r="H1288" s="153">
        <f>IFERROR((((SUMIFS('Регистрация приход товаров'!$H$4:$H$2000,'Регистрация приход товаров'!$A$4:$A$2000,"&gt;="&amp;DATE(YEAR($A1288),MONTH($A1288),1),'Регистрация приход товаров'!$D$4:$D$2000,$D1288)-SUMIFS('Регистрация приход товаров'!$H$4:$H$2000,'Регистрация приход товаров'!$A$4:$A$2000,"&gt;="&amp;DATE(YEAR($A1288),MONTH($A1288)+1,1),'Регистрация приход товаров'!$D$4:$D$2000,$D1288))+(IFERROR((SUMIF('Остаток на начало год'!$B$5:$B$302,$D1288,'Остаток на начало год'!$F$5:$F$302)+SUMIFS('Регистрация приход товаров'!$H$4:$H$2000,'Регистрация приход товаров'!$D$4:$D$2000,$D1288,'Регистрация приход товаров'!$A$4:$A$2000,"&lt;"&amp;DATE(YEAR($A1288),MONTH($A1288),1)))-SUMIFS('Регистрация расход товаров'!$H$4:$H$2000,'Регистрация расход товаров'!$A$4:$A$2000,"&lt;"&amp;DATE(YEAR($A1288),MONTH($A1288),1),'Регистрация расход товаров'!$D$4:$D$2000,$D1288),0)))/((SUMIFS('Регистрация приход товаров'!$G$4:$G$2000,'Регистрация приход товаров'!$A$4:$A$2000,"&gt;="&amp;DATE(YEAR($A1288),MONTH($A1288),1),'Регистрация приход товаров'!$D$4:$D$2000,$D1288)-SUMIFS('Регистрация приход товаров'!$G$4:$G$2000,'Регистрация приход товаров'!$A$4:$A$2000,"&gt;="&amp;DATE(YEAR($A1288),MONTH($A1288)+1,1),'Регистрация приход товаров'!$D$4:$D$2000,$D1288))+(IFERROR((SUMIF('Остаток на начало год'!$B$5:$B$302,$D1288,'Остаток на начало год'!$E$5:$E$302)+SUMIFS('Регистрация приход товаров'!$G$4:$G$2000,'Регистрация приход товаров'!$D$4:$D$2000,$D1288,'Регистрация приход товаров'!$A$4:$A$2000,"&lt;"&amp;DATE(YEAR($A1288),MONTH($A1288),1)))-SUMIFS('Регистрация расход товаров'!$G$4:$G$2000,'Регистрация расход товаров'!$A$4:$A$2000,"&lt;"&amp;DATE(YEAR($A1288),MONTH($A1288),1),'Регистрация расход товаров'!$D$4:$D$2000,$D1288),0))))*G1288,0)</f>
        <v>0</v>
      </c>
      <c r="I1288" s="154"/>
      <c r="J1288" s="153">
        <f t="shared" si="40"/>
        <v>0</v>
      </c>
      <c r="K1288" s="153">
        <f t="shared" si="41"/>
        <v>0</v>
      </c>
      <c r="L1288" s="43" t="e">
        <f>IF(B1288=#REF!,MAX($L$3:L1287)+1,0)</f>
        <v>#REF!</v>
      </c>
    </row>
    <row r="1289" spans="1:12">
      <c r="A1289" s="158"/>
      <c r="B1289" s="94"/>
      <c r="C1289" s="159"/>
      <c r="D1289" s="128"/>
      <c r="E1289" s="151" t="str">
        <f>IFERROR(INDEX('Материал хисобот'!$C$9:$C$259,MATCH(D1289,'Материал хисобот'!$B$9:$B$259,0),1),"")</f>
        <v/>
      </c>
      <c r="F1289" s="152" t="str">
        <f>IFERROR(INDEX('Материал хисобот'!$D$9:$D$259,MATCH(D1289,'Материал хисобот'!$B$9:$B$259,0),1),"")</f>
        <v/>
      </c>
      <c r="G1289" s="155"/>
      <c r="H1289" s="153">
        <f>IFERROR((((SUMIFS('Регистрация приход товаров'!$H$4:$H$2000,'Регистрация приход товаров'!$A$4:$A$2000,"&gt;="&amp;DATE(YEAR($A1289),MONTH($A1289),1),'Регистрация приход товаров'!$D$4:$D$2000,$D1289)-SUMIFS('Регистрация приход товаров'!$H$4:$H$2000,'Регистрация приход товаров'!$A$4:$A$2000,"&gt;="&amp;DATE(YEAR($A1289),MONTH($A1289)+1,1),'Регистрация приход товаров'!$D$4:$D$2000,$D1289))+(IFERROR((SUMIF('Остаток на начало год'!$B$5:$B$302,$D1289,'Остаток на начало год'!$F$5:$F$302)+SUMIFS('Регистрация приход товаров'!$H$4:$H$2000,'Регистрация приход товаров'!$D$4:$D$2000,$D1289,'Регистрация приход товаров'!$A$4:$A$2000,"&lt;"&amp;DATE(YEAR($A1289),MONTH($A1289),1)))-SUMIFS('Регистрация расход товаров'!$H$4:$H$2000,'Регистрация расход товаров'!$A$4:$A$2000,"&lt;"&amp;DATE(YEAR($A1289),MONTH($A1289),1),'Регистрация расход товаров'!$D$4:$D$2000,$D1289),0)))/((SUMIFS('Регистрация приход товаров'!$G$4:$G$2000,'Регистрация приход товаров'!$A$4:$A$2000,"&gt;="&amp;DATE(YEAR($A1289),MONTH($A1289),1),'Регистрация приход товаров'!$D$4:$D$2000,$D1289)-SUMIFS('Регистрация приход товаров'!$G$4:$G$2000,'Регистрация приход товаров'!$A$4:$A$2000,"&gt;="&amp;DATE(YEAR($A1289),MONTH($A1289)+1,1),'Регистрация приход товаров'!$D$4:$D$2000,$D1289))+(IFERROR((SUMIF('Остаток на начало год'!$B$5:$B$302,$D1289,'Остаток на начало год'!$E$5:$E$302)+SUMIFS('Регистрация приход товаров'!$G$4:$G$2000,'Регистрация приход товаров'!$D$4:$D$2000,$D1289,'Регистрация приход товаров'!$A$4:$A$2000,"&lt;"&amp;DATE(YEAR($A1289),MONTH($A1289),1)))-SUMIFS('Регистрация расход товаров'!$G$4:$G$2000,'Регистрация расход товаров'!$A$4:$A$2000,"&lt;"&amp;DATE(YEAR($A1289),MONTH($A1289),1),'Регистрация расход товаров'!$D$4:$D$2000,$D1289),0))))*G1289,0)</f>
        <v>0</v>
      </c>
      <c r="I1289" s="154"/>
      <c r="J1289" s="153">
        <f t="shared" si="40"/>
        <v>0</v>
      </c>
      <c r="K1289" s="153">
        <f t="shared" si="41"/>
        <v>0</v>
      </c>
      <c r="L1289" s="43" t="e">
        <f>IF(B1289=#REF!,MAX($L$3:L1288)+1,0)</f>
        <v>#REF!</v>
      </c>
    </row>
    <row r="1290" spans="1:12">
      <c r="A1290" s="158"/>
      <c r="B1290" s="94"/>
      <c r="C1290" s="159"/>
      <c r="D1290" s="128"/>
      <c r="E1290" s="151" t="str">
        <f>IFERROR(INDEX('Материал хисобот'!$C$9:$C$259,MATCH(D1290,'Материал хисобот'!$B$9:$B$259,0),1),"")</f>
        <v/>
      </c>
      <c r="F1290" s="152" t="str">
        <f>IFERROR(INDEX('Материал хисобот'!$D$9:$D$259,MATCH(D1290,'Материал хисобот'!$B$9:$B$259,0),1),"")</f>
        <v/>
      </c>
      <c r="G1290" s="155"/>
      <c r="H1290" s="153">
        <f>IFERROR((((SUMIFS('Регистрация приход товаров'!$H$4:$H$2000,'Регистрация приход товаров'!$A$4:$A$2000,"&gt;="&amp;DATE(YEAR($A1290),MONTH($A1290),1),'Регистрация приход товаров'!$D$4:$D$2000,$D1290)-SUMIFS('Регистрация приход товаров'!$H$4:$H$2000,'Регистрация приход товаров'!$A$4:$A$2000,"&gt;="&amp;DATE(YEAR($A1290),MONTH($A1290)+1,1),'Регистрация приход товаров'!$D$4:$D$2000,$D1290))+(IFERROR((SUMIF('Остаток на начало год'!$B$5:$B$302,$D1290,'Остаток на начало год'!$F$5:$F$302)+SUMIFS('Регистрация приход товаров'!$H$4:$H$2000,'Регистрация приход товаров'!$D$4:$D$2000,$D1290,'Регистрация приход товаров'!$A$4:$A$2000,"&lt;"&amp;DATE(YEAR($A1290),MONTH($A1290),1)))-SUMIFS('Регистрация расход товаров'!$H$4:$H$2000,'Регистрация расход товаров'!$A$4:$A$2000,"&lt;"&amp;DATE(YEAR($A1290),MONTH($A1290),1),'Регистрация расход товаров'!$D$4:$D$2000,$D1290),0)))/((SUMIFS('Регистрация приход товаров'!$G$4:$G$2000,'Регистрация приход товаров'!$A$4:$A$2000,"&gt;="&amp;DATE(YEAR($A1290),MONTH($A1290),1),'Регистрация приход товаров'!$D$4:$D$2000,$D1290)-SUMIFS('Регистрация приход товаров'!$G$4:$G$2000,'Регистрация приход товаров'!$A$4:$A$2000,"&gt;="&amp;DATE(YEAR($A1290),MONTH($A1290)+1,1),'Регистрация приход товаров'!$D$4:$D$2000,$D1290))+(IFERROR((SUMIF('Остаток на начало год'!$B$5:$B$302,$D1290,'Остаток на начало год'!$E$5:$E$302)+SUMIFS('Регистрация приход товаров'!$G$4:$G$2000,'Регистрация приход товаров'!$D$4:$D$2000,$D1290,'Регистрация приход товаров'!$A$4:$A$2000,"&lt;"&amp;DATE(YEAR($A1290),MONTH($A1290),1)))-SUMIFS('Регистрация расход товаров'!$G$4:$G$2000,'Регистрация расход товаров'!$A$4:$A$2000,"&lt;"&amp;DATE(YEAR($A1290),MONTH($A1290),1),'Регистрация расход товаров'!$D$4:$D$2000,$D1290),0))))*G1290,0)</f>
        <v>0</v>
      </c>
      <c r="I1290" s="154"/>
      <c r="J1290" s="153">
        <f t="shared" si="40"/>
        <v>0</v>
      </c>
      <c r="K1290" s="153">
        <f t="shared" si="41"/>
        <v>0</v>
      </c>
      <c r="L1290" s="43" t="e">
        <f>IF(B1290=#REF!,MAX($L$3:L1289)+1,0)</f>
        <v>#REF!</v>
      </c>
    </row>
    <row r="1291" spans="1:12">
      <c r="A1291" s="158"/>
      <c r="B1291" s="94"/>
      <c r="C1291" s="159"/>
      <c r="D1291" s="128"/>
      <c r="E1291" s="151" t="str">
        <f>IFERROR(INDEX('Материал хисобот'!$C$9:$C$259,MATCH(D1291,'Материал хисобот'!$B$9:$B$259,0),1),"")</f>
        <v/>
      </c>
      <c r="F1291" s="152" t="str">
        <f>IFERROR(INDEX('Материал хисобот'!$D$9:$D$259,MATCH(D1291,'Материал хисобот'!$B$9:$B$259,0),1),"")</f>
        <v/>
      </c>
      <c r="G1291" s="155"/>
      <c r="H1291" s="153">
        <f>IFERROR((((SUMIFS('Регистрация приход товаров'!$H$4:$H$2000,'Регистрация приход товаров'!$A$4:$A$2000,"&gt;="&amp;DATE(YEAR($A1291),MONTH($A1291),1),'Регистрация приход товаров'!$D$4:$D$2000,$D1291)-SUMIFS('Регистрация приход товаров'!$H$4:$H$2000,'Регистрация приход товаров'!$A$4:$A$2000,"&gt;="&amp;DATE(YEAR($A1291),MONTH($A1291)+1,1),'Регистрация приход товаров'!$D$4:$D$2000,$D1291))+(IFERROR((SUMIF('Остаток на начало год'!$B$5:$B$302,$D1291,'Остаток на начало год'!$F$5:$F$302)+SUMIFS('Регистрация приход товаров'!$H$4:$H$2000,'Регистрация приход товаров'!$D$4:$D$2000,$D1291,'Регистрация приход товаров'!$A$4:$A$2000,"&lt;"&amp;DATE(YEAR($A1291),MONTH($A1291),1)))-SUMIFS('Регистрация расход товаров'!$H$4:$H$2000,'Регистрация расход товаров'!$A$4:$A$2000,"&lt;"&amp;DATE(YEAR($A1291),MONTH($A1291),1),'Регистрация расход товаров'!$D$4:$D$2000,$D1291),0)))/((SUMIFS('Регистрация приход товаров'!$G$4:$G$2000,'Регистрация приход товаров'!$A$4:$A$2000,"&gt;="&amp;DATE(YEAR($A1291),MONTH($A1291),1),'Регистрация приход товаров'!$D$4:$D$2000,$D1291)-SUMIFS('Регистрация приход товаров'!$G$4:$G$2000,'Регистрация приход товаров'!$A$4:$A$2000,"&gt;="&amp;DATE(YEAR($A1291),MONTH($A1291)+1,1),'Регистрация приход товаров'!$D$4:$D$2000,$D1291))+(IFERROR((SUMIF('Остаток на начало год'!$B$5:$B$302,$D1291,'Остаток на начало год'!$E$5:$E$302)+SUMIFS('Регистрация приход товаров'!$G$4:$G$2000,'Регистрация приход товаров'!$D$4:$D$2000,$D1291,'Регистрация приход товаров'!$A$4:$A$2000,"&lt;"&amp;DATE(YEAR($A1291),MONTH($A1291),1)))-SUMIFS('Регистрация расход товаров'!$G$4:$G$2000,'Регистрация расход товаров'!$A$4:$A$2000,"&lt;"&amp;DATE(YEAR($A1291),MONTH($A1291),1),'Регистрация расход товаров'!$D$4:$D$2000,$D1291),0))))*G1291,0)</f>
        <v>0</v>
      </c>
      <c r="I1291" s="154"/>
      <c r="J1291" s="153">
        <f t="shared" si="40"/>
        <v>0</v>
      </c>
      <c r="K1291" s="153">
        <f t="shared" si="41"/>
        <v>0</v>
      </c>
      <c r="L1291" s="43" t="e">
        <f>IF(B1291=#REF!,MAX($L$3:L1290)+1,0)</f>
        <v>#REF!</v>
      </c>
    </row>
    <row r="1292" spans="1:12">
      <c r="A1292" s="158"/>
      <c r="B1292" s="94"/>
      <c r="C1292" s="159"/>
      <c r="D1292" s="128"/>
      <c r="E1292" s="151" t="str">
        <f>IFERROR(INDEX('Материал хисобот'!$C$9:$C$259,MATCH(D1292,'Материал хисобот'!$B$9:$B$259,0),1),"")</f>
        <v/>
      </c>
      <c r="F1292" s="152" t="str">
        <f>IFERROR(INDEX('Материал хисобот'!$D$9:$D$259,MATCH(D1292,'Материал хисобот'!$B$9:$B$259,0),1),"")</f>
        <v/>
      </c>
      <c r="G1292" s="155"/>
      <c r="H1292" s="153">
        <f>IFERROR((((SUMIFS('Регистрация приход товаров'!$H$4:$H$2000,'Регистрация приход товаров'!$A$4:$A$2000,"&gt;="&amp;DATE(YEAR($A1292),MONTH($A1292),1),'Регистрация приход товаров'!$D$4:$D$2000,$D1292)-SUMIFS('Регистрация приход товаров'!$H$4:$H$2000,'Регистрация приход товаров'!$A$4:$A$2000,"&gt;="&amp;DATE(YEAR($A1292),MONTH($A1292)+1,1),'Регистрация приход товаров'!$D$4:$D$2000,$D1292))+(IFERROR((SUMIF('Остаток на начало год'!$B$5:$B$302,$D1292,'Остаток на начало год'!$F$5:$F$302)+SUMIFS('Регистрация приход товаров'!$H$4:$H$2000,'Регистрация приход товаров'!$D$4:$D$2000,$D1292,'Регистрация приход товаров'!$A$4:$A$2000,"&lt;"&amp;DATE(YEAR($A1292),MONTH($A1292),1)))-SUMIFS('Регистрация расход товаров'!$H$4:$H$2000,'Регистрация расход товаров'!$A$4:$A$2000,"&lt;"&amp;DATE(YEAR($A1292),MONTH($A1292),1),'Регистрация расход товаров'!$D$4:$D$2000,$D1292),0)))/((SUMIFS('Регистрация приход товаров'!$G$4:$G$2000,'Регистрация приход товаров'!$A$4:$A$2000,"&gt;="&amp;DATE(YEAR($A1292),MONTH($A1292),1),'Регистрация приход товаров'!$D$4:$D$2000,$D1292)-SUMIFS('Регистрация приход товаров'!$G$4:$G$2000,'Регистрация приход товаров'!$A$4:$A$2000,"&gt;="&amp;DATE(YEAR($A1292),MONTH($A1292)+1,1),'Регистрация приход товаров'!$D$4:$D$2000,$D1292))+(IFERROR((SUMIF('Остаток на начало год'!$B$5:$B$302,$D1292,'Остаток на начало год'!$E$5:$E$302)+SUMIFS('Регистрация приход товаров'!$G$4:$G$2000,'Регистрация приход товаров'!$D$4:$D$2000,$D1292,'Регистрация приход товаров'!$A$4:$A$2000,"&lt;"&amp;DATE(YEAR($A1292),MONTH($A1292),1)))-SUMIFS('Регистрация расход товаров'!$G$4:$G$2000,'Регистрация расход товаров'!$A$4:$A$2000,"&lt;"&amp;DATE(YEAR($A1292),MONTH($A1292),1),'Регистрация расход товаров'!$D$4:$D$2000,$D1292),0))))*G1292,0)</f>
        <v>0</v>
      </c>
      <c r="I1292" s="154"/>
      <c r="J1292" s="153">
        <f t="shared" si="40"/>
        <v>0</v>
      </c>
      <c r="K1292" s="153">
        <f t="shared" si="41"/>
        <v>0</v>
      </c>
      <c r="L1292" s="43" t="e">
        <f>IF(B1292=#REF!,MAX($L$3:L1291)+1,0)</f>
        <v>#REF!</v>
      </c>
    </row>
    <row r="1293" spans="1:12">
      <c r="A1293" s="158"/>
      <c r="B1293" s="94"/>
      <c r="C1293" s="159"/>
      <c r="D1293" s="128"/>
      <c r="E1293" s="151" t="str">
        <f>IFERROR(INDEX('Материал хисобот'!$C$9:$C$259,MATCH(D1293,'Материал хисобот'!$B$9:$B$259,0),1),"")</f>
        <v/>
      </c>
      <c r="F1293" s="152" t="str">
        <f>IFERROR(INDEX('Материал хисобот'!$D$9:$D$259,MATCH(D1293,'Материал хисобот'!$B$9:$B$259,0),1),"")</f>
        <v/>
      </c>
      <c r="G1293" s="155"/>
      <c r="H1293" s="153">
        <f>IFERROR((((SUMIFS('Регистрация приход товаров'!$H$4:$H$2000,'Регистрация приход товаров'!$A$4:$A$2000,"&gt;="&amp;DATE(YEAR($A1293),MONTH($A1293),1),'Регистрация приход товаров'!$D$4:$D$2000,$D1293)-SUMIFS('Регистрация приход товаров'!$H$4:$H$2000,'Регистрация приход товаров'!$A$4:$A$2000,"&gt;="&amp;DATE(YEAR($A1293),MONTH($A1293)+1,1),'Регистрация приход товаров'!$D$4:$D$2000,$D1293))+(IFERROR((SUMIF('Остаток на начало год'!$B$5:$B$302,$D1293,'Остаток на начало год'!$F$5:$F$302)+SUMIFS('Регистрация приход товаров'!$H$4:$H$2000,'Регистрация приход товаров'!$D$4:$D$2000,$D1293,'Регистрация приход товаров'!$A$4:$A$2000,"&lt;"&amp;DATE(YEAR($A1293),MONTH($A1293),1)))-SUMIFS('Регистрация расход товаров'!$H$4:$H$2000,'Регистрация расход товаров'!$A$4:$A$2000,"&lt;"&amp;DATE(YEAR($A1293),MONTH($A1293),1),'Регистрация расход товаров'!$D$4:$D$2000,$D1293),0)))/((SUMIFS('Регистрация приход товаров'!$G$4:$G$2000,'Регистрация приход товаров'!$A$4:$A$2000,"&gt;="&amp;DATE(YEAR($A1293),MONTH($A1293),1),'Регистрация приход товаров'!$D$4:$D$2000,$D1293)-SUMIFS('Регистрация приход товаров'!$G$4:$G$2000,'Регистрация приход товаров'!$A$4:$A$2000,"&gt;="&amp;DATE(YEAR($A1293),MONTH($A1293)+1,1),'Регистрация приход товаров'!$D$4:$D$2000,$D1293))+(IFERROR((SUMIF('Остаток на начало год'!$B$5:$B$302,$D1293,'Остаток на начало год'!$E$5:$E$302)+SUMIFS('Регистрация приход товаров'!$G$4:$G$2000,'Регистрация приход товаров'!$D$4:$D$2000,$D1293,'Регистрация приход товаров'!$A$4:$A$2000,"&lt;"&amp;DATE(YEAR($A1293),MONTH($A1293),1)))-SUMIFS('Регистрация расход товаров'!$G$4:$G$2000,'Регистрация расход товаров'!$A$4:$A$2000,"&lt;"&amp;DATE(YEAR($A1293),MONTH($A1293),1),'Регистрация расход товаров'!$D$4:$D$2000,$D1293),0))))*G1293,0)</f>
        <v>0</v>
      </c>
      <c r="I1293" s="154"/>
      <c r="J1293" s="153">
        <f t="shared" si="40"/>
        <v>0</v>
      </c>
      <c r="K1293" s="153">
        <f t="shared" si="41"/>
        <v>0</v>
      </c>
      <c r="L1293" s="43" t="e">
        <f>IF(B1293=#REF!,MAX($L$3:L1292)+1,0)</f>
        <v>#REF!</v>
      </c>
    </row>
    <row r="1294" spans="1:12">
      <c r="A1294" s="158"/>
      <c r="B1294" s="94"/>
      <c r="C1294" s="159"/>
      <c r="D1294" s="128"/>
      <c r="E1294" s="151" t="str">
        <f>IFERROR(INDEX('Материал хисобот'!$C$9:$C$259,MATCH(D1294,'Материал хисобот'!$B$9:$B$259,0),1),"")</f>
        <v/>
      </c>
      <c r="F1294" s="152" t="str">
        <f>IFERROR(INDEX('Материал хисобот'!$D$9:$D$259,MATCH(D1294,'Материал хисобот'!$B$9:$B$259,0),1),"")</f>
        <v/>
      </c>
      <c r="G1294" s="155"/>
      <c r="H1294" s="153">
        <f>IFERROR((((SUMIFS('Регистрация приход товаров'!$H$4:$H$2000,'Регистрация приход товаров'!$A$4:$A$2000,"&gt;="&amp;DATE(YEAR($A1294),MONTH($A1294),1),'Регистрация приход товаров'!$D$4:$D$2000,$D1294)-SUMIFS('Регистрация приход товаров'!$H$4:$H$2000,'Регистрация приход товаров'!$A$4:$A$2000,"&gt;="&amp;DATE(YEAR($A1294),MONTH($A1294)+1,1),'Регистрация приход товаров'!$D$4:$D$2000,$D1294))+(IFERROR((SUMIF('Остаток на начало год'!$B$5:$B$302,$D1294,'Остаток на начало год'!$F$5:$F$302)+SUMIFS('Регистрация приход товаров'!$H$4:$H$2000,'Регистрация приход товаров'!$D$4:$D$2000,$D1294,'Регистрация приход товаров'!$A$4:$A$2000,"&lt;"&amp;DATE(YEAR($A1294),MONTH($A1294),1)))-SUMIFS('Регистрация расход товаров'!$H$4:$H$2000,'Регистрация расход товаров'!$A$4:$A$2000,"&lt;"&amp;DATE(YEAR($A1294),MONTH($A1294),1),'Регистрация расход товаров'!$D$4:$D$2000,$D1294),0)))/((SUMIFS('Регистрация приход товаров'!$G$4:$G$2000,'Регистрация приход товаров'!$A$4:$A$2000,"&gt;="&amp;DATE(YEAR($A1294),MONTH($A1294),1),'Регистрация приход товаров'!$D$4:$D$2000,$D1294)-SUMIFS('Регистрация приход товаров'!$G$4:$G$2000,'Регистрация приход товаров'!$A$4:$A$2000,"&gt;="&amp;DATE(YEAR($A1294),MONTH($A1294)+1,1),'Регистрация приход товаров'!$D$4:$D$2000,$D1294))+(IFERROR((SUMIF('Остаток на начало год'!$B$5:$B$302,$D1294,'Остаток на начало год'!$E$5:$E$302)+SUMIFS('Регистрация приход товаров'!$G$4:$G$2000,'Регистрация приход товаров'!$D$4:$D$2000,$D1294,'Регистрация приход товаров'!$A$4:$A$2000,"&lt;"&amp;DATE(YEAR($A1294),MONTH($A1294),1)))-SUMIFS('Регистрация расход товаров'!$G$4:$G$2000,'Регистрация расход товаров'!$A$4:$A$2000,"&lt;"&amp;DATE(YEAR($A1294),MONTH($A1294),1),'Регистрация расход товаров'!$D$4:$D$2000,$D1294),0))))*G1294,0)</f>
        <v>0</v>
      </c>
      <c r="I1294" s="154"/>
      <c r="J1294" s="153">
        <f t="shared" si="40"/>
        <v>0</v>
      </c>
      <c r="K1294" s="153">
        <f t="shared" si="41"/>
        <v>0</v>
      </c>
      <c r="L1294" s="43" t="e">
        <f>IF(B1294=#REF!,MAX($L$3:L1293)+1,0)</f>
        <v>#REF!</v>
      </c>
    </row>
    <row r="1295" spans="1:12">
      <c r="A1295" s="158"/>
      <c r="B1295" s="94"/>
      <c r="C1295" s="159"/>
      <c r="D1295" s="128"/>
      <c r="E1295" s="151" t="str">
        <f>IFERROR(INDEX('Материал хисобот'!$C$9:$C$259,MATCH(D1295,'Материал хисобот'!$B$9:$B$259,0),1),"")</f>
        <v/>
      </c>
      <c r="F1295" s="152" t="str">
        <f>IFERROR(INDEX('Материал хисобот'!$D$9:$D$259,MATCH(D1295,'Материал хисобот'!$B$9:$B$259,0),1),"")</f>
        <v/>
      </c>
      <c r="G1295" s="155"/>
      <c r="H1295" s="153">
        <f>IFERROR((((SUMIFS('Регистрация приход товаров'!$H$4:$H$2000,'Регистрация приход товаров'!$A$4:$A$2000,"&gt;="&amp;DATE(YEAR($A1295),MONTH($A1295),1),'Регистрация приход товаров'!$D$4:$D$2000,$D1295)-SUMIFS('Регистрация приход товаров'!$H$4:$H$2000,'Регистрация приход товаров'!$A$4:$A$2000,"&gt;="&amp;DATE(YEAR($A1295),MONTH($A1295)+1,1),'Регистрация приход товаров'!$D$4:$D$2000,$D1295))+(IFERROR((SUMIF('Остаток на начало год'!$B$5:$B$302,$D1295,'Остаток на начало год'!$F$5:$F$302)+SUMIFS('Регистрация приход товаров'!$H$4:$H$2000,'Регистрация приход товаров'!$D$4:$D$2000,$D1295,'Регистрация приход товаров'!$A$4:$A$2000,"&lt;"&amp;DATE(YEAR($A1295),MONTH($A1295),1)))-SUMIFS('Регистрация расход товаров'!$H$4:$H$2000,'Регистрация расход товаров'!$A$4:$A$2000,"&lt;"&amp;DATE(YEAR($A1295),MONTH($A1295),1),'Регистрация расход товаров'!$D$4:$D$2000,$D1295),0)))/((SUMIFS('Регистрация приход товаров'!$G$4:$G$2000,'Регистрация приход товаров'!$A$4:$A$2000,"&gt;="&amp;DATE(YEAR($A1295),MONTH($A1295),1),'Регистрация приход товаров'!$D$4:$D$2000,$D1295)-SUMIFS('Регистрация приход товаров'!$G$4:$G$2000,'Регистрация приход товаров'!$A$4:$A$2000,"&gt;="&amp;DATE(YEAR($A1295),MONTH($A1295)+1,1),'Регистрация приход товаров'!$D$4:$D$2000,$D1295))+(IFERROR((SUMIF('Остаток на начало год'!$B$5:$B$302,$D1295,'Остаток на начало год'!$E$5:$E$302)+SUMIFS('Регистрация приход товаров'!$G$4:$G$2000,'Регистрация приход товаров'!$D$4:$D$2000,$D1295,'Регистрация приход товаров'!$A$4:$A$2000,"&lt;"&amp;DATE(YEAR($A1295),MONTH($A1295),1)))-SUMIFS('Регистрация расход товаров'!$G$4:$G$2000,'Регистрация расход товаров'!$A$4:$A$2000,"&lt;"&amp;DATE(YEAR($A1295),MONTH($A1295),1),'Регистрация расход товаров'!$D$4:$D$2000,$D1295),0))))*G1295,0)</f>
        <v>0</v>
      </c>
      <c r="I1295" s="154"/>
      <c r="J1295" s="153">
        <f t="shared" si="40"/>
        <v>0</v>
      </c>
      <c r="K1295" s="153">
        <f t="shared" si="41"/>
        <v>0</v>
      </c>
      <c r="L1295" s="43" t="e">
        <f>IF(B1295=#REF!,MAX($L$3:L1294)+1,0)</f>
        <v>#REF!</v>
      </c>
    </row>
    <row r="1296" spans="1:12">
      <c r="A1296" s="158"/>
      <c r="B1296" s="94"/>
      <c r="C1296" s="159"/>
      <c r="D1296" s="128"/>
      <c r="E1296" s="151" t="str">
        <f>IFERROR(INDEX('Материал хисобот'!$C$9:$C$259,MATCH(D1296,'Материал хисобот'!$B$9:$B$259,0),1),"")</f>
        <v/>
      </c>
      <c r="F1296" s="152" t="str">
        <f>IFERROR(INDEX('Материал хисобот'!$D$9:$D$259,MATCH(D1296,'Материал хисобот'!$B$9:$B$259,0),1),"")</f>
        <v/>
      </c>
      <c r="G1296" s="155"/>
      <c r="H1296" s="153">
        <f>IFERROR((((SUMIFS('Регистрация приход товаров'!$H$4:$H$2000,'Регистрация приход товаров'!$A$4:$A$2000,"&gt;="&amp;DATE(YEAR($A1296),MONTH($A1296),1),'Регистрация приход товаров'!$D$4:$D$2000,$D1296)-SUMIFS('Регистрация приход товаров'!$H$4:$H$2000,'Регистрация приход товаров'!$A$4:$A$2000,"&gt;="&amp;DATE(YEAR($A1296),MONTH($A1296)+1,1),'Регистрация приход товаров'!$D$4:$D$2000,$D1296))+(IFERROR((SUMIF('Остаток на начало год'!$B$5:$B$302,$D1296,'Остаток на начало год'!$F$5:$F$302)+SUMIFS('Регистрация приход товаров'!$H$4:$H$2000,'Регистрация приход товаров'!$D$4:$D$2000,$D1296,'Регистрация приход товаров'!$A$4:$A$2000,"&lt;"&amp;DATE(YEAR($A1296),MONTH($A1296),1)))-SUMIFS('Регистрация расход товаров'!$H$4:$H$2000,'Регистрация расход товаров'!$A$4:$A$2000,"&lt;"&amp;DATE(YEAR($A1296),MONTH($A1296),1),'Регистрация расход товаров'!$D$4:$D$2000,$D1296),0)))/((SUMIFS('Регистрация приход товаров'!$G$4:$G$2000,'Регистрация приход товаров'!$A$4:$A$2000,"&gt;="&amp;DATE(YEAR($A1296),MONTH($A1296),1),'Регистрация приход товаров'!$D$4:$D$2000,$D1296)-SUMIFS('Регистрация приход товаров'!$G$4:$G$2000,'Регистрация приход товаров'!$A$4:$A$2000,"&gt;="&amp;DATE(YEAR($A1296),MONTH($A1296)+1,1),'Регистрация приход товаров'!$D$4:$D$2000,$D1296))+(IFERROR((SUMIF('Остаток на начало год'!$B$5:$B$302,$D1296,'Остаток на начало год'!$E$5:$E$302)+SUMIFS('Регистрация приход товаров'!$G$4:$G$2000,'Регистрация приход товаров'!$D$4:$D$2000,$D1296,'Регистрация приход товаров'!$A$4:$A$2000,"&lt;"&amp;DATE(YEAR($A1296),MONTH($A1296),1)))-SUMIFS('Регистрация расход товаров'!$G$4:$G$2000,'Регистрация расход товаров'!$A$4:$A$2000,"&lt;"&amp;DATE(YEAR($A1296),MONTH($A1296),1),'Регистрация расход товаров'!$D$4:$D$2000,$D1296),0))))*G1296,0)</f>
        <v>0</v>
      </c>
      <c r="I1296" s="154"/>
      <c r="J1296" s="153">
        <f t="shared" si="40"/>
        <v>0</v>
      </c>
      <c r="K1296" s="153">
        <f t="shared" si="41"/>
        <v>0</v>
      </c>
      <c r="L1296" s="43" t="e">
        <f>IF(B1296=#REF!,MAX($L$3:L1295)+1,0)</f>
        <v>#REF!</v>
      </c>
    </row>
    <row r="1297" spans="1:12">
      <c r="A1297" s="158"/>
      <c r="B1297" s="94"/>
      <c r="C1297" s="159"/>
      <c r="D1297" s="128"/>
      <c r="E1297" s="151" t="str">
        <f>IFERROR(INDEX('Материал хисобот'!$C$9:$C$259,MATCH(D1297,'Материал хисобот'!$B$9:$B$259,0),1),"")</f>
        <v/>
      </c>
      <c r="F1297" s="152" t="str">
        <f>IFERROR(INDEX('Материал хисобот'!$D$9:$D$259,MATCH(D1297,'Материал хисобот'!$B$9:$B$259,0),1),"")</f>
        <v/>
      </c>
      <c r="G1297" s="155"/>
      <c r="H1297" s="153">
        <f>IFERROR((((SUMIFS('Регистрация приход товаров'!$H$4:$H$2000,'Регистрация приход товаров'!$A$4:$A$2000,"&gt;="&amp;DATE(YEAR($A1297),MONTH($A1297),1),'Регистрация приход товаров'!$D$4:$D$2000,$D1297)-SUMIFS('Регистрация приход товаров'!$H$4:$H$2000,'Регистрация приход товаров'!$A$4:$A$2000,"&gt;="&amp;DATE(YEAR($A1297),MONTH($A1297)+1,1),'Регистрация приход товаров'!$D$4:$D$2000,$D1297))+(IFERROR((SUMIF('Остаток на начало год'!$B$5:$B$302,$D1297,'Остаток на начало год'!$F$5:$F$302)+SUMIFS('Регистрация приход товаров'!$H$4:$H$2000,'Регистрация приход товаров'!$D$4:$D$2000,$D1297,'Регистрация приход товаров'!$A$4:$A$2000,"&lt;"&amp;DATE(YEAR($A1297),MONTH($A1297),1)))-SUMIFS('Регистрация расход товаров'!$H$4:$H$2000,'Регистрация расход товаров'!$A$4:$A$2000,"&lt;"&amp;DATE(YEAR($A1297),MONTH($A1297),1),'Регистрация расход товаров'!$D$4:$D$2000,$D1297),0)))/((SUMIFS('Регистрация приход товаров'!$G$4:$G$2000,'Регистрация приход товаров'!$A$4:$A$2000,"&gt;="&amp;DATE(YEAR($A1297),MONTH($A1297),1),'Регистрация приход товаров'!$D$4:$D$2000,$D1297)-SUMIFS('Регистрация приход товаров'!$G$4:$G$2000,'Регистрация приход товаров'!$A$4:$A$2000,"&gt;="&amp;DATE(YEAR($A1297),MONTH($A1297)+1,1),'Регистрация приход товаров'!$D$4:$D$2000,$D1297))+(IFERROR((SUMIF('Остаток на начало год'!$B$5:$B$302,$D1297,'Остаток на начало год'!$E$5:$E$302)+SUMIFS('Регистрация приход товаров'!$G$4:$G$2000,'Регистрация приход товаров'!$D$4:$D$2000,$D1297,'Регистрация приход товаров'!$A$4:$A$2000,"&lt;"&amp;DATE(YEAR($A1297),MONTH($A1297),1)))-SUMIFS('Регистрация расход товаров'!$G$4:$G$2000,'Регистрация расход товаров'!$A$4:$A$2000,"&lt;"&amp;DATE(YEAR($A1297),MONTH($A1297),1),'Регистрация расход товаров'!$D$4:$D$2000,$D1297),0))))*G1297,0)</f>
        <v>0</v>
      </c>
      <c r="I1297" s="154"/>
      <c r="J1297" s="153">
        <f t="shared" si="40"/>
        <v>0</v>
      </c>
      <c r="K1297" s="153">
        <f t="shared" si="41"/>
        <v>0</v>
      </c>
      <c r="L1297" s="43" t="e">
        <f>IF(B1297=#REF!,MAX($L$3:L1296)+1,0)</f>
        <v>#REF!</v>
      </c>
    </row>
    <row r="1298" spans="1:12">
      <c r="A1298" s="158"/>
      <c r="B1298" s="94"/>
      <c r="C1298" s="159"/>
      <c r="D1298" s="128"/>
      <c r="E1298" s="151" t="str">
        <f>IFERROR(INDEX('Материал хисобот'!$C$9:$C$259,MATCH(D1298,'Материал хисобот'!$B$9:$B$259,0),1),"")</f>
        <v/>
      </c>
      <c r="F1298" s="152" t="str">
        <f>IFERROR(INDEX('Материал хисобот'!$D$9:$D$259,MATCH(D1298,'Материал хисобот'!$B$9:$B$259,0),1),"")</f>
        <v/>
      </c>
      <c r="G1298" s="155"/>
      <c r="H1298" s="153">
        <f>IFERROR((((SUMIFS('Регистрация приход товаров'!$H$4:$H$2000,'Регистрация приход товаров'!$A$4:$A$2000,"&gt;="&amp;DATE(YEAR($A1298),MONTH($A1298),1),'Регистрация приход товаров'!$D$4:$D$2000,$D1298)-SUMIFS('Регистрация приход товаров'!$H$4:$H$2000,'Регистрация приход товаров'!$A$4:$A$2000,"&gt;="&amp;DATE(YEAR($A1298),MONTH($A1298)+1,1),'Регистрация приход товаров'!$D$4:$D$2000,$D1298))+(IFERROR((SUMIF('Остаток на начало год'!$B$5:$B$302,$D1298,'Остаток на начало год'!$F$5:$F$302)+SUMIFS('Регистрация приход товаров'!$H$4:$H$2000,'Регистрация приход товаров'!$D$4:$D$2000,$D1298,'Регистрация приход товаров'!$A$4:$A$2000,"&lt;"&amp;DATE(YEAR($A1298),MONTH($A1298),1)))-SUMIFS('Регистрация расход товаров'!$H$4:$H$2000,'Регистрация расход товаров'!$A$4:$A$2000,"&lt;"&amp;DATE(YEAR($A1298),MONTH($A1298),1),'Регистрация расход товаров'!$D$4:$D$2000,$D1298),0)))/((SUMIFS('Регистрация приход товаров'!$G$4:$G$2000,'Регистрация приход товаров'!$A$4:$A$2000,"&gt;="&amp;DATE(YEAR($A1298),MONTH($A1298),1),'Регистрация приход товаров'!$D$4:$D$2000,$D1298)-SUMIFS('Регистрация приход товаров'!$G$4:$G$2000,'Регистрация приход товаров'!$A$4:$A$2000,"&gt;="&amp;DATE(YEAR($A1298),MONTH($A1298)+1,1),'Регистрация приход товаров'!$D$4:$D$2000,$D1298))+(IFERROR((SUMIF('Остаток на начало год'!$B$5:$B$302,$D1298,'Остаток на начало год'!$E$5:$E$302)+SUMIFS('Регистрация приход товаров'!$G$4:$G$2000,'Регистрация приход товаров'!$D$4:$D$2000,$D1298,'Регистрация приход товаров'!$A$4:$A$2000,"&lt;"&amp;DATE(YEAR($A1298),MONTH($A1298),1)))-SUMIFS('Регистрация расход товаров'!$G$4:$G$2000,'Регистрация расход товаров'!$A$4:$A$2000,"&lt;"&amp;DATE(YEAR($A1298),MONTH($A1298),1),'Регистрация расход товаров'!$D$4:$D$2000,$D1298),0))))*G1298,0)</f>
        <v>0</v>
      </c>
      <c r="I1298" s="154"/>
      <c r="J1298" s="153">
        <f t="shared" si="40"/>
        <v>0</v>
      </c>
      <c r="K1298" s="153">
        <f t="shared" si="41"/>
        <v>0</v>
      </c>
      <c r="L1298" s="43" t="e">
        <f>IF(B1298=#REF!,MAX($L$3:L1297)+1,0)</f>
        <v>#REF!</v>
      </c>
    </row>
    <row r="1299" spans="1:12">
      <c r="A1299" s="158"/>
      <c r="B1299" s="94"/>
      <c r="C1299" s="159"/>
      <c r="D1299" s="128"/>
      <c r="E1299" s="151" t="str">
        <f>IFERROR(INDEX('Материал хисобот'!$C$9:$C$259,MATCH(D1299,'Материал хисобот'!$B$9:$B$259,0),1),"")</f>
        <v/>
      </c>
      <c r="F1299" s="152" t="str">
        <f>IFERROR(INDEX('Материал хисобот'!$D$9:$D$259,MATCH(D1299,'Материал хисобот'!$B$9:$B$259,0),1),"")</f>
        <v/>
      </c>
      <c r="G1299" s="155"/>
      <c r="H1299" s="153">
        <f>IFERROR((((SUMIFS('Регистрация приход товаров'!$H$4:$H$2000,'Регистрация приход товаров'!$A$4:$A$2000,"&gt;="&amp;DATE(YEAR($A1299),MONTH($A1299),1),'Регистрация приход товаров'!$D$4:$D$2000,$D1299)-SUMIFS('Регистрация приход товаров'!$H$4:$H$2000,'Регистрация приход товаров'!$A$4:$A$2000,"&gt;="&amp;DATE(YEAR($A1299),MONTH($A1299)+1,1),'Регистрация приход товаров'!$D$4:$D$2000,$D1299))+(IFERROR((SUMIF('Остаток на начало год'!$B$5:$B$302,$D1299,'Остаток на начало год'!$F$5:$F$302)+SUMIFS('Регистрация приход товаров'!$H$4:$H$2000,'Регистрация приход товаров'!$D$4:$D$2000,$D1299,'Регистрация приход товаров'!$A$4:$A$2000,"&lt;"&amp;DATE(YEAR($A1299),MONTH($A1299),1)))-SUMIFS('Регистрация расход товаров'!$H$4:$H$2000,'Регистрация расход товаров'!$A$4:$A$2000,"&lt;"&amp;DATE(YEAR($A1299),MONTH($A1299),1),'Регистрация расход товаров'!$D$4:$D$2000,$D1299),0)))/((SUMIFS('Регистрация приход товаров'!$G$4:$G$2000,'Регистрация приход товаров'!$A$4:$A$2000,"&gt;="&amp;DATE(YEAR($A1299),MONTH($A1299),1),'Регистрация приход товаров'!$D$4:$D$2000,$D1299)-SUMIFS('Регистрация приход товаров'!$G$4:$G$2000,'Регистрация приход товаров'!$A$4:$A$2000,"&gt;="&amp;DATE(YEAR($A1299),MONTH($A1299)+1,1),'Регистрация приход товаров'!$D$4:$D$2000,$D1299))+(IFERROR((SUMIF('Остаток на начало год'!$B$5:$B$302,$D1299,'Остаток на начало год'!$E$5:$E$302)+SUMIFS('Регистрация приход товаров'!$G$4:$G$2000,'Регистрация приход товаров'!$D$4:$D$2000,$D1299,'Регистрация приход товаров'!$A$4:$A$2000,"&lt;"&amp;DATE(YEAR($A1299),MONTH($A1299),1)))-SUMIFS('Регистрация расход товаров'!$G$4:$G$2000,'Регистрация расход товаров'!$A$4:$A$2000,"&lt;"&amp;DATE(YEAR($A1299),MONTH($A1299),1),'Регистрация расход товаров'!$D$4:$D$2000,$D1299),0))))*G1299,0)</f>
        <v>0</v>
      </c>
      <c r="I1299" s="154"/>
      <c r="J1299" s="153">
        <f t="shared" si="40"/>
        <v>0</v>
      </c>
      <c r="K1299" s="153">
        <f t="shared" si="41"/>
        <v>0</v>
      </c>
      <c r="L1299" s="43" t="e">
        <f>IF(B1299=#REF!,MAX($L$3:L1298)+1,0)</f>
        <v>#REF!</v>
      </c>
    </row>
    <row r="1300" spans="1:12">
      <c r="A1300" s="158"/>
      <c r="B1300" s="94"/>
      <c r="C1300" s="159"/>
      <c r="D1300" s="128"/>
      <c r="E1300" s="151" t="str">
        <f>IFERROR(INDEX('Материал хисобот'!$C$9:$C$259,MATCH(D1300,'Материал хисобот'!$B$9:$B$259,0),1),"")</f>
        <v/>
      </c>
      <c r="F1300" s="152" t="str">
        <f>IFERROR(INDEX('Материал хисобот'!$D$9:$D$259,MATCH(D1300,'Материал хисобот'!$B$9:$B$259,0),1),"")</f>
        <v/>
      </c>
      <c r="G1300" s="155"/>
      <c r="H1300" s="153">
        <f>IFERROR((((SUMIFS('Регистрация приход товаров'!$H$4:$H$2000,'Регистрация приход товаров'!$A$4:$A$2000,"&gt;="&amp;DATE(YEAR($A1300),MONTH($A1300),1),'Регистрация приход товаров'!$D$4:$D$2000,$D1300)-SUMIFS('Регистрация приход товаров'!$H$4:$H$2000,'Регистрация приход товаров'!$A$4:$A$2000,"&gt;="&amp;DATE(YEAR($A1300),MONTH($A1300)+1,1),'Регистрация приход товаров'!$D$4:$D$2000,$D1300))+(IFERROR((SUMIF('Остаток на начало год'!$B$5:$B$302,$D1300,'Остаток на начало год'!$F$5:$F$302)+SUMIFS('Регистрация приход товаров'!$H$4:$H$2000,'Регистрация приход товаров'!$D$4:$D$2000,$D1300,'Регистрация приход товаров'!$A$4:$A$2000,"&lt;"&amp;DATE(YEAR($A1300),MONTH($A1300),1)))-SUMIFS('Регистрация расход товаров'!$H$4:$H$2000,'Регистрация расход товаров'!$A$4:$A$2000,"&lt;"&amp;DATE(YEAR($A1300),MONTH($A1300),1),'Регистрация расход товаров'!$D$4:$D$2000,$D1300),0)))/((SUMIFS('Регистрация приход товаров'!$G$4:$G$2000,'Регистрация приход товаров'!$A$4:$A$2000,"&gt;="&amp;DATE(YEAR($A1300),MONTH($A1300),1),'Регистрация приход товаров'!$D$4:$D$2000,$D1300)-SUMIFS('Регистрация приход товаров'!$G$4:$G$2000,'Регистрация приход товаров'!$A$4:$A$2000,"&gt;="&amp;DATE(YEAR($A1300),MONTH($A1300)+1,1),'Регистрация приход товаров'!$D$4:$D$2000,$D1300))+(IFERROR((SUMIF('Остаток на начало год'!$B$5:$B$302,$D1300,'Остаток на начало год'!$E$5:$E$302)+SUMIFS('Регистрация приход товаров'!$G$4:$G$2000,'Регистрация приход товаров'!$D$4:$D$2000,$D1300,'Регистрация приход товаров'!$A$4:$A$2000,"&lt;"&amp;DATE(YEAR($A1300),MONTH($A1300),1)))-SUMIFS('Регистрация расход товаров'!$G$4:$G$2000,'Регистрация расход товаров'!$A$4:$A$2000,"&lt;"&amp;DATE(YEAR($A1300),MONTH($A1300),1),'Регистрация расход товаров'!$D$4:$D$2000,$D1300),0))))*G1300,0)</f>
        <v>0</v>
      </c>
      <c r="I1300" s="154"/>
      <c r="J1300" s="153">
        <f t="shared" si="40"/>
        <v>0</v>
      </c>
      <c r="K1300" s="153">
        <f t="shared" si="41"/>
        <v>0</v>
      </c>
      <c r="L1300" s="43" t="e">
        <f>IF(B1300=#REF!,MAX($L$3:L1299)+1,0)</f>
        <v>#REF!</v>
      </c>
    </row>
    <row r="1301" spans="1:12">
      <c r="A1301" s="158"/>
      <c r="B1301" s="94"/>
      <c r="C1301" s="159"/>
      <c r="D1301" s="128"/>
      <c r="E1301" s="151" t="str">
        <f>IFERROR(INDEX('Материал хисобот'!$C$9:$C$259,MATCH(D1301,'Материал хисобот'!$B$9:$B$259,0),1),"")</f>
        <v/>
      </c>
      <c r="F1301" s="152" t="str">
        <f>IFERROR(INDEX('Материал хисобот'!$D$9:$D$259,MATCH(D1301,'Материал хисобот'!$B$9:$B$259,0),1),"")</f>
        <v/>
      </c>
      <c r="G1301" s="155"/>
      <c r="H1301" s="153">
        <f>IFERROR((((SUMIFS('Регистрация приход товаров'!$H$4:$H$2000,'Регистрация приход товаров'!$A$4:$A$2000,"&gt;="&amp;DATE(YEAR($A1301),MONTH($A1301),1),'Регистрация приход товаров'!$D$4:$D$2000,$D1301)-SUMIFS('Регистрация приход товаров'!$H$4:$H$2000,'Регистрация приход товаров'!$A$4:$A$2000,"&gt;="&amp;DATE(YEAR($A1301),MONTH($A1301)+1,1),'Регистрация приход товаров'!$D$4:$D$2000,$D1301))+(IFERROR((SUMIF('Остаток на начало год'!$B$5:$B$302,$D1301,'Остаток на начало год'!$F$5:$F$302)+SUMIFS('Регистрация приход товаров'!$H$4:$H$2000,'Регистрация приход товаров'!$D$4:$D$2000,$D1301,'Регистрация приход товаров'!$A$4:$A$2000,"&lt;"&amp;DATE(YEAR($A1301),MONTH($A1301),1)))-SUMIFS('Регистрация расход товаров'!$H$4:$H$2000,'Регистрация расход товаров'!$A$4:$A$2000,"&lt;"&amp;DATE(YEAR($A1301),MONTH($A1301),1),'Регистрация расход товаров'!$D$4:$D$2000,$D1301),0)))/((SUMIFS('Регистрация приход товаров'!$G$4:$G$2000,'Регистрация приход товаров'!$A$4:$A$2000,"&gt;="&amp;DATE(YEAR($A1301),MONTH($A1301),1),'Регистрация приход товаров'!$D$4:$D$2000,$D1301)-SUMIFS('Регистрация приход товаров'!$G$4:$G$2000,'Регистрация приход товаров'!$A$4:$A$2000,"&gt;="&amp;DATE(YEAR($A1301),MONTH($A1301)+1,1),'Регистрация приход товаров'!$D$4:$D$2000,$D1301))+(IFERROR((SUMIF('Остаток на начало год'!$B$5:$B$302,$D1301,'Остаток на начало год'!$E$5:$E$302)+SUMIFS('Регистрация приход товаров'!$G$4:$G$2000,'Регистрация приход товаров'!$D$4:$D$2000,$D1301,'Регистрация приход товаров'!$A$4:$A$2000,"&lt;"&amp;DATE(YEAR($A1301),MONTH($A1301),1)))-SUMIFS('Регистрация расход товаров'!$G$4:$G$2000,'Регистрация расход товаров'!$A$4:$A$2000,"&lt;"&amp;DATE(YEAR($A1301),MONTH($A1301),1),'Регистрация расход товаров'!$D$4:$D$2000,$D1301),0))))*G1301,0)</f>
        <v>0</v>
      </c>
      <c r="I1301" s="154"/>
      <c r="J1301" s="153">
        <f t="shared" si="40"/>
        <v>0</v>
      </c>
      <c r="K1301" s="153">
        <f t="shared" si="41"/>
        <v>0</v>
      </c>
      <c r="L1301" s="43" t="e">
        <f>IF(B1301=#REF!,MAX($L$3:L1300)+1,0)</f>
        <v>#REF!</v>
      </c>
    </row>
    <row r="1302" spans="1:12">
      <c r="A1302" s="158"/>
      <c r="B1302" s="94"/>
      <c r="C1302" s="159"/>
      <c r="D1302" s="128"/>
      <c r="E1302" s="151" t="str">
        <f>IFERROR(INDEX('Материал хисобот'!$C$9:$C$259,MATCH(D1302,'Материал хисобот'!$B$9:$B$259,0),1),"")</f>
        <v/>
      </c>
      <c r="F1302" s="152" t="str">
        <f>IFERROR(INDEX('Материал хисобот'!$D$9:$D$259,MATCH(D1302,'Материал хисобот'!$B$9:$B$259,0),1),"")</f>
        <v/>
      </c>
      <c r="G1302" s="155"/>
      <c r="H1302" s="153">
        <f>IFERROR((((SUMIFS('Регистрация приход товаров'!$H$4:$H$2000,'Регистрация приход товаров'!$A$4:$A$2000,"&gt;="&amp;DATE(YEAR($A1302),MONTH($A1302),1),'Регистрация приход товаров'!$D$4:$D$2000,$D1302)-SUMIFS('Регистрация приход товаров'!$H$4:$H$2000,'Регистрация приход товаров'!$A$4:$A$2000,"&gt;="&amp;DATE(YEAR($A1302),MONTH($A1302)+1,1),'Регистрация приход товаров'!$D$4:$D$2000,$D1302))+(IFERROR((SUMIF('Остаток на начало год'!$B$5:$B$302,$D1302,'Остаток на начало год'!$F$5:$F$302)+SUMIFS('Регистрация приход товаров'!$H$4:$H$2000,'Регистрация приход товаров'!$D$4:$D$2000,$D1302,'Регистрация приход товаров'!$A$4:$A$2000,"&lt;"&amp;DATE(YEAR($A1302),MONTH($A1302),1)))-SUMIFS('Регистрация расход товаров'!$H$4:$H$2000,'Регистрация расход товаров'!$A$4:$A$2000,"&lt;"&amp;DATE(YEAR($A1302),MONTH($A1302),1),'Регистрация расход товаров'!$D$4:$D$2000,$D1302),0)))/((SUMIFS('Регистрация приход товаров'!$G$4:$G$2000,'Регистрация приход товаров'!$A$4:$A$2000,"&gt;="&amp;DATE(YEAR($A1302),MONTH($A1302),1),'Регистрация приход товаров'!$D$4:$D$2000,$D1302)-SUMIFS('Регистрация приход товаров'!$G$4:$G$2000,'Регистрация приход товаров'!$A$4:$A$2000,"&gt;="&amp;DATE(YEAR($A1302),MONTH($A1302)+1,1),'Регистрация приход товаров'!$D$4:$D$2000,$D1302))+(IFERROR((SUMIF('Остаток на начало год'!$B$5:$B$302,$D1302,'Остаток на начало год'!$E$5:$E$302)+SUMIFS('Регистрация приход товаров'!$G$4:$G$2000,'Регистрация приход товаров'!$D$4:$D$2000,$D1302,'Регистрация приход товаров'!$A$4:$A$2000,"&lt;"&amp;DATE(YEAR($A1302),MONTH($A1302),1)))-SUMIFS('Регистрация расход товаров'!$G$4:$G$2000,'Регистрация расход товаров'!$A$4:$A$2000,"&lt;"&amp;DATE(YEAR($A1302),MONTH($A1302),1),'Регистрация расход товаров'!$D$4:$D$2000,$D1302),0))))*G1302,0)</f>
        <v>0</v>
      </c>
      <c r="I1302" s="154"/>
      <c r="J1302" s="153">
        <f t="shared" si="40"/>
        <v>0</v>
      </c>
      <c r="K1302" s="153">
        <f t="shared" si="41"/>
        <v>0</v>
      </c>
      <c r="L1302" s="43" t="e">
        <f>IF(B1302=#REF!,MAX($L$3:L1301)+1,0)</f>
        <v>#REF!</v>
      </c>
    </row>
    <row r="1303" spans="1:12">
      <c r="A1303" s="158"/>
      <c r="B1303" s="94"/>
      <c r="C1303" s="159"/>
      <c r="D1303" s="128"/>
      <c r="E1303" s="151" t="str">
        <f>IFERROR(INDEX('Материал хисобот'!$C$9:$C$259,MATCH(D1303,'Материал хисобот'!$B$9:$B$259,0),1),"")</f>
        <v/>
      </c>
      <c r="F1303" s="152" t="str">
        <f>IFERROR(INDEX('Материал хисобот'!$D$9:$D$259,MATCH(D1303,'Материал хисобот'!$B$9:$B$259,0),1),"")</f>
        <v/>
      </c>
      <c r="G1303" s="155"/>
      <c r="H1303" s="153">
        <f>IFERROR((((SUMIFS('Регистрация приход товаров'!$H$4:$H$2000,'Регистрация приход товаров'!$A$4:$A$2000,"&gt;="&amp;DATE(YEAR($A1303),MONTH($A1303),1),'Регистрация приход товаров'!$D$4:$D$2000,$D1303)-SUMIFS('Регистрация приход товаров'!$H$4:$H$2000,'Регистрация приход товаров'!$A$4:$A$2000,"&gt;="&amp;DATE(YEAR($A1303),MONTH($A1303)+1,1),'Регистрация приход товаров'!$D$4:$D$2000,$D1303))+(IFERROR((SUMIF('Остаток на начало год'!$B$5:$B$302,$D1303,'Остаток на начало год'!$F$5:$F$302)+SUMIFS('Регистрация приход товаров'!$H$4:$H$2000,'Регистрация приход товаров'!$D$4:$D$2000,$D1303,'Регистрация приход товаров'!$A$4:$A$2000,"&lt;"&amp;DATE(YEAR($A1303),MONTH($A1303),1)))-SUMIFS('Регистрация расход товаров'!$H$4:$H$2000,'Регистрация расход товаров'!$A$4:$A$2000,"&lt;"&amp;DATE(YEAR($A1303),MONTH($A1303),1),'Регистрация расход товаров'!$D$4:$D$2000,$D1303),0)))/((SUMIFS('Регистрация приход товаров'!$G$4:$G$2000,'Регистрация приход товаров'!$A$4:$A$2000,"&gt;="&amp;DATE(YEAR($A1303),MONTH($A1303),1),'Регистрация приход товаров'!$D$4:$D$2000,$D1303)-SUMIFS('Регистрация приход товаров'!$G$4:$G$2000,'Регистрация приход товаров'!$A$4:$A$2000,"&gt;="&amp;DATE(YEAR($A1303),MONTH($A1303)+1,1),'Регистрация приход товаров'!$D$4:$D$2000,$D1303))+(IFERROR((SUMIF('Остаток на начало год'!$B$5:$B$302,$D1303,'Остаток на начало год'!$E$5:$E$302)+SUMIFS('Регистрация приход товаров'!$G$4:$G$2000,'Регистрация приход товаров'!$D$4:$D$2000,$D1303,'Регистрация приход товаров'!$A$4:$A$2000,"&lt;"&amp;DATE(YEAR($A1303),MONTH($A1303),1)))-SUMIFS('Регистрация расход товаров'!$G$4:$G$2000,'Регистрация расход товаров'!$A$4:$A$2000,"&lt;"&amp;DATE(YEAR($A1303),MONTH($A1303),1),'Регистрация расход товаров'!$D$4:$D$2000,$D1303),0))))*G1303,0)</f>
        <v>0</v>
      </c>
      <c r="I1303" s="154"/>
      <c r="J1303" s="153">
        <f t="shared" si="40"/>
        <v>0</v>
      </c>
      <c r="K1303" s="153">
        <f t="shared" si="41"/>
        <v>0</v>
      </c>
      <c r="L1303" s="43" t="e">
        <f>IF(B1303=#REF!,MAX($L$3:L1302)+1,0)</f>
        <v>#REF!</v>
      </c>
    </row>
    <row r="1304" spans="1:12">
      <c r="A1304" s="158"/>
      <c r="B1304" s="94"/>
      <c r="C1304" s="159"/>
      <c r="D1304" s="128"/>
      <c r="E1304" s="151" t="str">
        <f>IFERROR(INDEX('Материал хисобот'!$C$9:$C$259,MATCH(D1304,'Материал хисобот'!$B$9:$B$259,0),1),"")</f>
        <v/>
      </c>
      <c r="F1304" s="152" t="str">
        <f>IFERROR(INDEX('Материал хисобот'!$D$9:$D$259,MATCH(D1304,'Материал хисобот'!$B$9:$B$259,0),1),"")</f>
        <v/>
      </c>
      <c r="G1304" s="155"/>
      <c r="H1304" s="153">
        <f>IFERROR((((SUMIFS('Регистрация приход товаров'!$H$4:$H$2000,'Регистрация приход товаров'!$A$4:$A$2000,"&gt;="&amp;DATE(YEAR($A1304),MONTH($A1304),1),'Регистрация приход товаров'!$D$4:$D$2000,$D1304)-SUMIFS('Регистрация приход товаров'!$H$4:$H$2000,'Регистрация приход товаров'!$A$4:$A$2000,"&gt;="&amp;DATE(YEAR($A1304),MONTH($A1304)+1,1),'Регистрация приход товаров'!$D$4:$D$2000,$D1304))+(IFERROR((SUMIF('Остаток на начало год'!$B$5:$B$302,$D1304,'Остаток на начало год'!$F$5:$F$302)+SUMIFS('Регистрация приход товаров'!$H$4:$H$2000,'Регистрация приход товаров'!$D$4:$D$2000,$D1304,'Регистрация приход товаров'!$A$4:$A$2000,"&lt;"&amp;DATE(YEAR($A1304),MONTH($A1304),1)))-SUMIFS('Регистрация расход товаров'!$H$4:$H$2000,'Регистрация расход товаров'!$A$4:$A$2000,"&lt;"&amp;DATE(YEAR($A1304),MONTH($A1304),1),'Регистрация расход товаров'!$D$4:$D$2000,$D1304),0)))/((SUMIFS('Регистрация приход товаров'!$G$4:$G$2000,'Регистрация приход товаров'!$A$4:$A$2000,"&gt;="&amp;DATE(YEAR($A1304),MONTH($A1304),1),'Регистрация приход товаров'!$D$4:$D$2000,$D1304)-SUMIFS('Регистрация приход товаров'!$G$4:$G$2000,'Регистрация приход товаров'!$A$4:$A$2000,"&gt;="&amp;DATE(YEAR($A1304),MONTH($A1304)+1,1),'Регистрация приход товаров'!$D$4:$D$2000,$D1304))+(IFERROR((SUMIF('Остаток на начало год'!$B$5:$B$302,$D1304,'Остаток на начало год'!$E$5:$E$302)+SUMIFS('Регистрация приход товаров'!$G$4:$G$2000,'Регистрация приход товаров'!$D$4:$D$2000,$D1304,'Регистрация приход товаров'!$A$4:$A$2000,"&lt;"&amp;DATE(YEAR($A1304),MONTH($A1304),1)))-SUMIFS('Регистрация расход товаров'!$G$4:$G$2000,'Регистрация расход товаров'!$A$4:$A$2000,"&lt;"&amp;DATE(YEAR($A1304),MONTH($A1304),1),'Регистрация расход товаров'!$D$4:$D$2000,$D1304),0))))*G1304,0)</f>
        <v>0</v>
      </c>
      <c r="I1304" s="154"/>
      <c r="J1304" s="153">
        <f t="shared" si="40"/>
        <v>0</v>
      </c>
      <c r="K1304" s="153">
        <f t="shared" si="41"/>
        <v>0</v>
      </c>
      <c r="L1304" s="43" t="e">
        <f>IF(B1304=#REF!,MAX($L$3:L1303)+1,0)</f>
        <v>#REF!</v>
      </c>
    </row>
    <row r="1305" spans="1:12">
      <c r="A1305" s="158"/>
      <c r="B1305" s="94"/>
      <c r="C1305" s="159"/>
      <c r="D1305" s="128"/>
      <c r="E1305" s="151" t="str">
        <f>IFERROR(INDEX('Материал хисобот'!$C$9:$C$259,MATCH(D1305,'Материал хисобот'!$B$9:$B$259,0),1),"")</f>
        <v/>
      </c>
      <c r="F1305" s="152" t="str">
        <f>IFERROR(INDEX('Материал хисобот'!$D$9:$D$259,MATCH(D1305,'Материал хисобот'!$B$9:$B$259,0),1),"")</f>
        <v/>
      </c>
      <c r="G1305" s="155"/>
      <c r="H1305" s="153">
        <f>IFERROR((((SUMIFS('Регистрация приход товаров'!$H$4:$H$2000,'Регистрация приход товаров'!$A$4:$A$2000,"&gt;="&amp;DATE(YEAR($A1305),MONTH($A1305),1),'Регистрация приход товаров'!$D$4:$D$2000,$D1305)-SUMIFS('Регистрация приход товаров'!$H$4:$H$2000,'Регистрация приход товаров'!$A$4:$A$2000,"&gt;="&amp;DATE(YEAR($A1305),MONTH($A1305)+1,1),'Регистрация приход товаров'!$D$4:$D$2000,$D1305))+(IFERROR((SUMIF('Остаток на начало год'!$B$5:$B$302,$D1305,'Остаток на начало год'!$F$5:$F$302)+SUMIFS('Регистрация приход товаров'!$H$4:$H$2000,'Регистрация приход товаров'!$D$4:$D$2000,$D1305,'Регистрация приход товаров'!$A$4:$A$2000,"&lt;"&amp;DATE(YEAR($A1305),MONTH($A1305),1)))-SUMIFS('Регистрация расход товаров'!$H$4:$H$2000,'Регистрация расход товаров'!$A$4:$A$2000,"&lt;"&amp;DATE(YEAR($A1305),MONTH($A1305),1),'Регистрация расход товаров'!$D$4:$D$2000,$D1305),0)))/((SUMIFS('Регистрация приход товаров'!$G$4:$G$2000,'Регистрация приход товаров'!$A$4:$A$2000,"&gt;="&amp;DATE(YEAR($A1305),MONTH($A1305),1),'Регистрация приход товаров'!$D$4:$D$2000,$D1305)-SUMIFS('Регистрация приход товаров'!$G$4:$G$2000,'Регистрация приход товаров'!$A$4:$A$2000,"&gt;="&amp;DATE(YEAR($A1305),MONTH($A1305)+1,1),'Регистрация приход товаров'!$D$4:$D$2000,$D1305))+(IFERROR((SUMIF('Остаток на начало год'!$B$5:$B$302,$D1305,'Остаток на начало год'!$E$5:$E$302)+SUMIFS('Регистрация приход товаров'!$G$4:$G$2000,'Регистрация приход товаров'!$D$4:$D$2000,$D1305,'Регистрация приход товаров'!$A$4:$A$2000,"&lt;"&amp;DATE(YEAR($A1305),MONTH($A1305),1)))-SUMIFS('Регистрация расход товаров'!$G$4:$G$2000,'Регистрация расход товаров'!$A$4:$A$2000,"&lt;"&amp;DATE(YEAR($A1305),MONTH($A1305),1),'Регистрация расход товаров'!$D$4:$D$2000,$D1305),0))))*G1305,0)</f>
        <v>0</v>
      </c>
      <c r="I1305" s="154"/>
      <c r="J1305" s="153">
        <f t="shared" si="40"/>
        <v>0</v>
      </c>
      <c r="K1305" s="153">
        <f t="shared" si="41"/>
        <v>0</v>
      </c>
      <c r="L1305" s="43" t="e">
        <f>IF(B1305=#REF!,MAX($L$3:L1304)+1,0)</f>
        <v>#REF!</v>
      </c>
    </row>
    <row r="1306" spans="1:12">
      <c r="A1306" s="158"/>
      <c r="B1306" s="94"/>
      <c r="C1306" s="159"/>
      <c r="D1306" s="128"/>
      <c r="E1306" s="151" t="str">
        <f>IFERROR(INDEX('Материал хисобот'!$C$9:$C$259,MATCH(D1306,'Материал хисобот'!$B$9:$B$259,0),1),"")</f>
        <v/>
      </c>
      <c r="F1306" s="152" t="str">
        <f>IFERROR(INDEX('Материал хисобот'!$D$9:$D$259,MATCH(D1306,'Материал хисобот'!$B$9:$B$259,0),1),"")</f>
        <v/>
      </c>
      <c r="G1306" s="155"/>
      <c r="H1306" s="153">
        <f>IFERROR((((SUMIFS('Регистрация приход товаров'!$H$4:$H$2000,'Регистрация приход товаров'!$A$4:$A$2000,"&gt;="&amp;DATE(YEAR($A1306),MONTH($A1306),1),'Регистрация приход товаров'!$D$4:$D$2000,$D1306)-SUMIFS('Регистрация приход товаров'!$H$4:$H$2000,'Регистрация приход товаров'!$A$4:$A$2000,"&gt;="&amp;DATE(YEAR($A1306),MONTH($A1306)+1,1),'Регистрация приход товаров'!$D$4:$D$2000,$D1306))+(IFERROR((SUMIF('Остаток на начало год'!$B$5:$B$302,$D1306,'Остаток на начало год'!$F$5:$F$302)+SUMIFS('Регистрация приход товаров'!$H$4:$H$2000,'Регистрация приход товаров'!$D$4:$D$2000,$D1306,'Регистрация приход товаров'!$A$4:$A$2000,"&lt;"&amp;DATE(YEAR($A1306),MONTH($A1306),1)))-SUMIFS('Регистрация расход товаров'!$H$4:$H$2000,'Регистрация расход товаров'!$A$4:$A$2000,"&lt;"&amp;DATE(YEAR($A1306),MONTH($A1306),1),'Регистрация расход товаров'!$D$4:$D$2000,$D1306),0)))/((SUMIFS('Регистрация приход товаров'!$G$4:$G$2000,'Регистрация приход товаров'!$A$4:$A$2000,"&gt;="&amp;DATE(YEAR($A1306),MONTH($A1306),1),'Регистрация приход товаров'!$D$4:$D$2000,$D1306)-SUMIFS('Регистрация приход товаров'!$G$4:$G$2000,'Регистрация приход товаров'!$A$4:$A$2000,"&gt;="&amp;DATE(YEAR($A1306),MONTH($A1306)+1,1),'Регистрация приход товаров'!$D$4:$D$2000,$D1306))+(IFERROR((SUMIF('Остаток на начало год'!$B$5:$B$302,$D1306,'Остаток на начало год'!$E$5:$E$302)+SUMIFS('Регистрация приход товаров'!$G$4:$G$2000,'Регистрация приход товаров'!$D$4:$D$2000,$D1306,'Регистрация приход товаров'!$A$4:$A$2000,"&lt;"&amp;DATE(YEAR($A1306),MONTH($A1306),1)))-SUMIFS('Регистрация расход товаров'!$G$4:$G$2000,'Регистрация расход товаров'!$A$4:$A$2000,"&lt;"&amp;DATE(YEAR($A1306),MONTH($A1306),1),'Регистрация расход товаров'!$D$4:$D$2000,$D1306),0))))*G1306,0)</f>
        <v>0</v>
      </c>
      <c r="I1306" s="154"/>
      <c r="J1306" s="153">
        <f t="shared" si="40"/>
        <v>0</v>
      </c>
      <c r="K1306" s="153">
        <f t="shared" si="41"/>
        <v>0</v>
      </c>
      <c r="L1306" s="43" t="e">
        <f>IF(B1306=#REF!,MAX($L$3:L1305)+1,0)</f>
        <v>#REF!</v>
      </c>
    </row>
    <row r="1307" spans="1:12">
      <c r="A1307" s="158"/>
      <c r="B1307" s="94"/>
      <c r="C1307" s="159"/>
      <c r="D1307" s="128"/>
      <c r="E1307" s="151" t="str">
        <f>IFERROR(INDEX('Материал хисобот'!$C$9:$C$259,MATCH(D1307,'Материал хисобот'!$B$9:$B$259,0),1),"")</f>
        <v/>
      </c>
      <c r="F1307" s="152" t="str">
        <f>IFERROR(INDEX('Материал хисобот'!$D$9:$D$259,MATCH(D1307,'Материал хисобот'!$B$9:$B$259,0),1),"")</f>
        <v/>
      </c>
      <c r="G1307" s="155"/>
      <c r="H1307" s="153">
        <f>IFERROR((((SUMIFS('Регистрация приход товаров'!$H$4:$H$2000,'Регистрация приход товаров'!$A$4:$A$2000,"&gt;="&amp;DATE(YEAR($A1307),MONTH($A1307),1),'Регистрация приход товаров'!$D$4:$D$2000,$D1307)-SUMIFS('Регистрация приход товаров'!$H$4:$H$2000,'Регистрация приход товаров'!$A$4:$A$2000,"&gt;="&amp;DATE(YEAR($A1307),MONTH($A1307)+1,1),'Регистрация приход товаров'!$D$4:$D$2000,$D1307))+(IFERROR((SUMIF('Остаток на начало год'!$B$5:$B$302,$D1307,'Остаток на начало год'!$F$5:$F$302)+SUMIFS('Регистрация приход товаров'!$H$4:$H$2000,'Регистрация приход товаров'!$D$4:$D$2000,$D1307,'Регистрация приход товаров'!$A$4:$A$2000,"&lt;"&amp;DATE(YEAR($A1307),MONTH($A1307),1)))-SUMIFS('Регистрация расход товаров'!$H$4:$H$2000,'Регистрация расход товаров'!$A$4:$A$2000,"&lt;"&amp;DATE(YEAR($A1307),MONTH($A1307),1),'Регистрация расход товаров'!$D$4:$D$2000,$D1307),0)))/((SUMIFS('Регистрация приход товаров'!$G$4:$G$2000,'Регистрация приход товаров'!$A$4:$A$2000,"&gt;="&amp;DATE(YEAR($A1307),MONTH($A1307),1),'Регистрация приход товаров'!$D$4:$D$2000,$D1307)-SUMIFS('Регистрация приход товаров'!$G$4:$G$2000,'Регистрация приход товаров'!$A$4:$A$2000,"&gt;="&amp;DATE(YEAR($A1307),MONTH($A1307)+1,1),'Регистрация приход товаров'!$D$4:$D$2000,$D1307))+(IFERROR((SUMIF('Остаток на начало год'!$B$5:$B$302,$D1307,'Остаток на начало год'!$E$5:$E$302)+SUMIFS('Регистрация приход товаров'!$G$4:$G$2000,'Регистрация приход товаров'!$D$4:$D$2000,$D1307,'Регистрация приход товаров'!$A$4:$A$2000,"&lt;"&amp;DATE(YEAR($A1307),MONTH($A1307),1)))-SUMIFS('Регистрация расход товаров'!$G$4:$G$2000,'Регистрация расход товаров'!$A$4:$A$2000,"&lt;"&amp;DATE(YEAR($A1307),MONTH($A1307),1),'Регистрация расход товаров'!$D$4:$D$2000,$D1307),0))))*G1307,0)</f>
        <v>0</v>
      </c>
      <c r="I1307" s="154"/>
      <c r="J1307" s="153">
        <f t="shared" si="40"/>
        <v>0</v>
      </c>
      <c r="K1307" s="153">
        <f t="shared" si="41"/>
        <v>0</v>
      </c>
      <c r="L1307" s="43" t="e">
        <f>IF(B1307=#REF!,MAX($L$3:L1306)+1,0)</f>
        <v>#REF!</v>
      </c>
    </row>
    <row r="1308" spans="1:12">
      <c r="A1308" s="158"/>
      <c r="B1308" s="94"/>
      <c r="C1308" s="159"/>
      <c r="D1308" s="128"/>
      <c r="E1308" s="151" t="str">
        <f>IFERROR(INDEX('Материал хисобот'!$C$9:$C$259,MATCH(D1308,'Материал хисобот'!$B$9:$B$259,0),1),"")</f>
        <v/>
      </c>
      <c r="F1308" s="152" t="str">
        <f>IFERROR(INDEX('Материал хисобот'!$D$9:$D$259,MATCH(D1308,'Материал хисобот'!$B$9:$B$259,0),1),"")</f>
        <v/>
      </c>
      <c r="G1308" s="155"/>
      <c r="H1308" s="153">
        <f>IFERROR((((SUMIFS('Регистрация приход товаров'!$H$4:$H$2000,'Регистрация приход товаров'!$A$4:$A$2000,"&gt;="&amp;DATE(YEAR($A1308),MONTH($A1308),1),'Регистрация приход товаров'!$D$4:$D$2000,$D1308)-SUMIFS('Регистрация приход товаров'!$H$4:$H$2000,'Регистрация приход товаров'!$A$4:$A$2000,"&gt;="&amp;DATE(YEAR($A1308),MONTH($A1308)+1,1),'Регистрация приход товаров'!$D$4:$D$2000,$D1308))+(IFERROR((SUMIF('Остаток на начало год'!$B$5:$B$302,$D1308,'Остаток на начало год'!$F$5:$F$302)+SUMIFS('Регистрация приход товаров'!$H$4:$H$2000,'Регистрация приход товаров'!$D$4:$D$2000,$D1308,'Регистрация приход товаров'!$A$4:$A$2000,"&lt;"&amp;DATE(YEAR($A1308),MONTH($A1308),1)))-SUMIFS('Регистрация расход товаров'!$H$4:$H$2000,'Регистрация расход товаров'!$A$4:$A$2000,"&lt;"&amp;DATE(YEAR($A1308),MONTH($A1308),1),'Регистрация расход товаров'!$D$4:$D$2000,$D1308),0)))/((SUMIFS('Регистрация приход товаров'!$G$4:$G$2000,'Регистрация приход товаров'!$A$4:$A$2000,"&gt;="&amp;DATE(YEAR($A1308),MONTH($A1308),1),'Регистрация приход товаров'!$D$4:$D$2000,$D1308)-SUMIFS('Регистрация приход товаров'!$G$4:$G$2000,'Регистрация приход товаров'!$A$4:$A$2000,"&gt;="&amp;DATE(YEAR($A1308),MONTH($A1308)+1,1),'Регистрация приход товаров'!$D$4:$D$2000,$D1308))+(IFERROR((SUMIF('Остаток на начало год'!$B$5:$B$302,$D1308,'Остаток на начало год'!$E$5:$E$302)+SUMIFS('Регистрация приход товаров'!$G$4:$G$2000,'Регистрация приход товаров'!$D$4:$D$2000,$D1308,'Регистрация приход товаров'!$A$4:$A$2000,"&lt;"&amp;DATE(YEAR($A1308),MONTH($A1308),1)))-SUMIFS('Регистрация расход товаров'!$G$4:$G$2000,'Регистрация расход товаров'!$A$4:$A$2000,"&lt;"&amp;DATE(YEAR($A1308),MONTH($A1308),1),'Регистрация расход товаров'!$D$4:$D$2000,$D1308),0))))*G1308,0)</f>
        <v>0</v>
      </c>
      <c r="I1308" s="154"/>
      <c r="J1308" s="153">
        <f t="shared" si="40"/>
        <v>0</v>
      </c>
      <c r="K1308" s="153">
        <f t="shared" si="41"/>
        <v>0</v>
      </c>
      <c r="L1308" s="43" t="e">
        <f>IF(B1308=#REF!,MAX($L$3:L1307)+1,0)</f>
        <v>#REF!</v>
      </c>
    </row>
    <row r="1309" spans="1:12">
      <c r="A1309" s="158"/>
      <c r="B1309" s="94"/>
      <c r="C1309" s="159"/>
      <c r="D1309" s="128"/>
      <c r="E1309" s="151" t="str">
        <f>IFERROR(INDEX('Материал хисобот'!$C$9:$C$259,MATCH(D1309,'Материал хисобот'!$B$9:$B$259,0),1),"")</f>
        <v/>
      </c>
      <c r="F1309" s="152" t="str">
        <f>IFERROR(INDEX('Материал хисобот'!$D$9:$D$259,MATCH(D1309,'Материал хисобот'!$B$9:$B$259,0),1),"")</f>
        <v/>
      </c>
      <c r="G1309" s="155"/>
      <c r="H1309" s="153">
        <f>IFERROR((((SUMIFS('Регистрация приход товаров'!$H$4:$H$2000,'Регистрация приход товаров'!$A$4:$A$2000,"&gt;="&amp;DATE(YEAR($A1309),MONTH($A1309),1),'Регистрация приход товаров'!$D$4:$D$2000,$D1309)-SUMIFS('Регистрация приход товаров'!$H$4:$H$2000,'Регистрация приход товаров'!$A$4:$A$2000,"&gt;="&amp;DATE(YEAR($A1309),MONTH($A1309)+1,1),'Регистрация приход товаров'!$D$4:$D$2000,$D1309))+(IFERROR((SUMIF('Остаток на начало год'!$B$5:$B$302,$D1309,'Остаток на начало год'!$F$5:$F$302)+SUMIFS('Регистрация приход товаров'!$H$4:$H$2000,'Регистрация приход товаров'!$D$4:$D$2000,$D1309,'Регистрация приход товаров'!$A$4:$A$2000,"&lt;"&amp;DATE(YEAR($A1309),MONTH($A1309),1)))-SUMIFS('Регистрация расход товаров'!$H$4:$H$2000,'Регистрация расход товаров'!$A$4:$A$2000,"&lt;"&amp;DATE(YEAR($A1309),MONTH($A1309),1),'Регистрация расход товаров'!$D$4:$D$2000,$D1309),0)))/((SUMIFS('Регистрация приход товаров'!$G$4:$G$2000,'Регистрация приход товаров'!$A$4:$A$2000,"&gt;="&amp;DATE(YEAR($A1309),MONTH($A1309),1),'Регистрация приход товаров'!$D$4:$D$2000,$D1309)-SUMIFS('Регистрация приход товаров'!$G$4:$G$2000,'Регистрация приход товаров'!$A$4:$A$2000,"&gt;="&amp;DATE(YEAR($A1309),MONTH($A1309)+1,1),'Регистрация приход товаров'!$D$4:$D$2000,$D1309))+(IFERROR((SUMIF('Остаток на начало год'!$B$5:$B$302,$D1309,'Остаток на начало год'!$E$5:$E$302)+SUMIFS('Регистрация приход товаров'!$G$4:$G$2000,'Регистрация приход товаров'!$D$4:$D$2000,$D1309,'Регистрация приход товаров'!$A$4:$A$2000,"&lt;"&amp;DATE(YEAR($A1309),MONTH($A1309),1)))-SUMIFS('Регистрация расход товаров'!$G$4:$G$2000,'Регистрация расход товаров'!$A$4:$A$2000,"&lt;"&amp;DATE(YEAR($A1309),MONTH($A1309),1),'Регистрация расход товаров'!$D$4:$D$2000,$D1309),0))))*G1309,0)</f>
        <v>0</v>
      </c>
      <c r="I1309" s="154"/>
      <c r="J1309" s="153">
        <f t="shared" si="40"/>
        <v>0</v>
      </c>
      <c r="K1309" s="153">
        <f t="shared" si="41"/>
        <v>0</v>
      </c>
      <c r="L1309" s="43" t="e">
        <f>IF(B1309=#REF!,MAX($L$3:L1308)+1,0)</f>
        <v>#REF!</v>
      </c>
    </row>
    <row r="1310" spans="1:12">
      <c r="A1310" s="158"/>
      <c r="B1310" s="94"/>
      <c r="C1310" s="159"/>
      <c r="D1310" s="128"/>
      <c r="E1310" s="151" t="str">
        <f>IFERROR(INDEX('Материал хисобот'!$C$9:$C$259,MATCH(D1310,'Материал хисобот'!$B$9:$B$259,0),1),"")</f>
        <v/>
      </c>
      <c r="F1310" s="152" t="str">
        <f>IFERROR(INDEX('Материал хисобот'!$D$9:$D$259,MATCH(D1310,'Материал хисобот'!$B$9:$B$259,0),1),"")</f>
        <v/>
      </c>
      <c r="G1310" s="155"/>
      <c r="H1310" s="153">
        <f>IFERROR((((SUMIFS('Регистрация приход товаров'!$H$4:$H$2000,'Регистрация приход товаров'!$A$4:$A$2000,"&gt;="&amp;DATE(YEAR($A1310),MONTH($A1310),1),'Регистрация приход товаров'!$D$4:$D$2000,$D1310)-SUMIFS('Регистрация приход товаров'!$H$4:$H$2000,'Регистрация приход товаров'!$A$4:$A$2000,"&gt;="&amp;DATE(YEAR($A1310),MONTH($A1310)+1,1),'Регистрация приход товаров'!$D$4:$D$2000,$D1310))+(IFERROR((SUMIF('Остаток на начало год'!$B$5:$B$302,$D1310,'Остаток на начало год'!$F$5:$F$302)+SUMIFS('Регистрация приход товаров'!$H$4:$H$2000,'Регистрация приход товаров'!$D$4:$D$2000,$D1310,'Регистрация приход товаров'!$A$4:$A$2000,"&lt;"&amp;DATE(YEAR($A1310),MONTH($A1310),1)))-SUMIFS('Регистрация расход товаров'!$H$4:$H$2000,'Регистрация расход товаров'!$A$4:$A$2000,"&lt;"&amp;DATE(YEAR($A1310),MONTH($A1310),1),'Регистрация расход товаров'!$D$4:$D$2000,$D1310),0)))/((SUMIFS('Регистрация приход товаров'!$G$4:$G$2000,'Регистрация приход товаров'!$A$4:$A$2000,"&gt;="&amp;DATE(YEAR($A1310),MONTH($A1310),1),'Регистрация приход товаров'!$D$4:$D$2000,$D1310)-SUMIFS('Регистрация приход товаров'!$G$4:$G$2000,'Регистрация приход товаров'!$A$4:$A$2000,"&gt;="&amp;DATE(YEAR($A1310),MONTH($A1310)+1,1),'Регистрация приход товаров'!$D$4:$D$2000,$D1310))+(IFERROR((SUMIF('Остаток на начало год'!$B$5:$B$302,$D1310,'Остаток на начало год'!$E$5:$E$302)+SUMIFS('Регистрация приход товаров'!$G$4:$G$2000,'Регистрация приход товаров'!$D$4:$D$2000,$D1310,'Регистрация приход товаров'!$A$4:$A$2000,"&lt;"&amp;DATE(YEAR($A1310),MONTH($A1310),1)))-SUMIFS('Регистрация расход товаров'!$G$4:$G$2000,'Регистрация расход товаров'!$A$4:$A$2000,"&lt;"&amp;DATE(YEAR($A1310),MONTH($A1310),1),'Регистрация расход товаров'!$D$4:$D$2000,$D1310),0))))*G1310,0)</f>
        <v>0</v>
      </c>
      <c r="I1310" s="154"/>
      <c r="J1310" s="153">
        <f t="shared" si="40"/>
        <v>0</v>
      </c>
      <c r="K1310" s="153">
        <f t="shared" si="41"/>
        <v>0</v>
      </c>
      <c r="L1310" s="43" t="e">
        <f>IF(B1310=#REF!,MAX($L$3:L1309)+1,0)</f>
        <v>#REF!</v>
      </c>
    </row>
    <row r="1311" spans="1:12">
      <c r="A1311" s="158"/>
      <c r="B1311" s="94"/>
      <c r="C1311" s="159"/>
      <c r="D1311" s="128"/>
      <c r="E1311" s="151" t="str">
        <f>IFERROR(INDEX('Материал хисобот'!$C$9:$C$259,MATCH(D1311,'Материал хисобот'!$B$9:$B$259,0),1),"")</f>
        <v/>
      </c>
      <c r="F1311" s="152" t="str">
        <f>IFERROR(INDEX('Материал хисобот'!$D$9:$D$259,MATCH(D1311,'Материал хисобот'!$B$9:$B$259,0),1),"")</f>
        <v/>
      </c>
      <c r="G1311" s="155"/>
      <c r="H1311" s="153">
        <f>IFERROR((((SUMIFS('Регистрация приход товаров'!$H$4:$H$2000,'Регистрация приход товаров'!$A$4:$A$2000,"&gt;="&amp;DATE(YEAR($A1311),MONTH($A1311),1),'Регистрация приход товаров'!$D$4:$D$2000,$D1311)-SUMIFS('Регистрация приход товаров'!$H$4:$H$2000,'Регистрация приход товаров'!$A$4:$A$2000,"&gt;="&amp;DATE(YEAR($A1311),MONTH($A1311)+1,1),'Регистрация приход товаров'!$D$4:$D$2000,$D1311))+(IFERROR((SUMIF('Остаток на начало год'!$B$5:$B$302,$D1311,'Остаток на начало год'!$F$5:$F$302)+SUMIFS('Регистрация приход товаров'!$H$4:$H$2000,'Регистрация приход товаров'!$D$4:$D$2000,$D1311,'Регистрация приход товаров'!$A$4:$A$2000,"&lt;"&amp;DATE(YEAR($A1311),MONTH($A1311),1)))-SUMIFS('Регистрация расход товаров'!$H$4:$H$2000,'Регистрация расход товаров'!$A$4:$A$2000,"&lt;"&amp;DATE(YEAR($A1311),MONTH($A1311),1),'Регистрация расход товаров'!$D$4:$D$2000,$D1311),0)))/((SUMIFS('Регистрация приход товаров'!$G$4:$G$2000,'Регистрация приход товаров'!$A$4:$A$2000,"&gt;="&amp;DATE(YEAR($A1311),MONTH($A1311),1),'Регистрация приход товаров'!$D$4:$D$2000,$D1311)-SUMIFS('Регистрация приход товаров'!$G$4:$G$2000,'Регистрация приход товаров'!$A$4:$A$2000,"&gt;="&amp;DATE(YEAR($A1311),MONTH($A1311)+1,1),'Регистрация приход товаров'!$D$4:$D$2000,$D1311))+(IFERROR((SUMIF('Остаток на начало год'!$B$5:$B$302,$D1311,'Остаток на начало год'!$E$5:$E$302)+SUMIFS('Регистрация приход товаров'!$G$4:$G$2000,'Регистрация приход товаров'!$D$4:$D$2000,$D1311,'Регистрация приход товаров'!$A$4:$A$2000,"&lt;"&amp;DATE(YEAR($A1311),MONTH($A1311),1)))-SUMIFS('Регистрация расход товаров'!$G$4:$G$2000,'Регистрация расход товаров'!$A$4:$A$2000,"&lt;"&amp;DATE(YEAR($A1311),MONTH($A1311),1),'Регистрация расход товаров'!$D$4:$D$2000,$D1311),0))))*G1311,0)</f>
        <v>0</v>
      </c>
      <c r="I1311" s="154"/>
      <c r="J1311" s="153">
        <f t="shared" si="40"/>
        <v>0</v>
      </c>
      <c r="K1311" s="153">
        <f t="shared" si="41"/>
        <v>0</v>
      </c>
      <c r="L1311" s="43" t="e">
        <f>IF(B1311=#REF!,MAX($L$3:L1310)+1,0)</f>
        <v>#REF!</v>
      </c>
    </row>
    <row r="1312" spans="1:12">
      <c r="A1312" s="158"/>
      <c r="B1312" s="94"/>
      <c r="C1312" s="159"/>
      <c r="D1312" s="128"/>
      <c r="E1312" s="151" t="str">
        <f>IFERROR(INDEX('Материал хисобот'!$C$9:$C$259,MATCH(D1312,'Материал хисобот'!$B$9:$B$259,0),1),"")</f>
        <v/>
      </c>
      <c r="F1312" s="152" t="str">
        <f>IFERROR(INDEX('Материал хисобот'!$D$9:$D$259,MATCH(D1312,'Материал хисобот'!$B$9:$B$259,0),1),"")</f>
        <v/>
      </c>
      <c r="G1312" s="155"/>
      <c r="H1312" s="153">
        <f>IFERROR((((SUMIFS('Регистрация приход товаров'!$H$4:$H$2000,'Регистрация приход товаров'!$A$4:$A$2000,"&gt;="&amp;DATE(YEAR($A1312),MONTH($A1312),1),'Регистрация приход товаров'!$D$4:$D$2000,$D1312)-SUMIFS('Регистрация приход товаров'!$H$4:$H$2000,'Регистрация приход товаров'!$A$4:$A$2000,"&gt;="&amp;DATE(YEAR($A1312),MONTH($A1312)+1,1),'Регистрация приход товаров'!$D$4:$D$2000,$D1312))+(IFERROR((SUMIF('Остаток на начало год'!$B$5:$B$302,$D1312,'Остаток на начало год'!$F$5:$F$302)+SUMIFS('Регистрация приход товаров'!$H$4:$H$2000,'Регистрация приход товаров'!$D$4:$D$2000,$D1312,'Регистрация приход товаров'!$A$4:$A$2000,"&lt;"&amp;DATE(YEAR($A1312),MONTH($A1312),1)))-SUMIFS('Регистрация расход товаров'!$H$4:$H$2000,'Регистрация расход товаров'!$A$4:$A$2000,"&lt;"&amp;DATE(YEAR($A1312),MONTH($A1312),1),'Регистрация расход товаров'!$D$4:$D$2000,$D1312),0)))/((SUMIFS('Регистрация приход товаров'!$G$4:$G$2000,'Регистрация приход товаров'!$A$4:$A$2000,"&gt;="&amp;DATE(YEAR($A1312),MONTH($A1312),1),'Регистрация приход товаров'!$D$4:$D$2000,$D1312)-SUMIFS('Регистрация приход товаров'!$G$4:$G$2000,'Регистрация приход товаров'!$A$4:$A$2000,"&gt;="&amp;DATE(YEAR($A1312),MONTH($A1312)+1,1),'Регистрация приход товаров'!$D$4:$D$2000,$D1312))+(IFERROR((SUMIF('Остаток на начало год'!$B$5:$B$302,$D1312,'Остаток на начало год'!$E$5:$E$302)+SUMIFS('Регистрация приход товаров'!$G$4:$G$2000,'Регистрация приход товаров'!$D$4:$D$2000,$D1312,'Регистрация приход товаров'!$A$4:$A$2000,"&lt;"&amp;DATE(YEAR($A1312),MONTH($A1312),1)))-SUMIFS('Регистрация расход товаров'!$G$4:$G$2000,'Регистрация расход товаров'!$A$4:$A$2000,"&lt;"&amp;DATE(YEAR($A1312),MONTH($A1312),1),'Регистрация расход товаров'!$D$4:$D$2000,$D1312),0))))*G1312,0)</f>
        <v>0</v>
      </c>
      <c r="I1312" s="154"/>
      <c r="J1312" s="153">
        <f t="shared" si="40"/>
        <v>0</v>
      </c>
      <c r="K1312" s="153">
        <f t="shared" si="41"/>
        <v>0</v>
      </c>
      <c r="L1312" s="43" t="e">
        <f>IF(B1312=#REF!,MAX($L$3:L1311)+1,0)</f>
        <v>#REF!</v>
      </c>
    </row>
    <row r="1313" spans="1:12">
      <c r="A1313" s="158"/>
      <c r="B1313" s="94"/>
      <c r="C1313" s="159"/>
      <c r="D1313" s="128"/>
      <c r="E1313" s="151" t="str">
        <f>IFERROR(INDEX('Материал хисобот'!$C$9:$C$259,MATCH(D1313,'Материал хисобот'!$B$9:$B$259,0),1),"")</f>
        <v/>
      </c>
      <c r="F1313" s="152" t="str">
        <f>IFERROR(INDEX('Материал хисобот'!$D$9:$D$259,MATCH(D1313,'Материал хисобот'!$B$9:$B$259,0),1),"")</f>
        <v/>
      </c>
      <c r="G1313" s="155"/>
      <c r="H1313" s="153">
        <f>IFERROR((((SUMIFS('Регистрация приход товаров'!$H$4:$H$2000,'Регистрация приход товаров'!$A$4:$A$2000,"&gt;="&amp;DATE(YEAR($A1313),MONTH($A1313),1),'Регистрация приход товаров'!$D$4:$D$2000,$D1313)-SUMIFS('Регистрация приход товаров'!$H$4:$H$2000,'Регистрация приход товаров'!$A$4:$A$2000,"&gt;="&amp;DATE(YEAR($A1313),MONTH($A1313)+1,1),'Регистрация приход товаров'!$D$4:$D$2000,$D1313))+(IFERROR((SUMIF('Остаток на начало год'!$B$5:$B$302,$D1313,'Остаток на начало год'!$F$5:$F$302)+SUMIFS('Регистрация приход товаров'!$H$4:$H$2000,'Регистрация приход товаров'!$D$4:$D$2000,$D1313,'Регистрация приход товаров'!$A$4:$A$2000,"&lt;"&amp;DATE(YEAR($A1313),MONTH($A1313),1)))-SUMIFS('Регистрация расход товаров'!$H$4:$H$2000,'Регистрация расход товаров'!$A$4:$A$2000,"&lt;"&amp;DATE(YEAR($A1313),MONTH($A1313),1),'Регистрация расход товаров'!$D$4:$D$2000,$D1313),0)))/((SUMIFS('Регистрация приход товаров'!$G$4:$G$2000,'Регистрация приход товаров'!$A$4:$A$2000,"&gt;="&amp;DATE(YEAR($A1313),MONTH($A1313),1),'Регистрация приход товаров'!$D$4:$D$2000,$D1313)-SUMIFS('Регистрация приход товаров'!$G$4:$G$2000,'Регистрация приход товаров'!$A$4:$A$2000,"&gt;="&amp;DATE(YEAR($A1313),MONTH($A1313)+1,1),'Регистрация приход товаров'!$D$4:$D$2000,$D1313))+(IFERROR((SUMIF('Остаток на начало год'!$B$5:$B$302,$D1313,'Остаток на начало год'!$E$5:$E$302)+SUMIFS('Регистрация приход товаров'!$G$4:$G$2000,'Регистрация приход товаров'!$D$4:$D$2000,$D1313,'Регистрация приход товаров'!$A$4:$A$2000,"&lt;"&amp;DATE(YEAR($A1313),MONTH($A1313),1)))-SUMIFS('Регистрация расход товаров'!$G$4:$G$2000,'Регистрация расход товаров'!$A$4:$A$2000,"&lt;"&amp;DATE(YEAR($A1313),MONTH($A1313),1),'Регистрация расход товаров'!$D$4:$D$2000,$D1313),0))))*G1313,0)</f>
        <v>0</v>
      </c>
      <c r="I1313" s="154"/>
      <c r="J1313" s="153">
        <f t="shared" si="40"/>
        <v>0</v>
      </c>
      <c r="K1313" s="153">
        <f t="shared" si="41"/>
        <v>0</v>
      </c>
      <c r="L1313" s="43" t="e">
        <f>IF(B1313=#REF!,MAX($L$3:L1312)+1,0)</f>
        <v>#REF!</v>
      </c>
    </row>
    <row r="1314" spans="1:12">
      <c r="A1314" s="158"/>
      <c r="B1314" s="94"/>
      <c r="C1314" s="159"/>
      <c r="D1314" s="128"/>
      <c r="E1314" s="151" t="str">
        <f>IFERROR(INDEX('Материал хисобот'!$C$9:$C$259,MATCH(D1314,'Материал хисобот'!$B$9:$B$259,0),1),"")</f>
        <v/>
      </c>
      <c r="F1314" s="152" t="str">
        <f>IFERROR(INDEX('Материал хисобот'!$D$9:$D$259,MATCH(D1314,'Материал хисобот'!$B$9:$B$259,0),1),"")</f>
        <v/>
      </c>
      <c r="G1314" s="155"/>
      <c r="H1314" s="153">
        <f>IFERROR((((SUMIFS('Регистрация приход товаров'!$H$4:$H$2000,'Регистрация приход товаров'!$A$4:$A$2000,"&gt;="&amp;DATE(YEAR($A1314),MONTH($A1314),1),'Регистрация приход товаров'!$D$4:$D$2000,$D1314)-SUMIFS('Регистрация приход товаров'!$H$4:$H$2000,'Регистрация приход товаров'!$A$4:$A$2000,"&gt;="&amp;DATE(YEAR($A1314),MONTH($A1314)+1,1),'Регистрация приход товаров'!$D$4:$D$2000,$D1314))+(IFERROR((SUMIF('Остаток на начало год'!$B$5:$B$302,$D1314,'Остаток на начало год'!$F$5:$F$302)+SUMIFS('Регистрация приход товаров'!$H$4:$H$2000,'Регистрация приход товаров'!$D$4:$D$2000,$D1314,'Регистрация приход товаров'!$A$4:$A$2000,"&lt;"&amp;DATE(YEAR($A1314),MONTH($A1314),1)))-SUMIFS('Регистрация расход товаров'!$H$4:$H$2000,'Регистрация расход товаров'!$A$4:$A$2000,"&lt;"&amp;DATE(YEAR($A1314),MONTH($A1314),1),'Регистрация расход товаров'!$D$4:$D$2000,$D1314),0)))/((SUMIFS('Регистрация приход товаров'!$G$4:$G$2000,'Регистрация приход товаров'!$A$4:$A$2000,"&gt;="&amp;DATE(YEAR($A1314),MONTH($A1314),1),'Регистрация приход товаров'!$D$4:$D$2000,$D1314)-SUMIFS('Регистрация приход товаров'!$G$4:$G$2000,'Регистрация приход товаров'!$A$4:$A$2000,"&gt;="&amp;DATE(YEAR($A1314),MONTH($A1314)+1,1),'Регистрация приход товаров'!$D$4:$D$2000,$D1314))+(IFERROR((SUMIF('Остаток на начало год'!$B$5:$B$302,$D1314,'Остаток на начало год'!$E$5:$E$302)+SUMIFS('Регистрация приход товаров'!$G$4:$G$2000,'Регистрация приход товаров'!$D$4:$D$2000,$D1314,'Регистрация приход товаров'!$A$4:$A$2000,"&lt;"&amp;DATE(YEAR($A1314),MONTH($A1314),1)))-SUMIFS('Регистрация расход товаров'!$G$4:$G$2000,'Регистрация расход товаров'!$A$4:$A$2000,"&lt;"&amp;DATE(YEAR($A1314),MONTH($A1314),1),'Регистрация расход товаров'!$D$4:$D$2000,$D1314),0))))*G1314,0)</f>
        <v>0</v>
      </c>
      <c r="I1314" s="154"/>
      <c r="J1314" s="153">
        <f t="shared" si="40"/>
        <v>0</v>
      </c>
      <c r="K1314" s="153">
        <f t="shared" si="41"/>
        <v>0</v>
      </c>
      <c r="L1314" s="43" t="e">
        <f>IF(B1314=#REF!,MAX($L$3:L1313)+1,0)</f>
        <v>#REF!</v>
      </c>
    </row>
    <row r="1315" spans="1:12">
      <c r="A1315" s="158"/>
      <c r="B1315" s="94"/>
      <c r="C1315" s="159"/>
      <c r="D1315" s="128"/>
      <c r="E1315" s="151" t="str">
        <f>IFERROR(INDEX('Материал хисобот'!$C$9:$C$259,MATCH(D1315,'Материал хисобот'!$B$9:$B$259,0),1),"")</f>
        <v/>
      </c>
      <c r="F1315" s="152" t="str">
        <f>IFERROR(INDEX('Материал хисобот'!$D$9:$D$259,MATCH(D1315,'Материал хисобот'!$B$9:$B$259,0),1),"")</f>
        <v/>
      </c>
      <c r="G1315" s="155"/>
      <c r="H1315" s="153">
        <f>IFERROR((((SUMIFS('Регистрация приход товаров'!$H$4:$H$2000,'Регистрация приход товаров'!$A$4:$A$2000,"&gt;="&amp;DATE(YEAR($A1315),MONTH($A1315),1),'Регистрация приход товаров'!$D$4:$D$2000,$D1315)-SUMIFS('Регистрация приход товаров'!$H$4:$H$2000,'Регистрация приход товаров'!$A$4:$A$2000,"&gt;="&amp;DATE(YEAR($A1315),MONTH($A1315)+1,1),'Регистрация приход товаров'!$D$4:$D$2000,$D1315))+(IFERROR((SUMIF('Остаток на начало год'!$B$5:$B$302,$D1315,'Остаток на начало год'!$F$5:$F$302)+SUMIFS('Регистрация приход товаров'!$H$4:$H$2000,'Регистрация приход товаров'!$D$4:$D$2000,$D1315,'Регистрация приход товаров'!$A$4:$A$2000,"&lt;"&amp;DATE(YEAR($A1315),MONTH($A1315),1)))-SUMIFS('Регистрация расход товаров'!$H$4:$H$2000,'Регистрация расход товаров'!$A$4:$A$2000,"&lt;"&amp;DATE(YEAR($A1315),MONTH($A1315),1),'Регистрация расход товаров'!$D$4:$D$2000,$D1315),0)))/((SUMIFS('Регистрация приход товаров'!$G$4:$G$2000,'Регистрация приход товаров'!$A$4:$A$2000,"&gt;="&amp;DATE(YEAR($A1315),MONTH($A1315),1),'Регистрация приход товаров'!$D$4:$D$2000,$D1315)-SUMIFS('Регистрация приход товаров'!$G$4:$G$2000,'Регистрация приход товаров'!$A$4:$A$2000,"&gt;="&amp;DATE(YEAR($A1315),MONTH($A1315)+1,1),'Регистрация приход товаров'!$D$4:$D$2000,$D1315))+(IFERROR((SUMIF('Остаток на начало год'!$B$5:$B$302,$D1315,'Остаток на начало год'!$E$5:$E$302)+SUMIFS('Регистрация приход товаров'!$G$4:$G$2000,'Регистрация приход товаров'!$D$4:$D$2000,$D1315,'Регистрация приход товаров'!$A$4:$A$2000,"&lt;"&amp;DATE(YEAR($A1315),MONTH($A1315),1)))-SUMIFS('Регистрация расход товаров'!$G$4:$G$2000,'Регистрация расход товаров'!$A$4:$A$2000,"&lt;"&amp;DATE(YEAR($A1315),MONTH($A1315),1),'Регистрация расход товаров'!$D$4:$D$2000,$D1315),0))))*G1315,0)</f>
        <v>0</v>
      </c>
      <c r="I1315" s="154"/>
      <c r="J1315" s="153">
        <f t="shared" si="40"/>
        <v>0</v>
      </c>
      <c r="K1315" s="153">
        <f t="shared" si="41"/>
        <v>0</v>
      </c>
      <c r="L1315" s="43" t="e">
        <f>IF(B1315=#REF!,MAX($L$3:L1314)+1,0)</f>
        <v>#REF!</v>
      </c>
    </row>
    <row r="1316" spans="1:12">
      <c r="A1316" s="158"/>
      <c r="B1316" s="94"/>
      <c r="C1316" s="159"/>
      <c r="D1316" s="128"/>
      <c r="E1316" s="151" t="str">
        <f>IFERROR(INDEX('Материал хисобот'!$C$9:$C$259,MATCH(D1316,'Материал хисобот'!$B$9:$B$259,0),1),"")</f>
        <v/>
      </c>
      <c r="F1316" s="152" t="str">
        <f>IFERROR(INDEX('Материал хисобот'!$D$9:$D$259,MATCH(D1316,'Материал хисобот'!$B$9:$B$259,0),1),"")</f>
        <v/>
      </c>
      <c r="G1316" s="155"/>
      <c r="H1316" s="153">
        <f>IFERROR((((SUMIFS('Регистрация приход товаров'!$H$4:$H$2000,'Регистрация приход товаров'!$A$4:$A$2000,"&gt;="&amp;DATE(YEAR($A1316),MONTH($A1316),1),'Регистрация приход товаров'!$D$4:$D$2000,$D1316)-SUMIFS('Регистрация приход товаров'!$H$4:$H$2000,'Регистрация приход товаров'!$A$4:$A$2000,"&gt;="&amp;DATE(YEAR($A1316),MONTH($A1316)+1,1),'Регистрация приход товаров'!$D$4:$D$2000,$D1316))+(IFERROR((SUMIF('Остаток на начало год'!$B$5:$B$302,$D1316,'Остаток на начало год'!$F$5:$F$302)+SUMIFS('Регистрация приход товаров'!$H$4:$H$2000,'Регистрация приход товаров'!$D$4:$D$2000,$D1316,'Регистрация приход товаров'!$A$4:$A$2000,"&lt;"&amp;DATE(YEAR($A1316),MONTH($A1316),1)))-SUMIFS('Регистрация расход товаров'!$H$4:$H$2000,'Регистрация расход товаров'!$A$4:$A$2000,"&lt;"&amp;DATE(YEAR($A1316),MONTH($A1316),1),'Регистрация расход товаров'!$D$4:$D$2000,$D1316),0)))/((SUMIFS('Регистрация приход товаров'!$G$4:$G$2000,'Регистрация приход товаров'!$A$4:$A$2000,"&gt;="&amp;DATE(YEAR($A1316),MONTH($A1316),1),'Регистрация приход товаров'!$D$4:$D$2000,$D1316)-SUMIFS('Регистрация приход товаров'!$G$4:$G$2000,'Регистрация приход товаров'!$A$4:$A$2000,"&gt;="&amp;DATE(YEAR($A1316),MONTH($A1316)+1,1),'Регистрация приход товаров'!$D$4:$D$2000,$D1316))+(IFERROR((SUMIF('Остаток на начало год'!$B$5:$B$302,$D1316,'Остаток на начало год'!$E$5:$E$302)+SUMIFS('Регистрация приход товаров'!$G$4:$G$2000,'Регистрация приход товаров'!$D$4:$D$2000,$D1316,'Регистрация приход товаров'!$A$4:$A$2000,"&lt;"&amp;DATE(YEAR($A1316),MONTH($A1316),1)))-SUMIFS('Регистрация расход товаров'!$G$4:$G$2000,'Регистрация расход товаров'!$A$4:$A$2000,"&lt;"&amp;DATE(YEAR($A1316),MONTH($A1316),1),'Регистрация расход товаров'!$D$4:$D$2000,$D1316),0))))*G1316,0)</f>
        <v>0</v>
      </c>
      <c r="I1316" s="154"/>
      <c r="J1316" s="153">
        <f t="shared" si="40"/>
        <v>0</v>
      </c>
      <c r="K1316" s="153">
        <f t="shared" si="41"/>
        <v>0</v>
      </c>
      <c r="L1316" s="43" t="e">
        <f>IF(B1316=#REF!,MAX($L$3:L1315)+1,0)</f>
        <v>#REF!</v>
      </c>
    </row>
    <row r="1317" spans="1:12">
      <c r="A1317" s="158"/>
      <c r="B1317" s="94"/>
      <c r="C1317" s="159"/>
      <c r="D1317" s="128"/>
      <c r="E1317" s="151" t="str">
        <f>IFERROR(INDEX('Материал хисобот'!$C$9:$C$259,MATCH(D1317,'Материал хисобот'!$B$9:$B$259,0),1),"")</f>
        <v/>
      </c>
      <c r="F1317" s="152" t="str">
        <f>IFERROR(INDEX('Материал хисобот'!$D$9:$D$259,MATCH(D1317,'Материал хисобот'!$B$9:$B$259,0),1),"")</f>
        <v/>
      </c>
      <c r="G1317" s="155"/>
      <c r="H1317" s="153">
        <f>IFERROR((((SUMIFS('Регистрация приход товаров'!$H$4:$H$2000,'Регистрация приход товаров'!$A$4:$A$2000,"&gt;="&amp;DATE(YEAR($A1317),MONTH($A1317),1),'Регистрация приход товаров'!$D$4:$D$2000,$D1317)-SUMIFS('Регистрация приход товаров'!$H$4:$H$2000,'Регистрация приход товаров'!$A$4:$A$2000,"&gt;="&amp;DATE(YEAR($A1317),MONTH($A1317)+1,1),'Регистрация приход товаров'!$D$4:$D$2000,$D1317))+(IFERROR((SUMIF('Остаток на начало год'!$B$5:$B$302,$D1317,'Остаток на начало год'!$F$5:$F$302)+SUMIFS('Регистрация приход товаров'!$H$4:$H$2000,'Регистрация приход товаров'!$D$4:$D$2000,$D1317,'Регистрация приход товаров'!$A$4:$A$2000,"&lt;"&amp;DATE(YEAR($A1317),MONTH($A1317),1)))-SUMIFS('Регистрация расход товаров'!$H$4:$H$2000,'Регистрация расход товаров'!$A$4:$A$2000,"&lt;"&amp;DATE(YEAR($A1317),MONTH($A1317),1),'Регистрация расход товаров'!$D$4:$D$2000,$D1317),0)))/((SUMIFS('Регистрация приход товаров'!$G$4:$G$2000,'Регистрация приход товаров'!$A$4:$A$2000,"&gt;="&amp;DATE(YEAR($A1317),MONTH($A1317),1),'Регистрация приход товаров'!$D$4:$D$2000,$D1317)-SUMIFS('Регистрация приход товаров'!$G$4:$G$2000,'Регистрация приход товаров'!$A$4:$A$2000,"&gt;="&amp;DATE(YEAR($A1317),MONTH($A1317)+1,1),'Регистрация приход товаров'!$D$4:$D$2000,$D1317))+(IFERROR((SUMIF('Остаток на начало год'!$B$5:$B$302,$D1317,'Остаток на начало год'!$E$5:$E$302)+SUMIFS('Регистрация приход товаров'!$G$4:$G$2000,'Регистрация приход товаров'!$D$4:$D$2000,$D1317,'Регистрация приход товаров'!$A$4:$A$2000,"&lt;"&amp;DATE(YEAR($A1317),MONTH($A1317),1)))-SUMIFS('Регистрация расход товаров'!$G$4:$G$2000,'Регистрация расход товаров'!$A$4:$A$2000,"&lt;"&amp;DATE(YEAR($A1317),MONTH($A1317),1),'Регистрация расход товаров'!$D$4:$D$2000,$D1317),0))))*G1317,0)</f>
        <v>0</v>
      </c>
      <c r="I1317" s="154"/>
      <c r="J1317" s="153">
        <f t="shared" si="40"/>
        <v>0</v>
      </c>
      <c r="K1317" s="153">
        <f t="shared" si="41"/>
        <v>0</v>
      </c>
      <c r="L1317" s="43" t="e">
        <f>IF(B1317=#REF!,MAX($L$3:L1316)+1,0)</f>
        <v>#REF!</v>
      </c>
    </row>
    <row r="1318" spans="1:12">
      <c r="A1318" s="158"/>
      <c r="B1318" s="94"/>
      <c r="C1318" s="159"/>
      <c r="D1318" s="128"/>
      <c r="E1318" s="151" t="str">
        <f>IFERROR(INDEX('Материал хисобот'!$C$9:$C$259,MATCH(D1318,'Материал хисобот'!$B$9:$B$259,0),1),"")</f>
        <v/>
      </c>
      <c r="F1318" s="152" t="str">
        <f>IFERROR(INDEX('Материал хисобот'!$D$9:$D$259,MATCH(D1318,'Материал хисобот'!$B$9:$B$259,0),1),"")</f>
        <v/>
      </c>
      <c r="G1318" s="155"/>
      <c r="H1318" s="153">
        <f>IFERROR((((SUMIFS('Регистрация приход товаров'!$H$4:$H$2000,'Регистрация приход товаров'!$A$4:$A$2000,"&gt;="&amp;DATE(YEAR($A1318),MONTH($A1318),1),'Регистрация приход товаров'!$D$4:$D$2000,$D1318)-SUMIFS('Регистрация приход товаров'!$H$4:$H$2000,'Регистрация приход товаров'!$A$4:$A$2000,"&gt;="&amp;DATE(YEAR($A1318),MONTH($A1318)+1,1),'Регистрация приход товаров'!$D$4:$D$2000,$D1318))+(IFERROR((SUMIF('Остаток на начало год'!$B$5:$B$302,$D1318,'Остаток на начало год'!$F$5:$F$302)+SUMIFS('Регистрация приход товаров'!$H$4:$H$2000,'Регистрация приход товаров'!$D$4:$D$2000,$D1318,'Регистрация приход товаров'!$A$4:$A$2000,"&lt;"&amp;DATE(YEAR($A1318),MONTH($A1318),1)))-SUMIFS('Регистрация расход товаров'!$H$4:$H$2000,'Регистрация расход товаров'!$A$4:$A$2000,"&lt;"&amp;DATE(YEAR($A1318),MONTH($A1318),1),'Регистрация расход товаров'!$D$4:$D$2000,$D1318),0)))/((SUMIFS('Регистрация приход товаров'!$G$4:$G$2000,'Регистрация приход товаров'!$A$4:$A$2000,"&gt;="&amp;DATE(YEAR($A1318),MONTH($A1318),1),'Регистрация приход товаров'!$D$4:$D$2000,$D1318)-SUMIFS('Регистрация приход товаров'!$G$4:$G$2000,'Регистрация приход товаров'!$A$4:$A$2000,"&gt;="&amp;DATE(YEAR($A1318),MONTH($A1318)+1,1),'Регистрация приход товаров'!$D$4:$D$2000,$D1318))+(IFERROR((SUMIF('Остаток на начало год'!$B$5:$B$302,$D1318,'Остаток на начало год'!$E$5:$E$302)+SUMIFS('Регистрация приход товаров'!$G$4:$G$2000,'Регистрация приход товаров'!$D$4:$D$2000,$D1318,'Регистрация приход товаров'!$A$4:$A$2000,"&lt;"&amp;DATE(YEAR($A1318),MONTH($A1318),1)))-SUMIFS('Регистрация расход товаров'!$G$4:$G$2000,'Регистрация расход товаров'!$A$4:$A$2000,"&lt;"&amp;DATE(YEAR($A1318),MONTH($A1318),1),'Регистрация расход товаров'!$D$4:$D$2000,$D1318),0))))*G1318,0)</f>
        <v>0</v>
      </c>
      <c r="I1318" s="154"/>
      <c r="J1318" s="153">
        <f t="shared" si="40"/>
        <v>0</v>
      </c>
      <c r="K1318" s="153">
        <f t="shared" si="41"/>
        <v>0</v>
      </c>
      <c r="L1318" s="43" t="e">
        <f>IF(B1318=#REF!,MAX($L$3:L1317)+1,0)</f>
        <v>#REF!</v>
      </c>
    </row>
    <row r="1319" spans="1:12">
      <c r="A1319" s="158"/>
      <c r="B1319" s="94"/>
      <c r="C1319" s="159"/>
      <c r="D1319" s="128"/>
      <c r="E1319" s="151" t="str">
        <f>IFERROR(INDEX('Материал хисобот'!$C$9:$C$259,MATCH(D1319,'Материал хисобот'!$B$9:$B$259,0),1),"")</f>
        <v/>
      </c>
      <c r="F1319" s="152" t="str">
        <f>IFERROR(INDEX('Материал хисобот'!$D$9:$D$259,MATCH(D1319,'Материал хисобот'!$B$9:$B$259,0),1),"")</f>
        <v/>
      </c>
      <c r="G1319" s="155"/>
      <c r="H1319" s="153">
        <f>IFERROR((((SUMIFS('Регистрация приход товаров'!$H$4:$H$2000,'Регистрация приход товаров'!$A$4:$A$2000,"&gt;="&amp;DATE(YEAR($A1319),MONTH($A1319),1),'Регистрация приход товаров'!$D$4:$D$2000,$D1319)-SUMIFS('Регистрация приход товаров'!$H$4:$H$2000,'Регистрация приход товаров'!$A$4:$A$2000,"&gt;="&amp;DATE(YEAR($A1319),MONTH($A1319)+1,1),'Регистрация приход товаров'!$D$4:$D$2000,$D1319))+(IFERROR((SUMIF('Остаток на начало год'!$B$5:$B$302,$D1319,'Остаток на начало год'!$F$5:$F$302)+SUMIFS('Регистрация приход товаров'!$H$4:$H$2000,'Регистрация приход товаров'!$D$4:$D$2000,$D1319,'Регистрация приход товаров'!$A$4:$A$2000,"&lt;"&amp;DATE(YEAR($A1319),MONTH($A1319),1)))-SUMIFS('Регистрация расход товаров'!$H$4:$H$2000,'Регистрация расход товаров'!$A$4:$A$2000,"&lt;"&amp;DATE(YEAR($A1319),MONTH($A1319),1),'Регистрация расход товаров'!$D$4:$D$2000,$D1319),0)))/((SUMIFS('Регистрация приход товаров'!$G$4:$G$2000,'Регистрация приход товаров'!$A$4:$A$2000,"&gt;="&amp;DATE(YEAR($A1319),MONTH($A1319),1),'Регистрация приход товаров'!$D$4:$D$2000,$D1319)-SUMIFS('Регистрация приход товаров'!$G$4:$G$2000,'Регистрация приход товаров'!$A$4:$A$2000,"&gt;="&amp;DATE(YEAR($A1319),MONTH($A1319)+1,1),'Регистрация приход товаров'!$D$4:$D$2000,$D1319))+(IFERROR((SUMIF('Остаток на начало год'!$B$5:$B$302,$D1319,'Остаток на начало год'!$E$5:$E$302)+SUMIFS('Регистрация приход товаров'!$G$4:$G$2000,'Регистрация приход товаров'!$D$4:$D$2000,$D1319,'Регистрация приход товаров'!$A$4:$A$2000,"&lt;"&amp;DATE(YEAR($A1319),MONTH($A1319),1)))-SUMIFS('Регистрация расход товаров'!$G$4:$G$2000,'Регистрация расход товаров'!$A$4:$A$2000,"&lt;"&amp;DATE(YEAR($A1319),MONTH($A1319),1),'Регистрация расход товаров'!$D$4:$D$2000,$D1319),0))))*G1319,0)</f>
        <v>0</v>
      </c>
      <c r="I1319" s="154"/>
      <c r="J1319" s="153">
        <f t="shared" si="40"/>
        <v>0</v>
      </c>
      <c r="K1319" s="153">
        <f t="shared" si="41"/>
        <v>0</v>
      </c>
      <c r="L1319" s="43" t="e">
        <f>IF(B1319=#REF!,MAX($L$3:L1318)+1,0)</f>
        <v>#REF!</v>
      </c>
    </row>
    <row r="1320" spans="1:12">
      <c r="A1320" s="158"/>
      <c r="B1320" s="94"/>
      <c r="C1320" s="159"/>
      <c r="D1320" s="128"/>
      <c r="E1320" s="151" t="str">
        <f>IFERROR(INDEX('Материал хисобот'!$C$9:$C$259,MATCH(D1320,'Материал хисобот'!$B$9:$B$259,0),1),"")</f>
        <v/>
      </c>
      <c r="F1320" s="152" t="str">
        <f>IFERROR(INDEX('Материал хисобот'!$D$9:$D$259,MATCH(D1320,'Материал хисобот'!$B$9:$B$259,0),1),"")</f>
        <v/>
      </c>
      <c r="G1320" s="155"/>
      <c r="H1320" s="153">
        <f>IFERROR((((SUMIFS('Регистрация приход товаров'!$H$4:$H$2000,'Регистрация приход товаров'!$A$4:$A$2000,"&gt;="&amp;DATE(YEAR($A1320),MONTH($A1320),1),'Регистрация приход товаров'!$D$4:$D$2000,$D1320)-SUMIFS('Регистрация приход товаров'!$H$4:$H$2000,'Регистрация приход товаров'!$A$4:$A$2000,"&gt;="&amp;DATE(YEAR($A1320),MONTH($A1320)+1,1),'Регистрация приход товаров'!$D$4:$D$2000,$D1320))+(IFERROR((SUMIF('Остаток на начало год'!$B$5:$B$302,$D1320,'Остаток на начало год'!$F$5:$F$302)+SUMIFS('Регистрация приход товаров'!$H$4:$H$2000,'Регистрация приход товаров'!$D$4:$D$2000,$D1320,'Регистрация приход товаров'!$A$4:$A$2000,"&lt;"&amp;DATE(YEAR($A1320),MONTH($A1320),1)))-SUMIFS('Регистрация расход товаров'!$H$4:$H$2000,'Регистрация расход товаров'!$A$4:$A$2000,"&lt;"&amp;DATE(YEAR($A1320),MONTH($A1320),1),'Регистрация расход товаров'!$D$4:$D$2000,$D1320),0)))/((SUMIFS('Регистрация приход товаров'!$G$4:$G$2000,'Регистрация приход товаров'!$A$4:$A$2000,"&gt;="&amp;DATE(YEAR($A1320),MONTH($A1320),1),'Регистрация приход товаров'!$D$4:$D$2000,$D1320)-SUMIFS('Регистрация приход товаров'!$G$4:$G$2000,'Регистрация приход товаров'!$A$4:$A$2000,"&gt;="&amp;DATE(YEAR($A1320),MONTH($A1320)+1,1),'Регистрация приход товаров'!$D$4:$D$2000,$D1320))+(IFERROR((SUMIF('Остаток на начало год'!$B$5:$B$302,$D1320,'Остаток на начало год'!$E$5:$E$302)+SUMIFS('Регистрация приход товаров'!$G$4:$G$2000,'Регистрация приход товаров'!$D$4:$D$2000,$D1320,'Регистрация приход товаров'!$A$4:$A$2000,"&lt;"&amp;DATE(YEAR($A1320),MONTH($A1320),1)))-SUMIFS('Регистрация расход товаров'!$G$4:$G$2000,'Регистрация расход товаров'!$A$4:$A$2000,"&lt;"&amp;DATE(YEAR($A1320),MONTH($A1320),1),'Регистрация расход товаров'!$D$4:$D$2000,$D1320),0))))*G1320,0)</f>
        <v>0</v>
      </c>
      <c r="I1320" s="154"/>
      <c r="J1320" s="153">
        <f t="shared" si="40"/>
        <v>0</v>
      </c>
      <c r="K1320" s="153">
        <f t="shared" si="41"/>
        <v>0</v>
      </c>
      <c r="L1320" s="43" t="e">
        <f>IF(B1320=#REF!,MAX($L$3:L1319)+1,0)</f>
        <v>#REF!</v>
      </c>
    </row>
    <row r="1321" spans="1:12">
      <c r="A1321" s="158"/>
      <c r="B1321" s="94"/>
      <c r="C1321" s="159"/>
      <c r="D1321" s="128"/>
      <c r="E1321" s="151" t="str">
        <f>IFERROR(INDEX('Материал хисобот'!$C$9:$C$259,MATCH(D1321,'Материал хисобот'!$B$9:$B$259,0),1),"")</f>
        <v/>
      </c>
      <c r="F1321" s="152" t="str">
        <f>IFERROR(INDEX('Материал хисобот'!$D$9:$D$259,MATCH(D1321,'Материал хисобот'!$B$9:$B$259,0),1),"")</f>
        <v/>
      </c>
      <c r="G1321" s="155"/>
      <c r="H1321" s="153">
        <f>IFERROR((((SUMIFS('Регистрация приход товаров'!$H$4:$H$2000,'Регистрация приход товаров'!$A$4:$A$2000,"&gt;="&amp;DATE(YEAR($A1321),MONTH($A1321),1),'Регистрация приход товаров'!$D$4:$D$2000,$D1321)-SUMIFS('Регистрация приход товаров'!$H$4:$H$2000,'Регистрация приход товаров'!$A$4:$A$2000,"&gt;="&amp;DATE(YEAR($A1321),MONTH($A1321)+1,1),'Регистрация приход товаров'!$D$4:$D$2000,$D1321))+(IFERROR((SUMIF('Остаток на начало год'!$B$5:$B$302,$D1321,'Остаток на начало год'!$F$5:$F$302)+SUMIFS('Регистрация приход товаров'!$H$4:$H$2000,'Регистрация приход товаров'!$D$4:$D$2000,$D1321,'Регистрация приход товаров'!$A$4:$A$2000,"&lt;"&amp;DATE(YEAR($A1321),MONTH($A1321),1)))-SUMIFS('Регистрация расход товаров'!$H$4:$H$2000,'Регистрация расход товаров'!$A$4:$A$2000,"&lt;"&amp;DATE(YEAR($A1321),MONTH($A1321),1),'Регистрация расход товаров'!$D$4:$D$2000,$D1321),0)))/((SUMIFS('Регистрация приход товаров'!$G$4:$G$2000,'Регистрация приход товаров'!$A$4:$A$2000,"&gt;="&amp;DATE(YEAR($A1321),MONTH($A1321),1),'Регистрация приход товаров'!$D$4:$D$2000,$D1321)-SUMIFS('Регистрация приход товаров'!$G$4:$G$2000,'Регистрация приход товаров'!$A$4:$A$2000,"&gt;="&amp;DATE(YEAR($A1321),MONTH($A1321)+1,1),'Регистрация приход товаров'!$D$4:$D$2000,$D1321))+(IFERROR((SUMIF('Остаток на начало год'!$B$5:$B$302,$D1321,'Остаток на начало год'!$E$5:$E$302)+SUMIFS('Регистрация приход товаров'!$G$4:$G$2000,'Регистрация приход товаров'!$D$4:$D$2000,$D1321,'Регистрация приход товаров'!$A$4:$A$2000,"&lt;"&amp;DATE(YEAR($A1321),MONTH($A1321),1)))-SUMIFS('Регистрация расход товаров'!$G$4:$G$2000,'Регистрация расход товаров'!$A$4:$A$2000,"&lt;"&amp;DATE(YEAR($A1321),MONTH($A1321),1),'Регистрация расход товаров'!$D$4:$D$2000,$D1321),0))))*G1321,0)</f>
        <v>0</v>
      </c>
      <c r="I1321" s="154"/>
      <c r="J1321" s="153">
        <f t="shared" si="40"/>
        <v>0</v>
      </c>
      <c r="K1321" s="153">
        <f t="shared" si="41"/>
        <v>0</v>
      </c>
      <c r="L1321" s="43" t="e">
        <f>IF(B1321=#REF!,MAX($L$3:L1320)+1,0)</f>
        <v>#REF!</v>
      </c>
    </row>
    <row r="1322" spans="1:12">
      <c r="A1322" s="158"/>
      <c r="B1322" s="94"/>
      <c r="C1322" s="159"/>
      <c r="D1322" s="128"/>
      <c r="E1322" s="151" t="str">
        <f>IFERROR(INDEX('Материал хисобот'!$C$9:$C$259,MATCH(D1322,'Материал хисобот'!$B$9:$B$259,0),1),"")</f>
        <v/>
      </c>
      <c r="F1322" s="152" t="str">
        <f>IFERROR(INDEX('Материал хисобот'!$D$9:$D$259,MATCH(D1322,'Материал хисобот'!$B$9:$B$259,0),1),"")</f>
        <v/>
      </c>
      <c r="G1322" s="155"/>
      <c r="H1322" s="153">
        <f>IFERROR((((SUMIFS('Регистрация приход товаров'!$H$4:$H$2000,'Регистрация приход товаров'!$A$4:$A$2000,"&gt;="&amp;DATE(YEAR($A1322),MONTH($A1322),1),'Регистрация приход товаров'!$D$4:$D$2000,$D1322)-SUMIFS('Регистрация приход товаров'!$H$4:$H$2000,'Регистрация приход товаров'!$A$4:$A$2000,"&gt;="&amp;DATE(YEAR($A1322),MONTH($A1322)+1,1),'Регистрация приход товаров'!$D$4:$D$2000,$D1322))+(IFERROR((SUMIF('Остаток на начало год'!$B$5:$B$302,$D1322,'Остаток на начало год'!$F$5:$F$302)+SUMIFS('Регистрация приход товаров'!$H$4:$H$2000,'Регистрация приход товаров'!$D$4:$D$2000,$D1322,'Регистрация приход товаров'!$A$4:$A$2000,"&lt;"&amp;DATE(YEAR($A1322),MONTH($A1322),1)))-SUMIFS('Регистрация расход товаров'!$H$4:$H$2000,'Регистрация расход товаров'!$A$4:$A$2000,"&lt;"&amp;DATE(YEAR($A1322),MONTH($A1322),1),'Регистрация расход товаров'!$D$4:$D$2000,$D1322),0)))/((SUMIFS('Регистрация приход товаров'!$G$4:$G$2000,'Регистрация приход товаров'!$A$4:$A$2000,"&gt;="&amp;DATE(YEAR($A1322),MONTH($A1322),1),'Регистрация приход товаров'!$D$4:$D$2000,$D1322)-SUMIFS('Регистрация приход товаров'!$G$4:$G$2000,'Регистрация приход товаров'!$A$4:$A$2000,"&gt;="&amp;DATE(YEAR($A1322),MONTH($A1322)+1,1),'Регистрация приход товаров'!$D$4:$D$2000,$D1322))+(IFERROR((SUMIF('Остаток на начало год'!$B$5:$B$302,$D1322,'Остаток на начало год'!$E$5:$E$302)+SUMIFS('Регистрация приход товаров'!$G$4:$G$2000,'Регистрация приход товаров'!$D$4:$D$2000,$D1322,'Регистрация приход товаров'!$A$4:$A$2000,"&lt;"&amp;DATE(YEAR($A1322),MONTH($A1322),1)))-SUMIFS('Регистрация расход товаров'!$G$4:$G$2000,'Регистрация расход товаров'!$A$4:$A$2000,"&lt;"&amp;DATE(YEAR($A1322),MONTH($A1322),1),'Регистрация расход товаров'!$D$4:$D$2000,$D1322),0))))*G1322,0)</f>
        <v>0</v>
      </c>
      <c r="I1322" s="154"/>
      <c r="J1322" s="153">
        <f t="shared" si="40"/>
        <v>0</v>
      </c>
      <c r="K1322" s="153">
        <f t="shared" si="41"/>
        <v>0</v>
      </c>
      <c r="L1322" s="43" t="e">
        <f>IF(B1322=#REF!,MAX($L$3:L1321)+1,0)</f>
        <v>#REF!</v>
      </c>
    </row>
    <row r="1323" spans="1:12">
      <c r="A1323" s="158"/>
      <c r="B1323" s="94"/>
      <c r="C1323" s="159"/>
      <c r="D1323" s="128"/>
      <c r="E1323" s="151" t="str">
        <f>IFERROR(INDEX('Материал хисобот'!$C$9:$C$259,MATCH(D1323,'Материал хисобот'!$B$9:$B$259,0),1),"")</f>
        <v/>
      </c>
      <c r="F1323" s="152" t="str">
        <f>IFERROR(INDEX('Материал хисобот'!$D$9:$D$259,MATCH(D1323,'Материал хисобот'!$B$9:$B$259,0),1),"")</f>
        <v/>
      </c>
      <c r="G1323" s="155"/>
      <c r="H1323" s="153">
        <f>IFERROR((((SUMIFS('Регистрация приход товаров'!$H$4:$H$2000,'Регистрация приход товаров'!$A$4:$A$2000,"&gt;="&amp;DATE(YEAR($A1323),MONTH($A1323),1),'Регистрация приход товаров'!$D$4:$D$2000,$D1323)-SUMIFS('Регистрация приход товаров'!$H$4:$H$2000,'Регистрация приход товаров'!$A$4:$A$2000,"&gt;="&amp;DATE(YEAR($A1323),MONTH($A1323)+1,1),'Регистрация приход товаров'!$D$4:$D$2000,$D1323))+(IFERROR((SUMIF('Остаток на начало год'!$B$5:$B$302,$D1323,'Остаток на начало год'!$F$5:$F$302)+SUMIFS('Регистрация приход товаров'!$H$4:$H$2000,'Регистрация приход товаров'!$D$4:$D$2000,$D1323,'Регистрация приход товаров'!$A$4:$A$2000,"&lt;"&amp;DATE(YEAR($A1323),MONTH($A1323),1)))-SUMIFS('Регистрация расход товаров'!$H$4:$H$2000,'Регистрация расход товаров'!$A$4:$A$2000,"&lt;"&amp;DATE(YEAR($A1323),MONTH($A1323),1),'Регистрация расход товаров'!$D$4:$D$2000,$D1323),0)))/((SUMIFS('Регистрация приход товаров'!$G$4:$G$2000,'Регистрация приход товаров'!$A$4:$A$2000,"&gt;="&amp;DATE(YEAR($A1323),MONTH($A1323),1),'Регистрация приход товаров'!$D$4:$D$2000,$D1323)-SUMIFS('Регистрация приход товаров'!$G$4:$G$2000,'Регистрация приход товаров'!$A$4:$A$2000,"&gt;="&amp;DATE(YEAR($A1323),MONTH($A1323)+1,1),'Регистрация приход товаров'!$D$4:$D$2000,$D1323))+(IFERROR((SUMIF('Остаток на начало год'!$B$5:$B$302,$D1323,'Остаток на начало год'!$E$5:$E$302)+SUMIFS('Регистрация приход товаров'!$G$4:$G$2000,'Регистрация приход товаров'!$D$4:$D$2000,$D1323,'Регистрация приход товаров'!$A$4:$A$2000,"&lt;"&amp;DATE(YEAR($A1323),MONTH($A1323),1)))-SUMIFS('Регистрация расход товаров'!$G$4:$G$2000,'Регистрация расход товаров'!$A$4:$A$2000,"&lt;"&amp;DATE(YEAR($A1323),MONTH($A1323),1),'Регистрация расход товаров'!$D$4:$D$2000,$D1323),0))))*G1323,0)</f>
        <v>0</v>
      </c>
      <c r="I1323" s="154"/>
      <c r="J1323" s="153">
        <f t="shared" si="40"/>
        <v>0</v>
      </c>
      <c r="K1323" s="153">
        <f t="shared" si="41"/>
        <v>0</v>
      </c>
      <c r="L1323" s="43" t="e">
        <f>IF(B1323=#REF!,MAX($L$3:L1322)+1,0)</f>
        <v>#REF!</v>
      </c>
    </row>
    <row r="1324" spans="1:12">
      <c r="A1324" s="158"/>
      <c r="B1324" s="94"/>
      <c r="C1324" s="159"/>
      <c r="D1324" s="128"/>
      <c r="E1324" s="151" t="str">
        <f>IFERROR(INDEX('Материал хисобот'!$C$9:$C$259,MATCH(D1324,'Материал хисобот'!$B$9:$B$259,0),1),"")</f>
        <v/>
      </c>
      <c r="F1324" s="152" t="str">
        <f>IFERROR(INDEX('Материал хисобот'!$D$9:$D$259,MATCH(D1324,'Материал хисобот'!$B$9:$B$259,0),1),"")</f>
        <v/>
      </c>
      <c r="G1324" s="155"/>
      <c r="H1324" s="153">
        <f>IFERROR((((SUMIFS('Регистрация приход товаров'!$H$4:$H$2000,'Регистрация приход товаров'!$A$4:$A$2000,"&gt;="&amp;DATE(YEAR($A1324),MONTH($A1324),1),'Регистрация приход товаров'!$D$4:$D$2000,$D1324)-SUMIFS('Регистрация приход товаров'!$H$4:$H$2000,'Регистрация приход товаров'!$A$4:$A$2000,"&gt;="&amp;DATE(YEAR($A1324),MONTH($A1324)+1,1),'Регистрация приход товаров'!$D$4:$D$2000,$D1324))+(IFERROR((SUMIF('Остаток на начало год'!$B$5:$B$302,$D1324,'Остаток на начало год'!$F$5:$F$302)+SUMIFS('Регистрация приход товаров'!$H$4:$H$2000,'Регистрация приход товаров'!$D$4:$D$2000,$D1324,'Регистрация приход товаров'!$A$4:$A$2000,"&lt;"&amp;DATE(YEAR($A1324),MONTH($A1324),1)))-SUMIFS('Регистрация расход товаров'!$H$4:$H$2000,'Регистрация расход товаров'!$A$4:$A$2000,"&lt;"&amp;DATE(YEAR($A1324),MONTH($A1324),1),'Регистрация расход товаров'!$D$4:$D$2000,$D1324),0)))/((SUMIFS('Регистрация приход товаров'!$G$4:$G$2000,'Регистрация приход товаров'!$A$4:$A$2000,"&gt;="&amp;DATE(YEAR($A1324),MONTH($A1324),1),'Регистрация приход товаров'!$D$4:$D$2000,$D1324)-SUMIFS('Регистрация приход товаров'!$G$4:$G$2000,'Регистрация приход товаров'!$A$4:$A$2000,"&gt;="&amp;DATE(YEAR($A1324),MONTH($A1324)+1,1),'Регистрация приход товаров'!$D$4:$D$2000,$D1324))+(IFERROR((SUMIF('Остаток на начало год'!$B$5:$B$302,$D1324,'Остаток на начало год'!$E$5:$E$302)+SUMIFS('Регистрация приход товаров'!$G$4:$G$2000,'Регистрация приход товаров'!$D$4:$D$2000,$D1324,'Регистрация приход товаров'!$A$4:$A$2000,"&lt;"&amp;DATE(YEAR($A1324),MONTH($A1324),1)))-SUMIFS('Регистрация расход товаров'!$G$4:$G$2000,'Регистрация расход товаров'!$A$4:$A$2000,"&lt;"&amp;DATE(YEAR($A1324),MONTH($A1324),1),'Регистрация расход товаров'!$D$4:$D$2000,$D1324),0))))*G1324,0)</f>
        <v>0</v>
      </c>
      <c r="I1324" s="154"/>
      <c r="J1324" s="153">
        <f t="shared" si="40"/>
        <v>0</v>
      </c>
      <c r="K1324" s="153">
        <f t="shared" si="41"/>
        <v>0</v>
      </c>
      <c r="L1324" s="43" t="e">
        <f>IF(B1324=#REF!,MAX($L$3:L1323)+1,0)</f>
        <v>#REF!</v>
      </c>
    </row>
    <row r="1325" spans="1:12">
      <c r="A1325" s="158"/>
      <c r="B1325" s="94"/>
      <c r="C1325" s="159"/>
      <c r="D1325" s="128"/>
      <c r="E1325" s="151" t="str">
        <f>IFERROR(INDEX('Материал хисобот'!$C$9:$C$259,MATCH(D1325,'Материал хисобот'!$B$9:$B$259,0),1),"")</f>
        <v/>
      </c>
      <c r="F1325" s="152" t="str">
        <f>IFERROR(INDEX('Материал хисобот'!$D$9:$D$259,MATCH(D1325,'Материал хисобот'!$B$9:$B$259,0),1),"")</f>
        <v/>
      </c>
      <c r="G1325" s="155"/>
      <c r="H1325" s="153">
        <f>IFERROR((((SUMIFS('Регистрация приход товаров'!$H$4:$H$2000,'Регистрация приход товаров'!$A$4:$A$2000,"&gt;="&amp;DATE(YEAR($A1325),MONTH($A1325),1),'Регистрация приход товаров'!$D$4:$D$2000,$D1325)-SUMIFS('Регистрация приход товаров'!$H$4:$H$2000,'Регистрация приход товаров'!$A$4:$A$2000,"&gt;="&amp;DATE(YEAR($A1325),MONTH($A1325)+1,1),'Регистрация приход товаров'!$D$4:$D$2000,$D1325))+(IFERROR((SUMIF('Остаток на начало год'!$B$5:$B$302,$D1325,'Остаток на начало год'!$F$5:$F$302)+SUMIFS('Регистрация приход товаров'!$H$4:$H$2000,'Регистрация приход товаров'!$D$4:$D$2000,$D1325,'Регистрация приход товаров'!$A$4:$A$2000,"&lt;"&amp;DATE(YEAR($A1325),MONTH($A1325),1)))-SUMIFS('Регистрация расход товаров'!$H$4:$H$2000,'Регистрация расход товаров'!$A$4:$A$2000,"&lt;"&amp;DATE(YEAR($A1325),MONTH($A1325),1),'Регистрация расход товаров'!$D$4:$D$2000,$D1325),0)))/((SUMIFS('Регистрация приход товаров'!$G$4:$G$2000,'Регистрация приход товаров'!$A$4:$A$2000,"&gt;="&amp;DATE(YEAR($A1325),MONTH($A1325),1),'Регистрация приход товаров'!$D$4:$D$2000,$D1325)-SUMIFS('Регистрация приход товаров'!$G$4:$G$2000,'Регистрация приход товаров'!$A$4:$A$2000,"&gt;="&amp;DATE(YEAR($A1325),MONTH($A1325)+1,1),'Регистрация приход товаров'!$D$4:$D$2000,$D1325))+(IFERROR((SUMIF('Остаток на начало год'!$B$5:$B$302,$D1325,'Остаток на начало год'!$E$5:$E$302)+SUMIFS('Регистрация приход товаров'!$G$4:$G$2000,'Регистрация приход товаров'!$D$4:$D$2000,$D1325,'Регистрация приход товаров'!$A$4:$A$2000,"&lt;"&amp;DATE(YEAR($A1325),MONTH($A1325),1)))-SUMIFS('Регистрация расход товаров'!$G$4:$G$2000,'Регистрация расход товаров'!$A$4:$A$2000,"&lt;"&amp;DATE(YEAR($A1325),MONTH($A1325),1),'Регистрация расход товаров'!$D$4:$D$2000,$D1325),0))))*G1325,0)</f>
        <v>0</v>
      </c>
      <c r="I1325" s="154"/>
      <c r="J1325" s="153">
        <f t="shared" si="40"/>
        <v>0</v>
      </c>
      <c r="K1325" s="153">
        <f t="shared" si="41"/>
        <v>0</v>
      </c>
      <c r="L1325" s="43" t="e">
        <f>IF(B1325=#REF!,MAX($L$3:L1324)+1,0)</f>
        <v>#REF!</v>
      </c>
    </row>
    <row r="1326" spans="1:12">
      <c r="A1326" s="158"/>
      <c r="B1326" s="94"/>
      <c r="C1326" s="159"/>
      <c r="D1326" s="128"/>
      <c r="E1326" s="151" t="str">
        <f>IFERROR(INDEX('Материал хисобот'!$C$9:$C$259,MATCH(D1326,'Материал хисобот'!$B$9:$B$259,0),1),"")</f>
        <v/>
      </c>
      <c r="F1326" s="152" t="str">
        <f>IFERROR(INDEX('Материал хисобот'!$D$9:$D$259,MATCH(D1326,'Материал хисобот'!$B$9:$B$259,0),1),"")</f>
        <v/>
      </c>
      <c r="G1326" s="155"/>
      <c r="H1326" s="153">
        <f>IFERROR((((SUMIFS('Регистрация приход товаров'!$H$4:$H$2000,'Регистрация приход товаров'!$A$4:$A$2000,"&gt;="&amp;DATE(YEAR($A1326),MONTH($A1326),1),'Регистрация приход товаров'!$D$4:$D$2000,$D1326)-SUMIFS('Регистрация приход товаров'!$H$4:$H$2000,'Регистрация приход товаров'!$A$4:$A$2000,"&gt;="&amp;DATE(YEAR($A1326),MONTH($A1326)+1,1),'Регистрация приход товаров'!$D$4:$D$2000,$D1326))+(IFERROR((SUMIF('Остаток на начало год'!$B$5:$B$302,$D1326,'Остаток на начало год'!$F$5:$F$302)+SUMIFS('Регистрация приход товаров'!$H$4:$H$2000,'Регистрация приход товаров'!$D$4:$D$2000,$D1326,'Регистрация приход товаров'!$A$4:$A$2000,"&lt;"&amp;DATE(YEAR($A1326),MONTH($A1326),1)))-SUMIFS('Регистрация расход товаров'!$H$4:$H$2000,'Регистрация расход товаров'!$A$4:$A$2000,"&lt;"&amp;DATE(YEAR($A1326),MONTH($A1326),1),'Регистрация расход товаров'!$D$4:$D$2000,$D1326),0)))/((SUMIFS('Регистрация приход товаров'!$G$4:$G$2000,'Регистрация приход товаров'!$A$4:$A$2000,"&gt;="&amp;DATE(YEAR($A1326),MONTH($A1326),1),'Регистрация приход товаров'!$D$4:$D$2000,$D1326)-SUMIFS('Регистрация приход товаров'!$G$4:$G$2000,'Регистрация приход товаров'!$A$4:$A$2000,"&gt;="&amp;DATE(YEAR($A1326),MONTH($A1326)+1,1),'Регистрация приход товаров'!$D$4:$D$2000,$D1326))+(IFERROR((SUMIF('Остаток на начало год'!$B$5:$B$302,$D1326,'Остаток на начало год'!$E$5:$E$302)+SUMIFS('Регистрация приход товаров'!$G$4:$G$2000,'Регистрация приход товаров'!$D$4:$D$2000,$D1326,'Регистрация приход товаров'!$A$4:$A$2000,"&lt;"&amp;DATE(YEAR($A1326),MONTH($A1326),1)))-SUMIFS('Регистрация расход товаров'!$G$4:$G$2000,'Регистрация расход товаров'!$A$4:$A$2000,"&lt;"&amp;DATE(YEAR($A1326),MONTH($A1326),1),'Регистрация расход товаров'!$D$4:$D$2000,$D1326),0))))*G1326,0)</f>
        <v>0</v>
      </c>
      <c r="I1326" s="154"/>
      <c r="J1326" s="153">
        <f t="shared" si="40"/>
        <v>0</v>
      </c>
      <c r="K1326" s="153">
        <f t="shared" si="41"/>
        <v>0</v>
      </c>
      <c r="L1326" s="43" t="e">
        <f>IF(B1326=#REF!,MAX($L$3:L1325)+1,0)</f>
        <v>#REF!</v>
      </c>
    </row>
    <row r="1327" spans="1:12">
      <c r="A1327" s="158"/>
      <c r="B1327" s="94"/>
      <c r="C1327" s="159"/>
      <c r="D1327" s="128"/>
      <c r="E1327" s="151" t="str">
        <f>IFERROR(INDEX('Материал хисобот'!$C$9:$C$259,MATCH(D1327,'Материал хисобот'!$B$9:$B$259,0),1),"")</f>
        <v/>
      </c>
      <c r="F1327" s="152" t="str">
        <f>IFERROR(INDEX('Материал хисобот'!$D$9:$D$259,MATCH(D1327,'Материал хисобот'!$B$9:$B$259,0),1),"")</f>
        <v/>
      </c>
      <c r="G1327" s="155"/>
      <c r="H1327" s="153">
        <f>IFERROR((((SUMIFS('Регистрация приход товаров'!$H$4:$H$2000,'Регистрация приход товаров'!$A$4:$A$2000,"&gt;="&amp;DATE(YEAR($A1327),MONTH($A1327),1),'Регистрация приход товаров'!$D$4:$D$2000,$D1327)-SUMIFS('Регистрация приход товаров'!$H$4:$H$2000,'Регистрация приход товаров'!$A$4:$A$2000,"&gt;="&amp;DATE(YEAR($A1327),MONTH($A1327)+1,1),'Регистрация приход товаров'!$D$4:$D$2000,$D1327))+(IFERROR((SUMIF('Остаток на начало год'!$B$5:$B$302,$D1327,'Остаток на начало год'!$F$5:$F$302)+SUMIFS('Регистрация приход товаров'!$H$4:$H$2000,'Регистрация приход товаров'!$D$4:$D$2000,$D1327,'Регистрация приход товаров'!$A$4:$A$2000,"&lt;"&amp;DATE(YEAR($A1327),MONTH($A1327),1)))-SUMIFS('Регистрация расход товаров'!$H$4:$H$2000,'Регистрация расход товаров'!$A$4:$A$2000,"&lt;"&amp;DATE(YEAR($A1327),MONTH($A1327),1),'Регистрация расход товаров'!$D$4:$D$2000,$D1327),0)))/((SUMIFS('Регистрация приход товаров'!$G$4:$G$2000,'Регистрация приход товаров'!$A$4:$A$2000,"&gt;="&amp;DATE(YEAR($A1327),MONTH($A1327),1),'Регистрация приход товаров'!$D$4:$D$2000,$D1327)-SUMIFS('Регистрация приход товаров'!$G$4:$G$2000,'Регистрация приход товаров'!$A$4:$A$2000,"&gt;="&amp;DATE(YEAR($A1327),MONTH($A1327)+1,1),'Регистрация приход товаров'!$D$4:$D$2000,$D1327))+(IFERROR((SUMIF('Остаток на начало год'!$B$5:$B$302,$D1327,'Остаток на начало год'!$E$5:$E$302)+SUMIFS('Регистрация приход товаров'!$G$4:$G$2000,'Регистрация приход товаров'!$D$4:$D$2000,$D1327,'Регистрация приход товаров'!$A$4:$A$2000,"&lt;"&amp;DATE(YEAR($A1327),MONTH($A1327),1)))-SUMIFS('Регистрация расход товаров'!$G$4:$G$2000,'Регистрация расход товаров'!$A$4:$A$2000,"&lt;"&amp;DATE(YEAR($A1327),MONTH($A1327),1),'Регистрация расход товаров'!$D$4:$D$2000,$D1327),0))))*G1327,0)</f>
        <v>0</v>
      </c>
      <c r="I1327" s="154"/>
      <c r="J1327" s="153">
        <f t="shared" si="40"/>
        <v>0</v>
      </c>
      <c r="K1327" s="153">
        <f t="shared" si="41"/>
        <v>0</v>
      </c>
      <c r="L1327" s="43" t="e">
        <f>IF(B1327=#REF!,MAX($L$3:L1326)+1,0)</f>
        <v>#REF!</v>
      </c>
    </row>
    <row r="1328" spans="1:12">
      <c r="A1328" s="158"/>
      <c r="B1328" s="94"/>
      <c r="C1328" s="159"/>
      <c r="D1328" s="128"/>
      <c r="E1328" s="151" t="str">
        <f>IFERROR(INDEX('Материал хисобот'!$C$9:$C$259,MATCH(D1328,'Материал хисобот'!$B$9:$B$259,0),1),"")</f>
        <v/>
      </c>
      <c r="F1328" s="152" t="str">
        <f>IFERROR(INDEX('Материал хисобот'!$D$9:$D$259,MATCH(D1328,'Материал хисобот'!$B$9:$B$259,0),1),"")</f>
        <v/>
      </c>
      <c r="G1328" s="155"/>
      <c r="H1328" s="153">
        <f>IFERROR((((SUMIFS('Регистрация приход товаров'!$H$4:$H$2000,'Регистрация приход товаров'!$A$4:$A$2000,"&gt;="&amp;DATE(YEAR($A1328),MONTH($A1328),1),'Регистрация приход товаров'!$D$4:$D$2000,$D1328)-SUMIFS('Регистрация приход товаров'!$H$4:$H$2000,'Регистрация приход товаров'!$A$4:$A$2000,"&gt;="&amp;DATE(YEAR($A1328),MONTH($A1328)+1,1),'Регистрация приход товаров'!$D$4:$D$2000,$D1328))+(IFERROR((SUMIF('Остаток на начало год'!$B$5:$B$302,$D1328,'Остаток на начало год'!$F$5:$F$302)+SUMIFS('Регистрация приход товаров'!$H$4:$H$2000,'Регистрация приход товаров'!$D$4:$D$2000,$D1328,'Регистрация приход товаров'!$A$4:$A$2000,"&lt;"&amp;DATE(YEAR($A1328),MONTH($A1328),1)))-SUMIFS('Регистрация расход товаров'!$H$4:$H$2000,'Регистрация расход товаров'!$A$4:$A$2000,"&lt;"&amp;DATE(YEAR($A1328),MONTH($A1328),1),'Регистрация расход товаров'!$D$4:$D$2000,$D1328),0)))/((SUMIFS('Регистрация приход товаров'!$G$4:$G$2000,'Регистрация приход товаров'!$A$4:$A$2000,"&gt;="&amp;DATE(YEAR($A1328),MONTH($A1328),1),'Регистрация приход товаров'!$D$4:$D$2000,$D1328)-SUMIFS('Регистрация приход товаров'!$G$4:$G$2000,'Регистрация приход товаров'!$A$4:$A$2000,"&gt;="&amp;DATE(YEAR($A1328),MONTH($A1328)+1,1),'Регистрация приход товаров'!$D$4:$D$2000,$D1328))+(IFERROR((SUMIF('Остаток на начало год'!$B$5:$B$302,$D1328,'Остаток на начало год'!$E$5:$E$302)+SUMIFS('Регистрация приход товаров'!$G$4:$G$2000,'Регистрация приход товаров'!$D$4:$D$2000,$D1328,'Регистрация приход товаров'!$A$4:$A$2000,"&lt;"&amp;DATE(YEAR($A1328),MONTH($A1328),1)))-SUMIFS('Регистрация расход товаров'!$G$4:$G$2000,'Регистрация расход товаров'!$A$4:$A$2000,"&lt;"&amp;DATE(YEAR($A1328),MONTH($A1328),1),'Регистрация расход товаров'!$D$4:$D$2000,$D1328),0))))*G1328,0)</f>
        <v>0</v>
      </c>
      <c r="I1328" s="154"/>
      <c r="J1328" s="153">
        <f t="shared" si="40"/>
        <v>0</v>
      </c>
      <c r="K1328" s="153">
        <f t="shared" si="41"/>
        <v>0</v>
      </c>
      <c r="L1328" s="43" t="e">
        <f>IF(B1328=#REF!,MAX($L$3:L1327)+1,0)</f>
        <v>#REF!</v>
      </c>
    </row>
    <row r="1329" spans="1:12">
      <c r="A1329" s="158"/>
      <c r="B1329" s="94"/>
      <c r="C1329" s="159"/>
      <c r="D1329" s="128"/>
      <c r="E1329" s="151" t="str">
        <f>IFERROR(INDEX('Материал хисобот'!$C$9:$C$259,MATCH(D1329,'Материал хисобот'!$B$9:$B$259,0),1),"")</f>
        <v/>
      </c>
      <c r="F1329" s="152" t="str">
        <f>IFERROR(INDEX('Материал хисобот'!$D$9:$D$259,MATCH(D1329,'Материал хисобот'!$B$9:$B$259,0),1),"")</f>
        <v/>
      </c>
      <c r="G1329" s="155"/>
      <c r="H1329" s="153">
        <f>IFERROR((((SUMIFS('Регистрация приход товаров'!$H$4:$H$2000,'Регистрация приход товаров'!$A$4:$A$2000,"&gt;="&amp;DATE(YEAR($A1329),MONTH($A1329),1),'Регистрация приход товаров'!$D$4:$D$2000,$D1329)-SUMIFS('Регистрация приход товаров'!$H$4:$H$2000,'Регистрация приход товаров'!$A$4:$A$2000,"&gt;="&amp;DATE(YEAR($A1329),MONTH($A1329)+1,1),'Регистрация приход товаров'!$D$4:$D$2000,$D1329))+(IFERROR((SUMIF('Остаток на начало год'!$B$5:$B$302,$D1329,'Остаток на начало год'!$F$5:$F$302)+SUMIFS('Регистрация приход товаров'!$H$4:$H$2000,'Регистрация приход товаров'!$D$4:$D$2000,$D1329,'Регистрация приход товаров'!$A$4:$A$2000,"&lt;"&amp;DATE(YEAR($A1329),MONTH($A1329),1)))-SUMIFS('Регистрация расход товаров'!$H$4:$H$2000,'Регистрация расход товаров'!$A$4:$A$2000,"&lt;"&amp;DATE(YEAR($A1329),MONTH($A1329),1),'Регистрация расход товаров'!$D$4:$D$2000,$D1329),0)))/((SUMIFS('Регистрация приход товаров'!$G$4:$G$2000,'Регистрация приход товаров'!$A$4:$A$2000,"&gt;="&amp;DATE(YEAR($A1329),MONTH($A1329),1),'Регистрация приход товаров'!$D$4:$D$2000,$D1329)-SUMIFS('Регистрация приход товаров'!$G$4:$G$2000,'Регистрация приход товаров'!$A$4:$A$2000,"&gt;="&amp;DATE(YEAR($A1329),MONTH($A1329)+1,1),'Регистрация приход товаров'!$D$4:$D$2000,$D1329))+(IFERROR((SUMIF('Остаток на начало год'!$B$5:$B$302,$D1329,'Остаток на начало год'!$E$5:$E$302)+SUMIFS('Регистрация приход товаров'!$G$4:$G$2000,'Регистрация приход товаров'!$D$4:$D$2000,$D1329,'Регистрация приход товаров'!$A$4:$A$2000,"&lt;"&amp;DATE(YEAR($A1329),MONTH($A1329),1)))-SUMIFS('Регистрация расход товаров'!$G$4:$G$2000,'Регистрация расход товаров'!$A$4:$A$2000,"&lt;"&amp;DATE(YEAR($A1329),MONTH($A1329),1),'Регистрация расход товаров'!$D$4:$D$2000,$D1329),0))))*G1329,0)</f>
        <v>0</v>
      </c>
      <c r="I1329" s="154"/>
      <c r="J1329" s="153">
        <f t="shared" si="40"/>
        <v>0</v>
      </c>
      <c r="K1329" s="153">
        <f t="shared" si="41"/>
        <v>0</v>
      </c>
      <c r="L1329" s="43" t="e">
        <f>IF(B1329=#REF!,MAX($L$3:L1328)+1,0)</f>
        <v>#REF!</v>
      </c>
    </row>
    <row r="1330" spans="1:12">
      <c r="A1330" s="158"/>
      <c r="B1330" s="94"/>
      <c r="C1330" s="159"/>
      <c r="D1330" s="128"/>
      <c r="E1330" s="151" t="str">
        <f>IFERROR(INDEX('Материал хисобот'!$C$9:$C$259,MATCH(D1330,'Материал хисобот'!$B$9:$B$259,0),1),"")</f>
        <v/>
      </c>
      <c r="F1330" s="152" t="str">
        <f>IFERROR(INDEX('Материал хисобот'!$D$9:$D$259,MATCH(D1330,'Материал хисобот'!$B$9:$B$259,0),1),"")</f>
        <v/>
      </c>
      <c r="G1330" s="155"/>
      <c r="H1330" s="153">
        <f>IFERROR((((SUMIFS('Регистрация приход товаров'!$H$4:$H$2000,'Регистрация приход товаров'!$A$4:$A$2000,"&gt;="&amp;DATE(YEAR($A1330),MONTH($A1330),1),'Регистрация приход товаров'!$D$4:$D$2000,$D1330)-SUMIFS('Регистрация приход товаров'!$H$4:$H$2000,'Регистрация приход товаров'!$A$4:$A$2000,"&gt;="&amp;DATE(YEAR($A1330),MONTH($A1330)+1,1),'Регистрация приход товаров'!$D$4:$D$2000,$D1330))+(IFERROR((SUMIF('Остаток на начало год'!$B$5:$B$302,$D1330,'Остаток на начало год'!$F$5:$F$302)+SUMIFS('Регистрация приход товаров'!$H$4:$H$2000,'Регистрация приход товаров'!$D$4:$D$2000,$D1330,'Регистрация приход товаров'!$A$4:$A$2000,"&lt;"&amp;DATE(YEAR($A1330),MONTH($A1330),1)))-SUMIFS('Регистрация расход товаров'!$H$4:$H$2000,'Регистрация расход товаров'!$A$4:$A$2000,"&lt;"&amp;DATE(YEAR($A1330),MONTH($A1330),1),'Регистрация расход товаров'!$D$4:$D$2000,$D1330),0)))/((SUMIFS('Регистрация приход товаров'!$G$4:$G$2000,'Регистрация приход товаров'!$A$4:$A$2000,"&gt;="&amp;DATE(YEAR($A1330),MONTH($A1330),1),'Регистрация приход товаров'!$D$4:$D$2000,$D1330)-SUMIFS('Регистрация приход товаров'!$G$4:$G$2000,'Регистрация приход товаров'!$A$4:$A$2000,"&gt;="&amp;DATE(YEAR($A1330),MONTH($A1330)+1,1),'Регистрация приход товаров'!$D$4:$D$2000,$D1330))+(IFERROR((SUMIF('Остаток на начало год'!$B$5:$B$302,$D1330,'Остаток на начало год'!$E$5:$E$302)+SUMIFS('Регистрация приход товаров'!$G$4:$G$2000,'Регистрация приход товаров'!$D$4:$D$2000,$D1330,'Регистрация приход товаров'!$A$4:$A$2000,"&lt;"&amp;DATE(YEAR($A1330),MONTH($A1330),1)))-SUMIFS('Регистрация расход товаров'!$G$4:$G$2000,'Регистрация расход товаров'!$A$4:$A$2000,"&lt;"&amp;DATE(YEAR($A1330),MONTH($A1330),1),'Регистрация расход товаров'!$D$4:$D$2000,$D1330),0))))*G1330,0)</f>
        <v>0</v>
      </c>
      <c r="I1330" s="154"/>
      <c r="J1330" s="153">
        <f t="shared" si="40"/>
        <v>0</v>
      </c>
      <c r="K1330" s="153">
        <f t="shared" si="41"/>
        <v>0</v>
      </c>
      <c r="L1330" s="43" t="e">
        <f>IF(B1330=#REF!,MAX($L$3:L1329)+1,0)</f>
        <v>#REF!</v>
      </c>
    </row>
    <row r="1331" spans="1:12">
      <c r="A1331" s="158"/>
      <c r="B1331" s="94"/>
      <c r="C1331" s="159"/>
      <c r="D1331" s="128"/>
      <c r="E1331" s="151" t="str">
        <f>IFERROR(INDEX('Материал хисобот'!$C$9:$C$259,MATCH(D1331,'Материал хисобот'!$B$9:$B$259,0),1),"")</f>
        <v/>
      </c>
      <c r="F1331" s="152" t="str">
        <f>IFERROR(INDEX('Материал хисобот'!$D$9:$D$259,MATCH(D1331,'Материал хисобот'!$B$9:$B$259,0),1),"")</f>
        <v/>
      </c>
      <c r="G1331" s="155"/>
      <c r="H1331" s="153">
        <f>IFERROR((((SUMIFS('Регистрация приход товаров'!$H$4:$H$2000,'Регистрация приход товаров'!$A$4:$A$2000,"&gt;="&amp;DATE(YEAR($A1331),MONTH($A1331),1),'Регистрация приход товаров'!$D$4:$D$2000,$D1331)-SUMIFS('Регистрация приход товаров'!$H$4:$H$2000,'Регистрация приход товаров'!$A$4:$A$2000,"&gt;="&amp;DATE(YEAR($A1331),MONTH($A1331)+1,1),'Регистрация приход товаров'!$D$4:$D$2000,$D1331))+(IFERROR((SUMIF('Остаток на начало год'!$B$5:$B$302,$D1331,'Остаток на начало год'!$F$5:$F$302)+SUMIFS('Регистрация приход товаров'!$H$4:$H$2000,'Регистрация приход товаров'!$D$4:$D$2000,$D1331,'Регистрация приход товаров'!$A$4:$A$2000,"&lt;"&amp;DATE(YEAR($A1331),MONTH($A1331),1)))-SUMIFS('Регистрация расход товаров'!$H$4:$H$2000,'Регистрация расход товаров'!$A$4:$A$2000,"&lt;"&amp;DATE(YEAR($A1331),MONTH($A1331),1),'Регистрация расход товаров'!$D$4:$D$2000,$D1331),0)))/((SUMIFS('Регистрация приход товаров'!$G$4:$G$2000,'Регистрация приход товаров'!$A$4:$A$2000,"&gt;="&amp;DATE(YEAR($A1331),MONTH($A1331),1),'Регистрация приход товаров'!$D$4:$D$2000,$D1331)-SUMIFS('Регистрация приход товаров'!$G$4:$G$2000,'Регистрация приход товаров'!$A$4:$A$2000,"&gt;="&amp;DATE(YEAR($A1331),MONTH($A1331)+1,1),'Регистрация приход товаров'!$D$4:$D$2000,$D1331))+(IFERROR((SUMIF('Остаток на начало год'!$B$5:$B$302,$D1331,'Остаток на начало год'!$E$5:$E$302)+SUMIFS('Регистрация приход товаров'!$G$4:$G$2000,'Регистрация приход товаров'!$D$4:$D$2000,$D1331,'Регистрация приход товаров'!$A$4:$A$2000,"&lt;"&amp;DATE(YEAR($A1331),MONTH($A1331),1)))-SUMIFS('Регистрация расход товаров'!$G$4:$G$2000,'Регистрация расход товаров'!$A$4:$A$2000,"&lt;"&amp;DATE(YEAR($A1331),MONTH($A1331),1),'Регистрация расход товаров'!$D$4:$D$2000,$D1331),0))))*G1331,0)</f>
        <v>0</v>
      </c>
      <c r="I1331" s="154"/>
      <c r="J1331" s="153">
        <f t="shared" si="40"/>
        <v>0</v>
      </c>
      <c r="K1331" s="153">
        <f t="shared" si="41"/>
        <v>0</v>
      </c>
      <c r="L1331" s="43" t="e">
        <f>IF(B1331=#REF!,MAX($L$3:L1330)+1,0)</f>
        <v>#REF!</v>
      </c>
    </row>
    <row r="1332" spans="1:12">
      <c r="A1332" s="158"/>
      <c r="B1332" s="94"/>
      <c r="C1332" s="159"/>
      <c r="D1332" s="128"/>
      <c r="E1332" s="151" t="str">
        <f>IFERROR(INDEX('Материал хисобот'!$C$9:$C$259,MATCH(D1332,'Материал хисобот'!$B$9:$B$259,0),1),"")</f>
        <v/>
      </c>
      <c r="F1332" s="152" t="str">
        <f>IFERROR(INDEX('Материал хисобот'!$D$9:$D$259,MATCH(D1332,'Материал хисобот'!$B$9:$B$259,0),1),"")</f>
        <v/>
      </c>
      <c r="G1332" s="155"/>
      <c r="H1332" s="153">
        <f>IFERROR((((SUMIFS('Регистрация приход товаров'!$H$4:$H$2000,'Регистрация приход товаров'!$A$4:$A$2000,"&gt;="&amp;DATE(YEAR($A1332),MONTH($A1332),1),'Регистрация приход товаров'!$D$4:$D$2000,$D1332)-SUMIFS('Регистрация приход товаров'!$H$4:$H$2000,'Регистрация приход товаров'!$A$4:$A$2000,"&gt;="&amp;DATE(YEAR($A1332),MONTH($A1332)+1,1),'Регистрация приход товаров'!$D$4:$D$2000,$D1332))+(IFERROR((SUMIF('Остаток на начало год'!$B$5:$B$302,$D1332,'Остаток на начало год'!$F$5:$F$302)+SUMIFS('Регистрация приход товаров'!$H$4:$H$2000,'Регистрация приход товаров'!$D$4:$D$2000,$D1332,'Регистрация приход товаров'!$A$4:$A$2000,"&lt;"&amp;DATE(YEAR($A1332),MONTH($A1332),1)))-SUMIFS('Регистрация расход товаров'!$H$4:$H$2000,'Регистрация расход товаров'!$A$4:$A$2000,"&lt;"&amp;DATE(YEAR($A1332),MONTH($A1332),1),'Регистрация расход товаров'!$D$4:$D$2000,$D1332),0)))/((SUMIFS('Регистрация приход товаров'!$G$4:$G$2000,'Регистрация приход товаров'!$A$4:$A$2000,"&gt;="&amp;DATE(YEAR($A1332),MONTH($A1332),1),'Регистрация приход товаров'!$D$4:$D$2000,$D1332)-SUMIFS('Регистрация приход товаров'!$G$4:$G$2000,'Регистрация приход товаров'!$A$4:$A$2000,"&gt;="&amp;DATE(YEAR($A1332),MONTH($A1332)+1,1),'Регистрация приход товаров'!$D$4:$D$2000,$D1332))+(IFERROR((SUMIF('Остаток на начало год'!$B$5:$B$302,$D1332,'Остаток на начало год'!$E$5:$E$302)+SUMIFS('Регистрация приход товаров'!$G$4:$G$2000,'Регистрация приход товаров'!$D$4:$D$2000,$D1332,'Регистрация приход товаров'!$A$4:$A$2000,"&lt;"&amp;DATE(YEAR($A1332),MONTH($A1332),1)))-SUMIFS('Регистрация расход товаров'!$G$4:$G$2000,'Регистрация расход товаров'!$A$4:$A$2000,"&lt;"&amp;DATE(YEAR($A1332),MONTH($A1332),1),'Регистрация расход товаров'!$D$4:$D$2000,$D1332),0))))*G1332,0)</f>
        <v>0</v>
      </c>
      <c r="I1332" s="154"/>
      <c r="J1332" s="153">
        <f t="shared" si="40"/>
        <v>0</v>
      </c>
      <c r="K1332" s="153">
        <f t="shared" si="41"/>
        <v>0</v>
      </c>
      <c r="L1332" s="43" t="e">
        <f>IF(B1332=#REF!,MAX($L$3:L1331)+1,0)</f>
        <v>#REF!</v>
      </c>
    </row>
    <row r="1333" spans="1:12">
      <c r="A1333" s="158"/>
      <c r="B1333" s="94"/>
      <c r="C1333" s="159"/>
      <c r="D1333" s="128"/>
      <c r="E1333" s="151" t="str">
        <f>IFERROR(INDEX('Материал хисобот'!$C$9:$C$259,MATCH(D1333,'Материал хисобот'!$B$9:$B$259,0),1),"")</f>
        <v/>
      </c>
      <c r="F1333" s="152" t="str">
        <f>IFERROR(INDEX('Материал хисобот'!$D$9:$D$259,MATCH(D1333,'Материал хисобот'!$B$9:$B$259,0),1),"")</f>
        <v/>
      </c>
      <c r="G1333" s="155"/>
      <c r="H1333" s="153">
        <f>IFERROR((((SUMIFS('Регистрация приход товаров'!$H$4:$H$2000,'Регистрация приход товаров'!$A$4:$A$2000,"&gt;="&amp;DATE(YEAR($A1333),MONTH($A1333),1),'Регистрация приход товаров'!$D$4:$D$2000,$D1333)-SUMIFS('Регистрация приход товаров'!$H$4:$H$2000,'Регистрация приход товаров'!$A$4:$A$2000,"&gt;="&amp;DATE(YEAR($A1333),MONTH($A1333)+1,1),'Регистрация приход товаров'!$D$4:$D$2000,$D1333))+(IFERROR((SUMIF('Остаток на начало год'!$B$5:$B$302,$D1333,'Остаток на начало год'!$F$5:$F$302)+SUMIFS('Регистрация приход товаров'!$H$4:$H$2000,'Регистрация приход товаров'!$D$4:$D$2000,$D1333,'Регистрация приход товаров'!$A$4:$A$2000,"&lt;"&amp;DATE(YEAR($A1333),MONTH($A1333),1)))-SUMIFS('Регистрация расход товаров'!$H$4:$H$2000,'Регистрация расход товаров'!$A$4:$A$2000,"&lt;"&amp;DATE(YEAR($A1333),MONTH($A1333),1),'Регистрация расход товаров'!$D$4:$D$2000,$D1333),0)))/((SUMIFS('Регистрация приход товаров'!$G$4:$G$2000,'Регистрация приход товаров'!$A$4:$A$2000,"&gt;="&amp;DATE(YEAR($A1333),MONTH($A1333),1),'Регистрация приход товаров'!$D$4:$D$2000,$D1333)-SUMIFS('Регистрация приход товаров'!$G$4:$G$2000,'Регистрация приход товаров'!$A$4:$A$2000,"&gt;="&amp;DATE(YEAR($A1333),MONTH($A1333)+1,1),'Регистрация приход товаров'!$D$4:$D$2000,$D1333))+(IFERROR((SUMIF('Остаток на начало год'!$B$5:$B$302,$D1333,'Остаток на начало год'!$E$5:$E$302)+SUMIFS('Регистрация приход товаров'!$G$4:$G$2000,'Регистрация приход товаров'!$D$4:$D$2000,$D1333,'Регистрация приход товаров'!$A$4:$A$2000,"&lt;"&amp;DATE(YEAR($A1333),MONTH($A1333),1)))-SUMIFS('Регистрация расход товаров'!$G$4:$G$2000,'Регистрация расход товаров'!$A$4:$A$2000,"&lt;"&amp;DATE(YEAR($A1333),MONTH($A1333),1),'Регистрация расход товаров'!$D$4:$D$2000,$D1333),0))))*G1333,0)</f>
        <v>0</v>
      </c>
      <c r="I1333" s="154"/>
      <c r="J1333" s="153">
        <f t="shared" si="40"/>
        <v>0</v>
      </c>
      <c r="K1333" s="153">
        <f t="shared" si="41"/>
        <v>0</v>
      </c>
      <c r="L1333" s="43" t="e">
        <f>IF(B1333=#REF!,MAX($L$3:L1332)+1,0)</f>
        <v>#REF!</v>
      </c>
    </row>
    <row r="1334" spans="1:12">
      <c r="A1334" s="158"/>
      <c r="B1334" s="94"/>
      <c r="C1334" s="159"/>
      <c r="D1334" s="128"/>
      <c r="E1334" s="151" t="str">
        <f>IFERROR(INDEX('Материал хисобот'!$C$9:$C$259,MATCH(D1334,'Материал хисобот'!$B$9:$B$259,0),1),"")</f>
        <v/>
      </c>
      <c r="F1334" s="152" t="str">
        <f>IFERROR(INDEX('Материал хисобот'!$D$9:$D$259,MATCH(D1334,'Материал хисобот'!$B$9:$B$259,0),1),"")</f>
        <v/>
      </c>
      <c r="G1334" s="155"/>
      <c r="H1334" s="153">
        <f>IFERROR((((SUMIFS('Регистрация приход товаров'!$H$4:$H$2000,'Регистрация приход товаров'!$A$4:$A$2000,"&gt;="&amp;DATE(YEAR($A1334),MONTH($A1334),1),'Регистрация приход товаров'!$D$4:$D$2000,$D1334)-SUMIFS('Регистрация приход товаров'!$H$4:$H$2000,'Регистрация приход товаров'!$A$4:$A$2000,"&gt;="&amp;DATE(YEAR($A1334),MONTH($A1334)+1,1),'Регистрация приход товаров'!$D$4:$D$2000,$D1334))+(IFERROR((SUMIF('Остаток на начало год'!$B$5:$B$302,$D1334,'Остаток на начало год'!$F$5:$F$302)+SUMIFS('Регистрация приход товаров'!$H$4:$H$2000,'Регистрация приход товаров'!$D$4:$D$2000,$D1334,'Регистрация приход товаров'!$A$4:$A$2000,"&lt;"&amp;DATE(YEAR($A1334),MONTH($A1334),1)))-SUMIFS('Регистрация расход товаров'!$H$4:$H$2000,'Регистрация расход товаров'!$A$4:$A$2000,"&lt;"&amp;DATE(YEAR($A1334),MONTH($A1334),1),'Регистрация расход товаров'!$D$4:$D$2000,$D1334),0)))/((SUMIFS('Регистрация приход товаров'!$G$4:$G$2000,'Регистрация приход товаров'!$A$4:$A$2000,"&gt;="&amp;DATE(YEAR($A1334),MONTH($A1334),1),'Регистрация приход товаров'!$D$4:$D$2000,$D1334)-SUMIFS('Регистрация приход товаров'!$G$4:$G$2000,'Регистрация приход товаров'!$A$4:$A$2000,"&gt;="&amp;DATE(YEAR($A1334),MONTH($A1334)+1,1),'Регистрация приход товаров'!$D$4:$D$2000,$D1334))+(IFERROR((SUMIF('Остаток на начало год'!$B$5:$B$302,$D1334,'Остаток на начало год'!$E$5:$E$302)+SUMIFS('Регистрация приход товаров'!$G$4:$G$2000,'Регистрация приход товаров'!$D$4:$D$2000,$D1334,'Регистрация приход товаров'!$A$4:$A$2000,"&lt;"&amp;DATE(YEAR($A1334),MONTH($A1334),1)))-SUMIFS('Регистрация расход товаров'!$G$4:$G$2000,'Регистрация расход товаров'!$A$4:$A$2000,"&lt;"&amp;DATE(YEAR($A1334),MONTH($A1334),1),'Регистрация расход товаров'!$D$4:$D$2000,$D1334),0))))*G1334,0)</f>
        <v>0</v>
      </c>
      <c r="I1334" s="154"/>
      <c r="J1334" s="153">
        <f t="shared" si="40"/>
        <v>0</v>
      </c>
      <c r="K1334" s="153">
        <f t="shared" si="41"/>
        <v>0</v>
      </c>
      <c r="L1334" s="43" t="e">
        <f>IF(B1334=#REF!,MAX($L$3:L1333)+1,0)</f>
        <v>#REF!</v>
      </c>
    </row>
    <row r="1335" spans="1:12">
      <c r="A1335" s="158"/>
      <c r="B1335" s="94"/>
      <c r="C1335" s="159"/>
      <c r="D1335" s="128"/>
      <c r="E1335" s="151" t="str">
        <f>IFERROR(INDEX('Материал хисобот'!$C$9:$C$259,MATCH(D1335,'Материал хисобот'!$B$9:$B$259,0),1),"")</f>
        <v/>
      </c>
      <c r="F1335" s="152" t="str">
        <f>IFERROR(INDEX('Материал хисобот'!$D$9:$D$259,MATCH(D1335,'Материал хисобот'!$B$9:$B$259,0),1),"")</f>
        <v/>
      </c>
      <c r="G1335" s="155"/>
      <c r="H1335" s="153">
        <f>IFERROR((((SUMIFS('Регистрация приход товаров'!$H$4:$H$2000,'Регистрация приход товаров'!$A$4:$A$2000,"&gt;="&amp;DATE(YEAR($A1335),MONTH($A1335),1),'Регистрация приход товаров'!$D$4:$D$2000,$D1335)-SUMIFS('Регистрация приход товаров'!$H$4:$H$2000,'Регистрация приход товаров'!$A$4:$A$2000,"&gt;="&amp;DATE(YEAR($A1335),MONTH($A1335)+1,1),'Регистрация приход товаров'!$D$4:$D$2000,$D1335))+(IFERROR((SUMIF('Остаток на начало год'!$B$5:$B$302,$D1335,'Остаток на начало год'!$F$5:$F$302)+SUMIFS('Регистрация приход товаров'!$H$4:$H$2000,'Регистрация приход товаров'!$D$4:$D$2000,$D1335,'Регистрация приход товаров'!$A$4:$A$2000,"&lt;"&amp;DATE(YEAR($A1335),MONTH($A1335),1)))-SUMIFS('Регистрация расход товаров'!$H$4:$H$2000,'Регистрация расход товаров'!$A$4:$A$2000,"&lt;"&amp;DATE(YEAR($A1335),MONTH($A1335),1),'Регистрация расход товаров'!$D$4:$D$2000,$D1335),0)))/((SUMIFS('Регистрация приход товаров'!$G$4:$G$2000,'Регистрация приход товаров'!$A$4:$A$2000,"&gt;="&amp;DATE(YEAR($A1335),MONTH($A1335),1),'Регистрация приход товаров'!$D$4:$D$2000,$D1335)-SUMIFS('Регистрация приход товаров'!$G$4:$G$2000,'Регистрация приход товаров'!$A$4:$A$2000,"&gt;="&amp;DATE(YEAR($A1335),MONTH($A1335)+1,1),'Регистрация приход товаров'!$D$4:$D$2000,$D1335))+(IFERROR((SUMIF('Остаток на начало год'!$B$5:$B$302,$D1335,'Остаток на начало год'!$E$5:$E$302)+SUMIFS('Регистрация приход товаров'!$G$4:$G$2000,'Регистрация приход товаров'!$D$4:$D$2000,$D1335,'Регистрация приход товаров'!$A$4:$A$2000,"&lt;"&amp;DATE(YEAR($A1335),MONTH($A1335),1)))-SUMIFS('Регистрация расход товаров'!$G$4:$G$2000,'Регистрация расход товаров'!$A$4:$A$2000,"&lt;"&amp;DATE(YEAR($A1335),MONTH($A1335),1),'Регистрация расход товаров'!$D$4:$D$2000,$D1335),0))))*G1335,0)</f>
        <v>0</v>
      </c>
      <c r="I1335" s="154"/>
      <c r="J1335" s="153">
        <f t="shared" si="40"/>
        <v>0</v>
      </c>
      <c r="K1335" s="153">
        <f t="shared" si="41"/>
        <v>0</v>
      </c>
      <c r="L1335" s="43" t="e">
        <f>IF(B1335=#REF!,MAX($L$3:L1334)+1,0)</f>
        <v>#REF!</v>
      </c>
    </row>
    <row r="1336" spans="1:12">
      <c r="A1336" s="158"/>
      <c r="B1336" s="94"/>
      <c r="C1336" s="159"/>
      <c r="D1336" s="128"/>
      <c r="E1336" s="151" t="str">
        <f>IFERROR(INDEX('Материал хисобот'!$C$9:$C$259,MATCH(D1336,'Материал хисобот'!$B$9:$B$259,0),1),"")</f>
        <v/>
      </c>
      <c r="F1336" s="152" t="str">
        <f>IFERROR(INDEX('Материал хисобот'!$D$9:$D$259,MATCH(D1336,'Материал хисобот'!$B$9:$B$259,0),1),"")</f>
        <v/>
      </c>
      <c r="G1336" s="155"/>
      <c r="H1336" s="153">
        <f>IFERROR((((SUMIFS('Регистрация приход товаров'!$H$4:$H$2000,'Регистрация приход товаров'!$A$4:$A$2000,"&gt;="&amp;DATE(YEAR($A1336),MONTH($A1336),1),'Регистрация приход товаров'!$D$4:$D$2000,$D1336)-SUMIFS('Регистрация приход товаров'!$H$4:$H$2000,'Регистрация приход товаров'!$A$4:$A$2000,"&gt;="&amp;DATE(YEAR($A1336),MONTH($A1336)+1,1),'Регистрация приход товаров'!$D$4:$D$2000,$D1336))+(IFERROR((SUMIF('Остаток на начало год'!$B$5:$B$302,$D1336,'Остаток на начало год'!$F$5:$F$302)+SUMIFS('Регистрация приход товаров'!$H$4:$H$2000,'Регистрация приход товаров'!$D$4:$D$2000,$D1336,'Регистрация приход товаров'!$A$4:$A$2000,"&lt;"&amp;DATE(YEAR($A1336),MONTH($A1336),1)))-SUMIFS('Регистрация расход товаров'!$H$4:$H$2000,'Регистрация расход товаров'!$A$4:$A$2000,"&lt;"&amp;DATE(YEAR($A1336),MONTH($A1336),1),'Регистрация расход товаров'!$D$4:$D$2000,$D1336),0)))/((SUMIFS('Регистрация приход товаров'!$G$4:$G$2000,'Регистрация приход товаров'!$A$4:$A$2000,"&gt;="&amp;DATE(YEAR($A1336),MONTH($A1336),1),'Регистрация приход товаров'!$D$4:$D$2000,$D1336)-SUMIFS('Регистрация приход товаров'!$G$4:$G$2000,'Регистрация приход товаров'!$A$4:$A$2000,"&gt;="&amp;DATE(YEAR($A1336),MONTH($A1336)+1,1),'Регистрация приход товаров'!$D$4:$D$2000,$D1336))+(IFERROR((SUMIF('Остаток на начало год'!$B$5:$B$302,$D1336,'Остаток на начало год'!$E$5:$E$302)+SUMIFS('Регистрация приход товаров'!$G$4:$G$2000,'Регистрация приход товаров'!$D$4:$D$2000,$D1336,'Регистрация приход товаров'!$A$4:$A$2000,"&lt;"&amp;DATE(YEAR($A1336),MONTH($A1336),1)))-SUMIFS('Регистрация расход товаров'!$G$4:$G$2000,'Регистрация расход товаров'!$A$4:$A$2000,"&lt;"&amp;DATE(YEAR($A1336),MONTH($A1336),1),'Регистрация расход товаров'!$D$4:$D$2000,$D1336),0))))*G1336,0)</f>
        <v>0</v>
      </c>
      <c r="I1336" s="154"/>
      <c r="J1336" s="153">
        <f t="shared" si="40"/>
        <v>0</v>
      </c>
      <c r="K1336" s="153">
        <f t="shared" si="41"/>
        <v>0</v>
      </c>
      <c r="L1336" s="43" t="e">
        <f>IF(B1336=#REF!,MAX($L$3:L1335)+1,0)</f>
        <v>#REF!</v>
      </c>
    </row>
    <row r="1337" spans="1:12">
      <c r="A1337" s="158"/>
      <c r="B1337" s="94"/>
      <c r="C1337" s="159"/>
      <c r="D1337" s="128"/>
      <c r="E1337" s="151" t="str">
        <f>IFERROR(INDEX('Материал хисобот'!$C$9:$C$259,MATCH(D1337,'Материал хисобот'!$B$9:$B$259,0),1),"")</f>
        <v/>
      </c>
      <c r="F1337" s="152" t="str">
        <f>IFERROR(INDEX('Материал хисобот'!$D$9:$D$259,MATCH(D1337,'Материал хисобот'!$B$9:$B$259,0),1),"")</f>
        <v/>
      </c>
      <c r="G1337" s="155"/>
      <c r="H1337" s="153">
        <f>IFERROR((((SUMIFS('Регистрация приход товаров'!$H$4:$H$2000,'Регистрация приход товаров'!$A$4:$A$2000,"&gt;="&amp;DATE(YEAR($A1337),MONTH($A1337),1),'Регистрация приход товаров'!$D$4:$D$2000,$D1337)-SUMIFS('Регистрация приход товаров'!$H$4:$H$2000,'Регистрация приход товаров'!$A$4:$A$2000,"&gt;="&amp;DATE(YEAR($A1337),MONTH($A1337)+1,1),'Регистрация приход товаров'!$D$4:$D$2000,$D1337))+(IFERROR((SUMIF('Остаток на начало год'!$B$5:$B$302,$D1337,'Остаток на начало год'!$F$5:$F$302)+SUMIFS('Регистрация приход товаров'!$H$4:$H$2000,'Регистрация приход товаров'!$D$4:$D$2000,$D1337,'Регистрация приход товаров'!$A$4:$A$2000,"&lt;"&amp;DATE(YEAR($A1337),MONTH($A1337),1)))-SUMIFS('Регистрация расход товаров'!$H$4:$H$2000,'Регистрация расход товаров'!$A$4:$A$2000,"&lt;"&amp;DATE(YEAR($A1337),MONTH($A1337),1),'Регистрация расход товаров'!$D$4:$D$2000,$D1337),0)))/((SUMIFS('Регистрация приход товаров'!$G$4:$G$2000,'Регистрация приход товаров'!$A$4:$A$2000,"&gt;="&amp;DATE(YEAR($A1337),MONTH($A1337),1),'Регистрация приход товаров'!$D$4:$D$2000,$D1337)-SUMIFS('Регистрация приход товаров'!$G$4:$G$2000,'Регистрация приход товаров'!$A$4:$A$2000,"&gt;="&amp;DATE(YEAR($A1337),MONTH($A1337)+1,1),'Регистрация приход товаров'!$D$4:$D$2000,$D1337))+(IFERROR((SUMIF('Остаток на начало год'!$B$5:$B$302,$D1337,'Остаток на начало год'!$E$5:$E$302)+SUMIFS('Регистрация приход товаров'!$G$4:$G$2000,'Регистрация приход товаров'!$D$4:$D$2000,$D1337,'Регистрация приход товаров'!$A$4:$A$2000,"&lt;"&amp;DATE(YEAR($A1337),MONTH($A1337),1)))-SUMIFS('Регистрация расход товаров'!$G$4:$G$2000,'Регистрация расход товаров'!$A$4:$A$2000,"&lt;"&amp;DATE(YEAR($A1337),MONTH($A1337),1),'Регистрация расход товаров'!$D$4:$D$2000,$D1337),0))))*G1337,0)</f>
        <v>0</v>
      </c>
      <c r="I1337" s="154"/>
      <c r="J1337" s="153">
        <f t="shared" si="40"/>
        <v>0</v>
      </c>
      <c r="K1337" s="153">
        <f t="shared" si="41"/>
        <v>0</v>
      </c>
      <c r="L1337" s="43" t="e">
        <f>IF(B1337=#REF!,MAX($L$3:L1336)+1,0)</f>
        <v>#REF!</v>
      </c>
    </row>
    <row r="1338" spans="1:12">
      <c r="A1338" s="158"/>
      <c r="B1338" s="94"/>
      <c r="C1338" s="159"/>
      <c r="D1338" s="128"/>
      <c r="E1338" s="151" t="str">
        <f>IFERROR(INDEX('Материал хисобот'!$C$9:$C$259,MATCH(D1338,'Материал хисобот'!$B$9:$B$259,0),1),"")</f>
        <v/>
      </c>
      <c r="F1338" s="152" t="str">
        <f>IFERROR(INDEX('Материал хисобот'!$D$9:$D$259,MATCH(D1338,'Материал хисобот'!$B$9:$B$259,0),1),"")</f>
        <v/>
      </c>
      <c r="G1338" s="155"/>
      <c r="H1338" s="153">
        <f>IFERROR((((SUMIFS('Регистрация приход товаров'!$H$4:$H$2000,'Регистрация приход товаров'!$A$4:$A$2000,"&gt;="&amp;DATE(YEAR($A1338),MONTH($A1338),1),'Регистрация приход товаров'!$D$4:$D$2000,$D1338)-SUMIFS('Регистрация приход товаров'!$H$4:$H$2000,'Регистрация приход товаров'!$A$4:$A$2000,"&gt;="&amp;DATE(YEAR($A1338),MONTH($A1338)+1,1),'Регистрация приход товаров'!$D$4:$D$2000,$D1338))+(IFERROR((SUMIF('Остаток на начало год'!$B$5:$B$302,$D1338,'Остаток на начало год'!$F$5:$F$302)+SUMIFS('Регистрация приход товаров'!$H$4:$H$2000,'Регистрация приход товаров'!$D$4:$D$2000,$D1338,'Регистрация приход товаров'!$A$4:$A$2000,"&lt;"&amp;DATE(YEAR($A1338),MONTH($A1338),1)))-SUMIFS('Регистрация расход товаров'!$H$4:$H$2000,'Регистрация расход товаров'!$A$4:$A$2000,"&lt;"&amp;DATE(YEAR($A1338),MONTH($A1338),1),'Регистрация расход товаров'!$D$4:$D$2000,$D1338),0)))/((SUMIFS('Регистрация приход товаров'!$G$4:$G$2000,'Регистрация приход товаров'!$A$4:$A$2000,"&gt;="&amp;DATE(YEAR($A1338),MONTH($A1338),1),'Регистрация приход товаров'!$D$4:$D$2000,$D1338)-SUMIFS('Регистрация приход товаров'!$G$4:$G$2000,'Регистрация приход товаров'!$A$4:$A$2000,"&gt;="&amp;DATE(YEAR($A1338),MONTH($A1338)+1,1),'Регистрация приход товаров'!$D$4:$D$2000,$D1338))+(IFERROR((SUMIF('Остаток на начало год'!$B$5:$B$302,$D1338,'Остаток на начало год'!$E$5:$E$302)+SUMIFS('Регистрация приход товаров'!$G$4:$G$2000,'Регистрация приход товаров'!$D$4:$D$2000,$D1338,'Регистрация приход товаров'!$A$4:$A$2000,"&lt;"&amp;DATE(YEAR($A1338),MONTH($A1338),1)))-SUMIFS('Регистрация расход товаров'!$G$4:$G$2000,'Регистрация расход товаров'!$A$4:$A$2000,"&lt;"&amp;DATE(YEAR($A1338),MONTH($A1338),1),'Регистрация расход товаров'!$D$4:$D$2000,$D1338),0))))*G1338,0)</f>
        <v>0</v>
      </c>
      <c r="I1338" s="154"/>
      <c r="J1338" s="153">
        <f t="shared" si="40"/>
        <v>0</v>
      </c>
      <c r="K1338" s="153">
        <f t="shared" si="41"/>
        <v>0</v>
      </c>
      <c r="L1338" s="43" t="e">
        <f>IF(B1338=#REF!,MAX($L$3:L1337)+1,0)</f>
        <v>#REF!</v>
      </c>
    </row>
    <row r="1339" spans="1:12">
      <c r="A1339" s="158"/>
      <c r="B1339" s="94"/>
      <c r="C1339" s="159"/>
      <c r="D1339" s="128"/>
      <c r="E1339" s="151" t="str">
        <f>IFERROR(INDEX('Материал хисобот'!$C$9:$C$259,MATCH(D1339,'Материал хисобот'!$B$9:$B$259,0),1),"")</f>
        <v/>
      </c>
      <c r="F1339" s="152" t="str">
        <f>IFERROR(INDEX('Материал хисобот'!$D$9:$D$259,MATCH(D1339,'Материал хисобот'!$B$9:$B$259,0),1),"")</f>
        <v/>
      </c>
      <c r="G1339" s="155"/>
      <c r="H1339" s="153">
        <f>IFERROR((((SUMIFS('Регистрация приход товаров'!$H$4:$H$2000,'Регистрация приход товаров'!$A$4:$A$2000,"&gt;="&amp;DATE(YEAR($A1339),MONTH($A1339),1),'Регистрация приход товаров'!$D$4:$D$2000,$D1339)-SUMIFS('Регистрация приход товаров'!$H$4:$H$2000,'Регистрация приход товаров'!$A$4:$A$2000,"&gt;="&amp;DATE(YEAR($A1339),MONTH($A1339)+1,1),'Регистрация приход товаров'!$D$4:$D$2000,$D1339))+(IFERROR((SUMIF('Остаток на начало год'!$B$5:$B$302,$D1339,'Остаток на начало год'!$F$5:$F$302)+SUMIFS('Регистрация приход товаров'!$H$4:$H$2000,'Регистрация приход товаров'!$D$4:$D$2000,$D1339,'Регистрация приход товаров'!$A$4:$A$2000,"&lt;"&amp;DATE(YEAR($A1339),MONTH($A1339),1)))-SUMIFS('Регистрация расход товаров'!$H$4:$H$2000,'Регистрация расход товаров'!$A$4:$A$2000,"&lt;"&amp;DATE(YEAR($A1339),MONTH($A1339),1),'Регистрация расход товаров'!$D$4:$D$2000,$D1339),0)))/((SUMIFS('Регистрация приход товаров'!$G$4:$G$2000,'Регистрация приход товаров'!$A$4:$A$2000,"&gt;="&amp;DATE(YEAR($A1339),MONTH($A1339),1),'Регистрация приход товаров'!$D$4:$D$2000,$D1339)-SUMIFS('Регистрация приход товаров'!$G$4:$G$2000,'Регистрация приход товаров'!$A$4:$A$2000,"&gt;="&amp;DATE(YEAR($A1339),MONTH($A1339)+1,1),'Регистрация приход товаров'!$D$4:$D$2000,$D1339))+(IFERROR((SUMIF('Остаток на начало год'!$B$5:$B$302,$D1339,'Остаток на начало год'!$E$5:$E$302)+SUMIFS('Регистрация приход товаров'!$G$4:$G$2000,'Регистрация приход товаров'!$D$4:$D$2000,$D1339,'Регистрация приход товаров'!$A$4:$A$2000,"&lt;"&amp;DATE(YEAR($A1339),MONTH($A1339),1)))-SUMIFS('Регистрация расход товаров'!$G$4:$G$2000,'Регистрация расход товаров'!$A$4:$A$2000,"&lt;"&amp;DATE(YEAR($A1339),MONTH($A1339),1),'Регистрация расход товаров'!$D$4:$D$2000,$D1339),0))))*G1339,0)</f>
        <v>0</v>
      </c>
      <c r="I1339" s="154"/>
      <c r="J1339" s="153">
        <f t="shared" si="40"/>
        <v>0</v>
      </c>
      <c r="K1339" s="153">
        <f t="shared" si="41"/>
        <v>0</v>
      </c>
      <c r="L1339" s="43" t="e">
        <f>IF(B1339=#REF!,MAX($L$3:L1338)+1,0)</f>
        <v>#REF!</v>
      </c>
    </row>
    <row r="1340" spans="1:12">
      <c r="A1340" s="158"/>
      <c r="B1340" s="94"/>
      <c r="C1340" s="159"/>
      <c r="D1340" s="128"/>
      <c r="E1340" s="151" t="str">
        <f>IFERROR(INDEX('Материал хисобот'!$C$9:$C$259,MATCH(D1340,'Материал хисобот'!$B$9:$B$259,0),1),"")</f>
        <v/>
      </c>
      <c r="F1340" s="152" t="str">
        <f>IFERROR(INDEX('Материал хисобот'!$D$9:$D$259,MATCH(D1340,'Материал хисобот'!$B$9:$B$259,0),1),"")</f>
        <v/>
      </c>
      <c r="G1340" s="155"/>
      <c r="H1340" s="153">
        <f>IFERROR((((SUMIFS('Регистрация приход товаров'!$H$4:$H$2000,'Регистрация приход товаров'!$A$4:$A$2000,"&gt;="&amp;DATE(YEAR($A1340),MONTH($A1340),1),'Регистрация приход товаров'!$D$4:$D$2000,$D1340)-SUMIFS('Регистрация приход товаров'!$H$4:$H$2000,'Регистрация приход товаров'!$A$4:$A$2000,"&gt;="&amp;DATE(YEAR($A1340),MONTH($A1340)+1,1),'Регистрация приход товаров'!$D$4:$D$2000,$D1340))+(IFERROR((SUMIF('Остаток на начало год'!$B$5:$B$302,$D1340,'Остаток на начало год'!$F$5:$F$302)+SUMIFS('Регистрация приход товаров'!$H$4:$H$2000,'Регистрация приход товаров'!$D$4:$D$2000,$D1340,'Регистрация приход товаров'!$A$4:$A$2000,"&lt;"&amp;DATE(YEAR($A1340),MONTH($A1340),1)))-SUMIFS('Регистрация расход товаров'!$H$4:$H$2000,'Регистрация расход товаров'!$A$4:$A$2000,"&lt;"&amp;DATE(YEAR($A1340),MONTH($A1340),1),'Регистрация расход товаров'!$D$4:$D$2000,$D1340),0)))/((SUMIFS('Регистрация приход товаров'!$G$4:$G$2000,'Регистрация приход товаров'!$A$4:$A$2000,"&gt;="&amp;DATE(YEAR($A1340),MONTH($A1340),1),'Регистрация приход товаров'!$D$4:$D$2000,$D1340)-SUMIFS('Регистрация приход товаров'!$G$4:$G$2000,'Регистрация приход товаров'!$A$4:$A$2000,"&gt;="&amp;DATE(YEAR($A1340),MONTH($A1340)+1,1),'Регистрация приход товаров'!$D$4:$D$2000,$D1340))+(IFERROR((SUMIF('Остаток на начало год'!$B$5:$B$302,$D1340,'Остаток на начало год'!$E$5:$E$302)+SUMIFS('Регистрация приход товаров'!$G$4:$G$2000,'Регистрация приход товаров'!$D$4:$D$2000,$D1340,'Регистрация приход товаров'!$A$4:$A$2000,"&lt;"&amp;DATE(YEAR($A1340),MONTH($A1340),1)))-SUMIFS('Регистрация расход товаров'!$G$4:$G$2000,'Регистрация расход товаров'!$A$4:$A$2000,"&lt;"&amp;DATE(YEAR($A1340),MONTH($A1340),1),'Регистрация расход товаров'!$D$4:$D$2000,$D1340),0))))*G1340,0)</f>
        <v>0</v>
      </c>
      <c r="I1340" s="154"/>
      <c r="J1340" s="153">
        <f t="shared" si="40"/>
        <v>0</v>
      </c>
      <c r="K1340" s="153">
        <f t="shared" si="41"/>
        <v>0</v>
      </c>
      <c r="L1340" s="43" t="e">
        <f>IF(B1340=#REF!,MAX($L$3:L1339)+1,0)</f>
        <v>#REF!</v>
      </c>
    </row>
    <row r="1341" spans="1:12">
      <c r="A1341" s="158"/>
      <c r="B1341" s="94"/>
      <c r="C1341" s="159"/>
      <c r="D1341" s="128"/>
      <c r="E1341" s="151" t="str">
        <f>IFERROR(INDEX('Материал хисобот'!$C$9:$C$259,MATCH(D1341,'Материал хисобот'!$B$9:$B$259,0),1),"")</f>
        <v/>
      </c>
      <c r="F1341" s="152" t="str">
        <f>IFERROR(INDEX('Материал хисобот'!$D$9:$D$259,MATCH(D1341,'Материал хисобот'!$B$9:$B$259,0),1),"")</f>
        <v/>
      </c>
      <c r="G1341" s="155"/>
      <c r="H1341" s="153">
        <f>IFERROR((((SUMIFS('Регистрация приход товаров'!$H$4:$H$2000,'Регистрация приход товаров'!$A$4:$A$2000,"&gt;="&amp;DATE(YEAR($A1341),MONTH($A1341),1),'Регистрация приход товаров'!$D$4:$D$2000,$D1341)-SUMIFS('Регистрация приход товаров'!$H$4:$H$2000,'Регистрация приход товаров'!$A$4:$A$2000,"&gt;="&amp;DATE(YEAR($A1341),MONTH($A1341)+1,1),'Регистрация приход товаров'!$D$4:$D$2000,$D1341))+(IFERROR((SUMIF('Остаток на начало год'!$B$5:$B$302,$D1341,'Остаток на начало год'!$F$5:$F$302)+SUMIFS('Регистрация приход товаров'!$H$4:$H$2000,'Регистрация приход товаров'!$D$4:$D$2000,$D1341,'Регистрация приход товаров'!$A$4:$A$2000,"&lt;"&amp;DATE(YEAR($A1341),MONTH($A1341),1)))-SUMIFS('Регистрация расход товаров'!$H$4:$H$2000,'Регистрация расход товаров'!$A$4:$A$2000,"&lt;"&amp;DATE(YEAR($A1341),MONTH($A1341),1),'Регистрация расход товаров'!$D$4:$D$2000,$D1341),0)))/((SUMIFS('Регистрация приход товаров'!$G$4:$G$2000,'Регистрация приход товаров'!$A$4:$A$2000,"&gt;="&amp;DATE(YEAR($A1341),MONTH($A1341),1),'Регистрация приход товаров'!$D$4:$D$2000,$D1341)-SUMIFS('Регистрация приход товаров'!$G$4:$G$2000,'Регистрация приход товаров'!$A$4:$A$2000,"&gt;="&amp;DATE(YEAR($A1341),MONTH($A1341)+1,1),'Регистрация приход товаров'!$D$4:$D$2000,$D1341))+(IFERROR((SUMIF('Остаток на начало год'!$B$5:$B$302,$D1341,'Остаток на начало год'!$E$5:$E$302)+SUMIFS('Регистрация приход товаров'!$G$4:$G$2000,'Регистрация приход товаров'!$D$4:$D$2000,$D1341,'Регистрация приход товаров'!$A$4:$A$2000,"&lt;"&amp;DATE(YEAR($A1341),MONTH($A1341),1)))-SUMIFS('Регистрация расход товаров'!$G$4:$G$2000,'Регистрация расход товаров'!$A$4:$A$2000,"&lt;"&amp;DATE(YEAR($A1341),MONTH($A1341),1),'Регистрация расход товаров'!$D$4:$D$2000,$D1341),0))))*G1341,0)</f>
        <v>0</v>
      </c>
      <c r="I1341" s="154"/>
      <c r="J1341" s="153">
        <f t="shared" si="40"/>
        <v>0</v>
      </c>
      <c r="K1341" s="153">
        <f t="shared" si="41"/>
        <v>0</v>
      </c>
      <c r="L1341" s="43" t="e">
        <f>IF(B1341=#REF!,MAX($L$3:L1340)+1,0)</f>
        <v>#REF!</v>
      </c>
    </row>
    <row r="1342" spans="1:12">
      <c r="A1342" s="158"/>
      <c r="B1342" s="94"/>
      <c r="C1342" s="159"/>
      <c r="D1342" s="128"/>
      <c r="E1342" s="151" t="str">
        <f>IFERROR(INDEX('Материал хисобот'!$C$9:$C$259,MATCH(D1342,'Материал хисобот'!$B$9:$B$259,0),1),"")</f>
        <v/>
      </c>
      <c r="F1342" s="152" t="str">
        <f>IFERROR(INDEX('Материал хисобот'!$D$9:$D$259,MATCH(D1342,'Материал хисобот'!$B$9:$B$259,0),1),"")</f>
        <v/>
      </c>
      <c r="G1342" s="155"/>
      <c r="H1342" s="153">
        <f>IFERROR((((SUMIFS('Регистрация приход товаров'!$H$4:$H$2000,'Регистрация приход товаров'!$A$4:$A$2000,"&gt;="&amp;DATE(YEAR($A1342),MONTH($A1342),1),'Регистрация приход товаров'!$D$4:$D$2000,$D1342)-SUMIFS('Регистрация приход товаров'!$H$4:$H$2000,'Регистрация приход товаров'!$A$4:$A$2000,"&gt;="&amp;DATE(YEAR($A1342),MONTH($A1342)+1,1),'Регистрация приход товаров'!$D$4:$D$2000,$D1342))+(IFERROR((SUMIF('Остаток на начало год'!$B$5:$B$302,$D1342,'Остаток на начало год'!$F$5:$F$302)+SUMIFS('Регистрация приход товаров'!$H$4:$H$2000,'Регистрация приход товаров'!$D$4:$D$2000,$D1342,'Регистрация приход товаров'!$A$4:$A$2000,"&lt;"&amp;DATE(YEAR($A1342),MONTH($A1342),1)))-SUMIFS('Регистрация расход товаров'!$H$4:$H$2000,'Регистрация расход товаров'!$A$4:$A$2000,"&lt;"&amp;DATE(YEAR($A1342),MONTH($A1342),1),'Регистрация расход товаров'!$D$4:$D$2000,$D1342),0)))/((SUMIFS('Регистрация приход товаров'!$G$4:$G$2000,'Регистрация приход товаров'!$A$4:$A$2000,"&gt;="&amp;DATE(YEAR($A1342),MONTH($A1342),1),'Регистрация приход товаров'!$D$4:$D$2000,$D1342)-SUMIFS('Регистрация приход товаров'!$G$4:$G$2000,'Регистрация приход товаров'!$A$4:$A$2000,"&gt;="&amp;DATE(YEAR($A1342),MONTH($A1342)+1,1),'Регистрация приход товаров'!$D$4:$D$2000,$D1342))+(IFERROR((SUMIF('Остаток на начало год'!$B$5:$B$302,$D1342,'Остаток на начало год'!$E$5:$E$302)+SUMIFS('Регистрация приход товаров'!$G$4:$G$2000,'Регистрация приход товаров'!$D$4:$D$2000,$D1342,'Регистрация приход товаров'!$A$4:$A$2000,"&lt;"&amp;DATE(YEAR($A1342),MONTH($A1342),1)))-SUMIFS('Регистрация расход товаров'!$G$4:$G$2000,'Регистрация расход товаров'!$A$4:$A$2000,"&lt;"&amp;DATE(YEAR($A1342),MONTH($A1342),1),'Регистрация расход товаров'!$D$4:$D$2000,$D1342),0))))*G1342,0)</f>
        <v>0</v>
      </c>
      <c r="I1342" s="154"/>
      <c r="J1342" s="153">
        <f t="shared" si="40"/>
        <v>0</v>
      </c>
      <c r="K1342" s="153">
        <f t="shared" si="41"/>
        <v>0</v>
      </c>
      <c r="L1342" s="43" t="e">
        <f>IF(B1342=#REF!,MAX($L$3:L1341)+1,0)</f>
        <v>#REF!</v>
      </c>
    </row>
    <row r="1343" spans="1:12">
      <c r="A1343" s="158"/>
      <c r="B1343" s="94"/>
      <c r="C1343" s="159"/>
      <c r="D1343" s="128"/>
      <c r="E1343" s="151" t="str">
        <f>IFERROR(INDEX('Материал хисобот'!$C$9:$C$259,MATCH(D1343,'Материал хисобот'!$B$9:$B$259,0),1),"")</f>
        <v/>
      </c>
      <c r="F1343" s="152" t="str">
        <f>IFERROR(INDEX('Материал хисобот'!$D$9:$D$259,MATCH(D1343,'Материал хисобот'!$B$9:$B$259,0),1),"")</f>
        <v/>
      </c>
      <c r="G1343" s="155"/>
      <c r="H1343" s="153">
        <f>IFERROR((((SUMIFS('Регистрация приход товаров'!$H$4:$H$2000,'Регистрация приход товаров'!$A$4:$A$2000,"&gt;="&amp;DATE(YEAR($A1343),MONTH($A1343),1),'Регистрация приход товаров'!$D$4:$D$2000,$D1343)-SUMIFS('Регистрация приход товаров'!$H$4:$H$2000,'Регистрация приход товаров'!$A$4:$A$2000,"&gt;="&amp;DATE(YEAR($A1343),MONTH($A1343)+1,1),'Регистрация приход товаров'!$D$4:$D$2000,$D1343))+(IFERROR((SUMIF('Остаток на начало год'!$B$5:$B$302,$D1343,'Остаток на начало год'!$F$5:$F$302)+SUMIFS('Регистрация приход товаров'!$H$4:$H$2000,'Регистрация приход товаров'!$D$4:$D$2000,$D1343,'Регистрация приход товаров'!$A$4:$A$2000,"&lt;"&amp;DATE(YEAR($A1343),MONTH($A1343),1)))-SUMIFS('Регистрация расход товаров'!$H$4:$H$2000,'Регистрация расход товаров'!$A$4:$A$2000,"&lt;"&amp;DATE(YEAR($A1343),MONTH($A1343),1),'Регистрация расход товаров'!$D$4:$D$2000,$D1343),0)))/((SUMIFS('Регистрация приход товаров'!$G$4:$G$2000,'Регистрация приход товаров'!$A$4:$A$2000,"&gt;="&amp;DATE(YEAR($A1343),MONTH($A1343),1),'Регистрация приход товаров'!$D$4:$D$2000,$D1343)-SUMIFS('Регистрация приход товаров'!$G$4:$G$2000,'Регистрация приход товаров'!$A$4:$A$2000,"&gt;="&amp;DATE(YEAR($A1343),MONTH($A1343)+1,1),'Регистрация приход товаров'!$D$4:$D$2000,$D1343))+(IFERROR((SUMIF('Остаток на начало год'!$B$5:$B$302,$D1343,'Остаток на начало год'!$E$5:$E$302)+SUMIFS('Регистрация приход товаров'!$G$4:$G$2000,'Регистрация приход товаров'!$D$4:$D$2000,$D1343,'Регистрация приход товаров'!$A$4:$A$2000,"&lt;"&amp;DATE(YEAR($A1343),MONTH($A1343),1)))-SUMIFS('Регистрация расход товаров'!$G$4:$G$2000,'Регистрация расход товаров'!$A$4:$A$2000,"&lt;"&amp;DATE(YEAR($A1343),MONTH($A1343),1),'Регистрация расход товаров'!$D$4:$D$2000,$D1343),0))))*G1343,0)</f>
        <v>0</v>
      </c>
      <c r="I1343" s="154"/>
      <c r="J1343" s="153">
        <f t="shared" si="40"/>
        <v>0</v>
      </c>
      <c r="K1343" s="153">
        <f t="shared" si="41"/>
        <v>0</v>
      </c>
      <c r="L1343" s="43" t="e">
        <f>IF(B1343=#REF!,MAX($L$3:L1342)+1,0)</f>
        <v>#REF!</v>
      </c>
    </row>
    <row r="1344" spans="1:12">
      <c r="A1344" s="158"/>
      <c r="B1344" s="94"/>
      <c r="C1344" s="159"/>
      <c r="D1344" s="128"/>
      <c r="E1344" s="151" t="str">
        <f>IFERROR(INDEX('Материал хисобот'!$C$9:$C$259,MATCH(D1344,'Материал хисобот'!$B$9:$B$259,0),1),"")</f>
        <v/>
      </c>
      <c r="F1344" s="152" t="str">
        <f>IFERROR(INDEX('Материал хисобот'!$D$9:$D$259,MATCH(D1344,'Материал хисобот'!$B$9:$B$259,0),1),"")</f>
        <v/>
      </c>
      <c r="G1344" s="155"/>
      <c r="H1344" s="153">
        <f>IFERROR((((SUMIFS('Регистрация приход товаров'!$H$4:$H$2000,'Регистрация приход товаров'!$A$4:$A$2000,"&gt;="&amp;DATE(YEAR($A1344),MONTH($A1344),1),'Регистрация приход товаров'!$D$4:$D$2000,$D1344)-SUMIFS('Регистрация приход товаров'!$H$4:$H$2000,'Регистрация приход товаров'!$A$4:$A$2000,"&gt;="&amp;DATE(YEAR($A1344),MONTH($A1344)+1,1),'Регистрация приход товаров'!$D$4:$D$2000,$D1344))+(IFERROR((SUMIF('Остаток на начало год'!$B$5:$B$302,$D1344,'Остаток на начало год'!$F$5:$F$302)+SUMIFS('Регистрация приход товаров'!$H$4:$H$2000,'Регистрация приход товаров'!$D$4:$D$2000,$D1344,'Регистрация приход товаров'!$A$4:$A$2000,"&lt;"&amp;DATE(YEAR($A1344),MONTH($A1344),1)))-SUMIFS('Регистрация расход товаров'!$H$4:$H$2000,'Регистрация расход товаров'!$A$4:$A$2000,"&lt;"&amp;DATE(YEAR($A1344),MONTH($A1344),1),'Регистрация расход товаров'!$D$4:$D$2000,$D1344),0)))/((SUMIFS('Регистрация приход товаров'!$G$4:$G$2000,'Регистрация приход товаров'!$A$4:$A$2000,"&gt;="&amp;DATE(YEAR($A1344),MONTH($A1344),1),'Регистрация приход товаров'!$D$4:$D$2000,$D1344)-SUMIFS('Регистрация приход товаров'!$G$4:$G$2000,'Регистрация приход товаров'!$A$4:$A$2000,"&gt;="&amp;DATE(YEAR($A1344),MONTH($A1344)+1,1),'Регистрация приход товаров'!$D$4:$D$2000,$D1344))+(IFERROR((SUMIF('Остаток на начало год'!$B$5:$B$302,$D1344,'Остаток на начало год'!$E$5:$E$302)+SUMIFS('Регистрация приход товаров'!$G$4:$G$2000,'Регистрация приход товаров'!$D$4:$D$2000,$D1344,'Регистрация приход товаров'!$A$4:$A$2000,"&lt;"&amp;DATE(YEAR($A1344),MONTH($A1344),1)))-SUMIFS('Регистрация расход товаров'!$G$4:$G$2000,'Регистрация расход товаров'!$A$4:$A$2000,"&lt;"&amp;DATE(YEAR($A1344),MONTH($A1344),1),'Регистрация расход товаров'!$D$4:$D$2000,$D1344),0))))*G1344,0)</f>
        <v>0</v>
      </c>
      <c r="I1344" s="154"/>
      <c r="J1344" s="153">
        <f t="shared" si="40"/>
        <v>0</v>
      </c>
      <c r="K1344" s="153">
        <f t="shared" si="41"/>
        <v>0</v>
      </c>
      <c r="L1344" s="43" t="e">
        <f>IF(B1344=#REF!,MAX($L$3:L1343)+1,0)</f>
        <v>#REF!</v>
      </c>
    </row>
    <row r="1345" spans="1:12">
      <c r="A1345" s="158"/>
      <c r="B1345" s="94"/>
      <c r="C1345" s="159"/>
      <c r="D1345" s="128"/>
      <c r="E1345" s="151" t="str">
        <f>IFERROR(INDEX('Материал хисобот'!$C$9:$C$259,MATCH(D1345,'Материал хисобот'!$B$9:$B$259,0),1),"")</f>
        <v/>
      </c>
      <c r="F1345" s="152" t="str">
        <f>IFERROR(INDEX('Материал хисобот'!$D$9:$D$259,MATCH(D1345,'Материал хисобот'!$B$9:$B$259,0),1),"")</f>
        <v/>
      </c>
      <c r="G1345" s="155"/>
      <c r="H1345" s="153">
        <f>IFERROR((((SUMIFS('Регистрация приход товаров'!$H$4:$H$2000,'Регистрация приход товаров'!$A$4:$A$2000,"&gt;="&amp;DATE(YEAR($A1345),MONTH($A1345),1),'Регистрация приход товаров'!$D$4:$D$2000,$D1345)-SUMIFS('Регистрация приход товаров'!$H$4:$H$2000,'Регистрация приход товаров'!$A$4:$A$2000,"&gt;="&amp;DATE(YEAR($A1345),MONTH($A1345)+1,1),'Регистрация приход товаров'!$D$4:$D$2000,$D1345))+(IFERROR((SUMIF('Остаток на начало год'!$B$5:$B$302,$D1345,'Остаток на начало год'!$F$5:$F$302)+SUMIFS('Регистрация приход товаров'!$H$4:$H$2000,'Регистрация приход товаров'!$D$4:$D$2000,$D1345,'Регистрация приход товаров'!$A$4:$A$2000,"&lt;"&amp;DATE(YEAR($A1345),MONTH($A1345),1)))-SUMIFS('Регистрация расход товаров'!$H$4:$H$2000,'Регистрация расход товаров'!$A$4:$A$2000,"&lt;"&amp;DATE(YEAR($A1345),MONTH($A1345),1),'Регистрация расход товаров'!$D$4:$D$2000,$D1345),0)))/((SUMIFS('Регистрация приход товаров'!$G$4:$G$2000,'Регистрация приход товаров'!$A$4:$A$2000,"&gt;="&amp;DATE(YEAR($A1345),MONTH($A1345),1),'Регистрация приход товаров'!$D$4:$D$2000,$D1345)-SUMIFS('Регистрация приход товаров'!$G$4:$G$2000,'Регистрация приход товаров'!$A$4:$A$2000,"&gt;="&amp;DATE(YEAR($A1345),MONTH($A1345)+1,1),'Регистрация приход товаров'!$D$4:$D$2000,$D1345))+(IFERROR((SUMIF('Остаток на начало год'!$B$5:$B$302,$D1345,'Остаток на начало год'!$E$5:$E$302)+SUMIFS('Регистрация приход товаров'!$G$4:$G$2000,'Регистрация приход товаров'!$D$4:$D$2000,$D1345,'Регистрация приход товаров'!$A$4:$A$2000,"&lt;"&amp;DATE(YEAR($A1345),MONTH($A1345),1)))-SUMIFS('Регистрация расход товаров'!$G$4:$G$2000,'Регистрация расход товаров'!$A$4:$A$2000,"&lt;"&amp;DATE(YEAR($A1345),MONTH($A1345),1),'Регистрация расход товаров'!$D$4:$D$2000,$D1345),0))))*G1345,0)</f>
        <v>0</v>
      </c>
      <c r="I1345" s="154"/>
      <c r="J1345" s="153">
        <f t="shared" si="40"/>
        <v>0</v>
      </c>
      <c r="K1345" s="153">
        <f t="shared" si="41"/>
        <v>0</v>
      </c>
      <c r="L1345" s="43" t="e">
        <f>IF(B1345=#REF!,MAX($L$3:L1344)+1,0)</f>
        <v>#REF!</v>
      </c>
    </row>
    <row r="1346" spans="1:12">
      <c r="A1346" s="158"/>
      <c r="B1346" s="94"/>
      <c r="C1346" s="159"/>
      <c r="D1346" s="128"/>
      <c r="E1346" s="151" t="str">
        <f>IFERROR(INDEX('Материал хисобот'!$C$9:$C$259,MATCH(D1346,'Материал хисобот'!$B$9:$B$259,0),1),"")</f>
        <v/>
      </c>
      <c r="F1346" s="152" t="str">
        <f>IFERROR(INDEX('Материал хисобот'!$D$9:$D$259,MATCH(D1346,'Материал хисобот'!$B$9:$B$259,0),1),"")</f>
        <v/>
      </c>
      <c r="G1346" s="155"/>
      <c r="H1346" s="153">
        <f>IFERROR((((SUMIFS('Регистрация приход товаров'!$H$4:$H$2000,'Регистрация приход товаров'!$A$4:$A$2000,"&gt;="&amp;DATE(YEAR($A1346),MONTH($A1346),1),'Регистрация приход товаров'!$D$4:$D$2000,$D1346)-SUMIFS('Регистрация приход товаров'!$H$4:$H$2000,'Регистрация приход товаров'!$A$4:$A$2000,"&gt;="&amp;DATE(YEAR($A1346),MONTH($A1346)+1,1),'Регистрация приход товаров'!$D$4:$D$2000,$D1346))+(IFERROR((SUMIF('Остаток на начало год'!$B$5:$B$302,$D1346,'Остаток на начало год'!$F$5:$F$302)+SUMIFS('Регистрация приход товаров'!$H$4:$H$2000,'Регистрация приход товаров'!$D$4:$D$2000,$D1346,'Регистрация приход товаров'!$A$4:$A$2000,"&lt;"&amp;DATE(YEAR($A1346),MONTH($A1346),1)))-SUMIFS('Регистрация расход товаров'!$H$4:$H$2000,'Регистрация расход товаров'!$A$4:$A$2000,"&lt;"&amp;DATE(YEAR($A1346),MONTH($A1346),1),'Регистрация расход товаров'!$D$4:$D$2000,$D1346),0)))/((SUMIFS('Регистрация приход товаров'!$G$4:$G$2000,'Регистрация приход товаров'!$A$4:$A$2000,"&gt;="&amp;DATE(YEAR($A1346),MONTH($A1346),1),'Регистрация приход товаров'!$D$4:$D$2000,$D1346)-SUMIFS('Регистрация приход товаров'!$G$4:$G$2000,'Регистрация приход товаров'!$A$4:$A$2000,"&gt;="&amp;DATE(YEAR($A1346),MONTH($A1346)+1,1),'Регистрация приход товаров'!$D$4:$D$2000,$D1346))+(IFERROR((SUMIF('Остаток на начало год'!$B$5:$B$302,$D1346,'Остаток на начало год'!$E$5:$E$302)+SUMIFS('Регистрация приход товаров'!$G$4:$G$2000,'Регистрация приход товаров'!$D$4:$D$2000,$D1346,'Регистрация приход товаров'!$A$4:$A$2000,"&lt;"&amp;DATE(YEAR($A1346),MONTH($A1346),1)))-SUMIFS('Регистрация расход товаров'!$G$4:$G$2000,'Регистрация расход товаров'!$A$4:$A$2000,"&lt;"&amp;DATE(YEAR($A1346),MONTH($A1346),1),'Регистрация расход товаров'!$D$4:$D$2000,$D1346),0))))*G1346,0)</f>
        <v>0</v>
      </c>
      <c r="I1346" s="154"/>
      <c r="J1346" s="153">
        <f t="shared" si="40"/>
        <v>0</v>
      </c>
      <c r="K1346" s="153">
        <f t="shared" si="41"/>
        <v>0</v>
      </c>
      <c r="L1346" s="43" t="e">
        <f>IF(B1346=#REF!,MAX($L$3:L1345)+1,0)</f>
        <v>#REF!</v>
      </c>
    </row>
    <row r="1347" spans="1:12">
      <c r="A1347" s="158"/>
      <c r="B1347" s="94"/>
      <c r="C1347" s="159"/>
      <c r="D1347" s="128"/>
      <c r="E1347" s="151" t="str">
        <f>IFERROR(INDEX('Материал хисобот'!$C$9:$C$259,MATCH(D1347,'Материал хисобот'!$B$9:$B$259,0),1),"")</f>
        <v/>
      </c>
      <c r="F1347" s="152" t="str">
        <f>IFERROR(INDEX('Материал хисобот'!$D$9:$D$259,MATCH(D1347,'Материал хисобот'!$B$9:$B$259,0),1),"")</f>
        <v/>
      </c>
      <c r="G1347" s="155"/>
      <c r="H1347" s="153">
        <f>IFERROR((((SUMIFS('Регистрация приход товаров'!$H$4:$H$2000,'Регистрация приход товаров'!$A$4:$A$2000,"&gt;="&amp;DATE(YEAR($A1347),MONTH($A1347),1),'Регистрация приход товаров'!$D$4:$D$2000,$D1347)-SUMIFS('Регистрация приход товаров'!$H$4:$H$2000,'Регистрация приход товаров'!$A$4:$A$2000,"&gt;="&amp;DATE(YEAR($A1347),MONTH($A1347)+1,1),'Регистрация приход товаров'!$D$4:$D$2000,$D1347))+(IFERROR((SUMIF('Остаток на начало год'!$B$5:$B$302,$D1347,'Остаток на начало год'!$F$5:$F$302)+SUMIFS('Регистрация приход товаров'!$H$4:$H$2000,'Регистрация приход товаров'!$D$4:$D$2000,$D1347,'Регистрация приход товаров'!$A$4:$A$2000,"&lt;"&amp;DATE(YEAR($A1347),MONTH($A1347),1)))-SUMIFS('Регистрация расход товаров'!$H$4:$H$2000,'Регистрация расход товаров'!$A$4:$A$2000,"&lt;"&amp;DATE(YEAR($A1347),MONTH($A1347),1),'Регистрация расход товаров'!$D$4:$D$2000,$D1347),0)))/((SUMIFS('Регистрация приход товаров'!$G$4:$G$2000,'Регистрация приход товаров'!$A$4:$A$2000,"&gt;="&amp;DATE(YEAR($A1347),MONTH($A1347),1),'Регистрация приход товаров'!$D$4:$D$2000,$D1347)-SUMIFS('Регистрация приход товаров'!$G$4:$G$2000,'Регистрация приход товаров'!$A$4:$A$2000,"&gt;="&amp;DATE(YEAR($A1347),MONTH($A1347)+1,1),'Регистрация приход товаров'!$D$4:$D$2000,$D1347))+(IFERROR((SUMIF('Остаток на начало год'!$B$5:$B$302,$D1347,'Остаток на начало год'!$E$5:$E$302)+SUMIFS('Регистрация приход товаров'!$G$4:$G$2000,'Регистрация приход товаров'!$D$4:$D$2000,$D1347,'Регистрация приход товаров'!$A$4:$A$2000,"&lt;"&amp;DATE(YEAR($A1347),MONTH($A1347),1)))-SUMIFS('Регистрация расход товаров'!$G$4:$G$2000,'Регистрация расход товаров'!$A$4:$A$2000,"&lt;"&amp;DATE(YEAR($A1347),MONTH($A1347),1),'Регистрация расход товаров'!$D$4:$D$2000,$D1347),0))))*G1347,0)</f>
        <v>0</v>
      </c>
      <c r="I1347" s="154"/>
      <c r="J1347" s="153">
        <f t="shared" si="40"/>
        <v>0</v>
      </c>
      <c r="K1347" s="153">
        <f t="shared" si="41"/>
        <v>0</v>
      </c>
      <c r="L1347" s="43" t="e">
        <f>IF(B1347=#REF!,MAX($L$3:L1346)+1,0)</f>
        <v>#REF!</v>
      </c>
    </row>
    <row r="1348" spans="1:12">
      <c r="A1348" s="158"/>
      <c r="B1348" s="94"/>
      <c r="C1348" s="159"/>
      <c r="D1348" s="128"/>
      <c r="E1348" s="151" t="str">
        <f>IFERROR(INDEX('Материал хисобот'!$C$9:$C$259,MATCH(D1348,'Материал хисобот'!$B$9:$B$259,0),1),"")</f>
        <v/>
      </c>
      <c r="F1348" s="152" t="str">
        <f>IFERROR(INDEX('Материал хисобот'!$D$9:$D$259,MATCH(D1348,'Материал хисобот'!$B$9:$B$259,0),1),"")</f>
        <v/>
      </c>
      <c r="G1348" s="155"/>
      <c r="H1348" s="153">
        <f>IFERROR((((SUMIFS('Регистрация приход товаров'!$H$4:$H$2000,'Регистрация приход товаров'!$A$4:$A$2000,"&gt;="&amp;DATE(YEAR($A1348),MONTH($A1348),1),'Регистрация приход товаров'!$D$4:$D$2000,$D1348)-SUMIFS('Регистрация приход товаров'!$H$4:$H$2000,'Регистрация приход товаров'!$A$4:$A$2000,"&gt;="&amp;DATE(YEAR($A1348),MONTH($A1348)+1,1),'Регистрация приход товаров'!$D$4:$D$2000,$D1348))+(IFERROR((SUMIF('Остаток на начало год'!$B$5:$B$302,$D1348,'Остаток на начало год'!$F$5:$F$302)+SUMIFS('Регистрация приход товаров'!$H$4:$H$2000,'Регистрация приход товаров'!$D$4:$D$2000,$D1348,'Регистрация приход товаров'!$A$4:$A$2000,"&lt;"&amp;DATE(YEAR($A1348),MONTH($A1348),1)))-SUMIFS('Регистрация расход товаров'!$H$4:$H$2000,'Регистрация расход товаров'!$A$4:$A$2000,"&lt;"&amp;DATE(YEAR($A1348),MONTH($A1348),1),'Регистрация расход товаров'!$D$4:$D$2000,$D1348),0)))/((SUMIFS('Регистрация приход товаров'!$G$4:$G$2000,'Регистрация приход товаров'!$A$4:$A$2000,"&gt;="&amp;DATE(YEAR($A1348),MONTH($A1348),1),'Регистрация приход товаров'!$D$4:$D$2000,$D1348)-SUMIFS('Регистрация приход товаров'!$G$4:$G$2000,'Регистрация приход товаров'!$A$4:$A$2000,"&gt;="&amp;DATE(YEAR($A1348),MONTH($A1348)+1,1),'Регистрация приход товаров'!$D$4:$D$2000,$D1348))+(IFERROR((SUMIF('Остаток на начало год'!$B$5:$B$302,$D1348,'Остаток на начало год'!$E$5:$E$302)+SUMIFS('Регистрация приход товаров'!$G$4:$G$2000,'Регистрация приход товаров'!$D$4:$D$2000,$D1348,'Регистрация приход товаров'!$A$4:$A$2000,"&lt;"&amp;DATE(YEAR($A1348),MONTH($A1348),1)))-SUMIFS('Регистрация расход товаров'!$G$4:$G$2000,'Регистрация расход товаров'!$A$4:$A$2000,"&lt;"&amp;DATE(YEAR($A1348),MONTH($A1348),1),'Регистрация расход товаров'!$D$4:$D$2000,$D1348),0))))*G1348,0)</f>
        <v>0</v>
      </c>
      <c r="I1348" s="154"/>
      <c r="J1348" s="153">
        <f t="shared" si="40"/>
        <v>0</v>
      </c>
      <c r="K1348" s="153">
        <f t="shared" si="41"/>
        <v>0</v>
      </c>
      <c r="L1348" s="43" t="e">
        <f>IF(B1348=#REF!,MAX($L$3:L1347)+1,0)</f>
        <v>#REF!</v>
      </c>
    </row>
    <row r="1349" spans="1:12">
      <c r="A1349" s="158"/>
      <c r="B1349" s="94"/>
      <c r="C1349" s="159"/>
      <c r="D1349" s="128"/>
      <c r="E1349" s="151" t="str">
        <f>IFERROR(INDEX('Материал хисобот'!$C$9:$C$259,MATCH(D1349,'Материал хисобот'!$B$9:$B$259,0),1),"")</f>
        <v/>
      </c>
      <c r="F1349" s="152" t="str">
        <f>IFERROR(INDEX('Материал хисобот'!$D$9:$D$259,MATCH(D1349,'Материал хисобот'!$B$9:$B$259,0),1),"")</f>
        <v/>
      </c>
      <c r="G1349" s="155"/>
      <c r="H1349" s="153">
        <f>IFERROR((((SUMIFS('Регистрация приход товаров'!$H$4:$H$2000,'Регистрация приход товаров'!$A$4:$A$2000,"&gt;="&amp;DATE(YEAR($A1349),MONTH($A1349),1),'Регистрация приход товаров'!$D$4:$D$2000,$D1349)-SUMIFS('Регистрация приход товаров'!$H$4:$H$2000,'Регистрация приход товаров'!$A$4:$A$2000,"&gt;="&amp;DATE(YEAR($A1349),MONTH($A1349)+1,1),'Регистрация приход товаров'!$D$4:$D$2000,$D1349))+(IFERROR((SUMIF('Остаток на начало год'!$B$5:$B$302,$D1349,'Остаток на начало год'!$F$5:$F$302)+SUMIFS('Регистрация приход товаров'!$H$4:$H$2000,'Регистрация приход товаров'!$D$4:$D$2000,$D1349,'Регистрация приход товаров'!$A$4:$A$2000,"&lt;"&amp;DATE(YEAR($A1349),MONTH($A1349),1)))-SUMIFS('Регистрация расход товаров'!$H$4:$H$2000,'Регистрация расход товаров'!$A$4:$A$2000,"&lt;"&amp;DATE(YEAR($A1349),MONTH($A1349),1),'Регистрация расход товаров'!$D$4:$D$2000,$D1349),0)))/((SUMIFS('Регистрация приход товаров'!$G$4:$G$2000,'Регистрация приход товаров'!$A$4:$A$2000,"&gt;="&amp;DATE(YEAR($A1349),MONTH($A1349),1),'Регистрация приход товаров'!$D$4:$D$2000,$D1349)-SUMIFS('Регистрация приход товаров'!$G$4:$G$2000,'Регистрация приход товаров'!$A$4:$A$2000,"&gt;="&amp;DATE(YEAR($A1349),MONTH($A1349)+1,1),'Регистрация приход товаров'!$D$4:$D$2000,$D1349))+(IFERROR((SUMIF('Остаток на начало год'!$B$5:$B$302,$D1349,'Остаток на начало год'!$E$5:$E$302)+SUMIFS('Регистрация приход товаров'!$G$4:$G$2000,'Регистрация приход товаров'!$D$4:$D$2000,$D1349,'Регистрация приход товаров'!$A$4:$A$2000,"&lt;"&amp;DATE(YEAR($A1349),MONTH($A1349),1)))-SUMIFS('Регистрация расход товаров'!$G$4:$G$2000,'Регистрация расход товаров'!$A$4:$A$2000,"&lt;"&amp;DATE(YEAR($A1349),MONTH($A1349),1),'Регистрация расход товаров'!$D$4:$D$2000,$D1349),0))))*G1349,0)</f>
        <v>0</v>
      </c>
      <c r="I1349" s="154"/>
      <c r="J1349" s="153">
        <f t="shared" ref="J1349:J1412" si="42">+G1349*I1349</f>
        <v>0</v>
      </c>
      <c r="K1349" s="153">
        <f t="shared" ref="K1349:K1412" si="43">+J1349-H1349</f>
        <v>0</v>
      </c>
      <c r="L1349" s="43" t="e">
        <f>IF(B1349=#REF!,MAX($L$3:L1348)+1,0)</f>
        <v>#REF!</v>
      </c>
    </row>
    <row r="1350" spans="1:12">
      <c r="A1350" s="158"/>
      <c r="B1350" s="94"/>
      <c r="C1350" s="159"/>
      <c r="D1350" s="128"/>
      <c r="E1350" s="151" t="str">
        <f>IFERROR(INDEX('Материал хисобот'!$C$9:$C$259,MATCH(D1350,'Материал хисобот'!$B$9:$B$259,0),1),"")</f>
        <v/>
      </c>
      <c r="F1350" s="152" t="str">
        <f>IFERROR(INDEX('Материал хисобот'!$D$9:$D$259,MATCH(D1350,'Материал хисобот'!$B$9:$B$259,0),1),"")</f>
        <v/>
      </c>
      <c r="G1350" s="155"/>
      <c r="H1350" s="153">
        <f>IFERROR((((SUMIFS('Регистрация приход товаров'!$H$4:$H$2000,'Регистрация приход товаров'!$A$4:$A$2000,"&gt;="&amp;DATE(YEAR($A1350),MONTH($A1350),1),'Регистрация приход товаров'!$D$4:$D$2000,$D1350)-SUMIFS('Регистрация приход товаров'!$H$4:$H$2000,'Регистрация приход товаров'!$A$4:$A$2000,"&gt;="&amp;DATE(YEAR($A1350),MONTH($A1350)+1,1),'Регистрация приход товаров'!$D$4:$D$2000,$D1350))+(IFERROR((SUMIF('Остаток на начало год'!$B$5:$B$302,$D1350,'Остаток на начало год'!$F$5:$F$302)+SUMIFS('Регистрация приход товаров'!$H$4:$H$2000,'Регистрация приход товаров'!$D$4:$D$2000,$D1350,'Регистрация приход товаров'!$A$4:$A$2000,"&lt;"&amp;DATE(YEAR($A1350),MONTH($A1350),1)))-SUMIFS('Регистрация расход товаров'!$H$4:$H$2000,'Регистрация расход товаров'!$A$4:$A$2000,"&lt;"&amp;DATE(YEAR($A1350),MONTH($A1350),1),'Регистрация расход товаров'!$D$4:$D$2000,$D1350),0)))/((SUMIFS('Регистрация приход товаров'!$G$4:$G$2000,'Регистрация приход товаров'!$A$4:$A$2000,"&gt;="&amp;DATE(YEAR($A1350),MONTH($A1350),1),'Регистрация приход товаров'!$D$4:$D$2000,$D1350)-SUMIFS('Регистрация приход товаров'!$G$4:$G$2000,'Регистрация приход товаров'!$A$4:$A$2000,"&gt;="&amp;DATE(YEAR($A1350),MONTH($A1350)+1,1),'Регистрация приход товаров'!$D$4:$D$2000,$D1350))+(IFERROR((SUMIF('Остаток на начало год'!$B$5:$B$302,$D1350,'Остаток на начало год'!$E$5:$E$302)+SUMIFS('Регистрация приход товаров'!$G$4:$G$2000,'Регистрация приход товаров'!$D$4:$D$2000,$D1350,'Регистрация приход товаров'!$A$4:$A$2000,"&lt;"&amp;DATE(YEAR($A1350),MONTH($A1350),1)))-SUMIFS('Регистрация расход товаров'!$G$4:$G$2000,'Регистрация расход товаров'!$A$4:$A$2000,"&lt;"&amp;DATE(YEAR($A1350),MONTH($A1350),1),'Регистрация расход товаров'!$D$4:$D$2000,$D1350),0))))*G1350,0)</f>
        <v>0</v>
      </c>
      <c r="I1350" s="154"/>
      <c r="J1350" s="153">
        <f t="shared" si="42"/>
        <v>0</v>
      </c>
      <c r="K1350" s="153">
        <f t="shared" si="43"/>
        <v>0</v>
      </c>
      <c r="L1350" s="43" t="e">
        <f>IF(B1350=#REF!,MAX($L$3:L1349)+1,0)</f>
        <v>#REF!</v>
      </c>
    </row>
    <row r="1351" spans="1:12">
      <c r="A1351" s="158"/>
      <c r="B1351" s="94"/>
      <c r="C1351" s="159"/>
      <c r="D1351" s="128"/>
      <c r="E1351" s="151" t="str">
        <f>IFERROR(INDEX('Материал хисобот'!$C$9:$C$259,MATCH(D1351,'Материал хисобот'!$B$9:$B$259,0),1),"")</f>
        <v/>
      </c>
      <c r="F1351" s="152" t="str">
        <f>IFERROR(INDEX('Материал хисобот'!$D$9:$D$259,MATCH(D1351,'Материал хисобот'!$B$9:$B$259,0),1),"")</f>
        <v/>
      </c>
      <c r="G1351" s="155"/>
      <c r="H1351" s="153">
        <f>IFERROR((((SUMIFS('Регистрация приход товаров'!$H$4:$H$2000,'Регистрация приход товаров'!$A$4:$A$2000,"&gt;="&amp;DATE(YEAR($A1351),MONTH($A1351),1),'Регистрация приход товаров'!$D$4:$D$2000,$D1351)-SUMIFS('Регистрация приход товаров'!$H$4:$H$2000,'Регистрация приход товаров'!$A$4:$A$2000,"&gt;="&amp;DATE(YEAR($A1351),MONTH($A1351)+1,1),'Регистрация приход товаров'!$D$4:$D$2000,$D1351))+(IFERROR((SUMIF('Остаток на начало год'!$B$5:$B$302,$D1351,'Остаток на начало год'!$F$5:$F$302)+SUMIFS('Регистрация приход товаров'!$H$4:$H$2000,'Регистрация приход товаров'!$D$4:$D$2000,$D1351,'Регистрация приход товаров'!$A$4:$A$2000,"&lt;"&amp;DATE(YEAR($A1351),MONTH($A1351),1)))-SUMIFS('Регистрация расход товаров'!$H$4:$H$2000,'Регистрация расход товаров'!$A$4:$A$2000,"&lt;"&amp;DATE(YEAR($A1351),MONTH($A1351),1),'Регистрация расход товаров'!$D$4:$D$2000,$D1351),0)))/((SUMIFS('Регистрация приход товаров'!$G$4:$G$2000,'Регистрация приход товаров'!$A$4:$A$2000,"&gt;="&amp;DATE(YEAR($A1351),MONTH($A1351),1),'Регистрация приход товаров'!$D$4:$D$2000,$D1351)-SUMIFS('Регистрация приход товаров'!$G$4:$G$2000,'Регистрация приход товаров'!$A$4:$A$2000,"&gt;="&amp;DATE(YEAR($A1351),MONTH($A1351)+1,1),'Регистрация приход товаров'!$D$4:$D$2000,$D1351))+(IFERROR((SUMIF('Остаток на начало год'!$B$5:$B$302,$D1351,'Остаток на начало год'!$E$5:$E$302)+SUMIFS('Регистрация приход товаров'!$G$4:$G$2000,'Регистрация приход товаров'!$D$4:$D$2000,$D1351,'Регистрация приход товаров'!$A$4:$A$2000,"&lt;"&amp;DATE(YEAR($A1351),MONTH($A1351),1)))-SUMIFS('Регистрация расход товаров'!$G$4:$G$2000,'Регистрация расход товаров'!$A$4:$A$2000,"&lt;"&amp;DATE(YEAR($A1351),MONTH($A1351),1),'Регистрация расход товаров'!$D$4:$D$2000,$D1351),0))))*G1351,0)</f>
        <v>0</v>
      </c>
      <c r="I1351" s="154"/>
      <c r="J1351" s="153">
        <f t="shared" si="42"/>
        <v>0</v>
      </c>
      <c r="K1351" s="153">
        <f t="shared" si="43"/>
        <v>0</v>
      </c>
      <c r="L1351" s="43" t="e">
        <f>IF(B1351=#REF!,MAX($L$3:L1350)+1,0)</f>
        <v>#REF!</v>
      </c>
    </row>
    <row r="1352" spans="1:12">
      <c r="A1352" s="158"/>
      <c r="B1352" s="94"/>
      <c r="C1352" s="159"/>
      <c r="D1352" s="128"/>
      <c r="E1352" s="151" t="str">
        <f>IFERROR(INDEX('Материал хисобот'!$C$9:$C$259,MATCH(D1352,'Материал хисобот'!$B$9:$B$259,0),1),"")</f>
        <v/>
      </c>
      <c r="F1352" s="152" t="str">
        <f>IFERROR(INDEX('Материал хисобот'!$D$9:$D$259,MATCH(D1352,'Материал хисобот'!$B$9:$B$259,0),1),"")</f>
        <v/>
      </c>
      <c r="G1352" s="155"/>
      <c r="H1352" s="153">
        <f>IFERROR((((SUMIFS('Регистрация приход товаров'!$H$4:$H$2000,'Регистрация приход товаров'!$A$4:$A$2000,"&gt;="&amp;DATE(YEAR($A1352),MONTH($A1352),1),'Регистрация приход товаров'!$D$4:$D$2000,$D1352)-SUMIFS('Регистрация приход товаров'!$H$4:$H$2000,'Регистрация приход товаров'!$A$4:$A$2000,"&gt;="&amp;DATE(YEAR($A1352),MONTH($A1352)+1,1),'Регистрация приход товаров'!$D$4:$D$2000,$D1352))+(IFERROR((SUMIF('Остаток на начало год'!$B$5:$B$302,$D1352,'Остаток на начало год'!$F$5:$F$302)+SUMIFS('Регистрация приход товаров'!$H$4:$H$2000,'Регистрация приход товаров'!$D$4:$D$2000,$D1352,'Регистрация приход товаров'!$A$4:$A$2000,"&lt;"&amp;DATE(YEAR($A1352),MONTH($A1352),1)))-SUMIFS('Регистрация расход товаров'!$H$4:$H$2000,'Регистрация расход товаров'!$A$4:$A$2000,"&lt;"&amp;DATE(YEAR($A1352),MONTH($A1352),1),'Регистрация расход товаров'!$D$4:$D$2000,$D1352),0)))/((SUMIFS('Регистрация приход товаров'!$G$4:$G$2000,'Регистрация приход товаров'!$A$4:$A$2000,"&gt;="&amp;DATE(YEAR($A1352),MONTH($A1352),1),'Регистрация приход товаров'!$D$4:$D$2000,$D1352)-SUMIFS('Регистрация приход товаров'!$G$4:$G$2000,'Регистрация приход товаров'!$A$4:$A$2000,"&gt;="&amp;DATE(YEAR($A1352),MONTH($A1352)+1,1),'Регистрация приход товаров'!$D$4:$D$2000,$D1352))+(IFERROR((SUMIF('Остаток на начало год'!$B$5:$B$302,$D1352,'Остаток на начало год'!$E$5:$E$302)+SUMIFS('Регистрация приход товаров'!$G$4:$G$2000,'Регистрация приход товаров'!$D$4:$D$2000,$D1352,'Регистрация приход товаров'!$A$4:$A$2000,"&lt;"&amp;DATE(YEAR($A1352),MONTH($A1352),1)))-SUMIFS('Регистрация расход товаров'!$G$4:$G$2000,'Регистрация расход товаров'!$A$4:$A$2000,"&lt;"&amp;DATE(YEAR($A1352),MONTH($A1352),1),'Регистрация расход товаров'!$D$4:$D$2000,$D1352),0))))*G1352,0)</f>
        <v>0</v>
      </c>
      <c r="I1352" s="154"/>
      <c r="J1352" s="153">
        <f t="shared" si="42"/>
        <v>0</v>
      </c>
      <c r="K1352" s="153">
        <f t="shared" si="43"/>
        <v>0</v>
      </c>
      <c r="L1352" s="43" t="e">
        <f>IF(B1352=#REF!,MAX($L$3:L1351)+1,0)</f>
        <v>#REF!</v>
      </c>
    </row>
    <row r="1353" spans="1:12">
      <c r="A1353" s="158"/>
      <c r="B1353" s="94"/>
      <c r="C1353" s="159"/>
      <c r="D1353" s="128"/>
      <c r="E1353" s="151" t="str">
        <f>IFERROR(INDEX('Материал хисобот'!$C$9:$C$259,MATCH(D1353,'Материал хисобот'!$B$9:$B$259,0),1),"")</f>
        <v/>
      </c>
      <c r="F1353" s="152" t="str">
        <f>IFERROR(INDEX('Материал хисобот'!$D$9:$D$259,MATCH(D1353,'Материал хисобот'!$B$9:$B$259,0),1),"")</f>
        <v/>
      </c>
      <c r="G1353" s="155"/>
      <c r="H1353" s="153">
        <f>IFERROR((((SUMIFS('Регистрация приход товаров'!$H$4:$H$2000,'Регистрация приход товаров'!$A$4:$A$2000,"&gt;="&amp;DATE(YEAR($A1353),MONTH($A1353),1),'Регистрация приход товаров'!$D$4:$D$2000,$D1353)-SUMIFS('Регистрация приход товаров'!$H$4:$H$2000,'Регистрация приход товаров'!$A$4:$A$2000,"&gt;="&amp;DATE(YEAR($A1353),MONTH($A1353)+1,1),'Регистрация приход товаров'!$D$4:$D$2000,$D1353))+(IFERROR((SUMIF('Остаток на начало год'!$B$5:$B$302,$D1353,'Остаток на начало год'!$F$5:$F$302)+SUMIFS('Регистрация приход товаров'!$H$4:$H$2000,'Регистрация приход товаров'!$D$4:$D$2000,$D1353,'Регистрация приход товаров'!$A$4:$A$2000,"&lt;"&amp;DATE(YEAR($A1353),MONTH($A1353),1)))-SUMIFS('Регистрация расход товаров'!$H$4:$H$2000,'Регистрация расход товаров'!$A$4:$A$2000,"&lt;"&amp;DATE(YEAR($A1353),MONTH($A1353),1),'Регистрация расход товаров'!$D$4:$D$2000,$D1353),0)))/((SUMIFS('Регистрация приход товаров'!$G$4:$G$2000,'Регистрация приход товаров'!$A$4:$A$2000,"&gt;="&amp;DATE(YEAR($A1353),MONTH($A1353),1),'Регистрация приход товаров'!$D$4:$D$2000,$D1353)-SUMIFS('Регистрация приход товаров'!$G$4:$G$2000,'Регистрация приход товаров'!$A$4:$A$2000,"&gt;="&amp;DATE(YEAR($A1353),MONTH($A1353)+1,1),'Регистрация приход товаров'!$D$4:$D$2000,$D1353))+(IFERROR((SUMIF('Остаток на начало год'!$B$5:$B$302,$D1353,'Остаток на начало год'!$E$5:$E$302)+SUMIFS('Регистрация приход товаров'!$G$4:$G$2000,'Регистрация приход товаров'!$D$4:$D$2000,$D1353,'Регистрация приход товаров'!$A$4:$A$2000,"&lt;"&amp;DATE(YEAR($A1353),MONTH($A1353),1)))-SUMIFS('Регистрация расход товаров'!$G$4:$G$2000,'Регистрация расход товаров'!$A$4:$A$2000,"&lt;"&amp;DATE(YEAR($A1353),MONTH($A1353),1),'Регистрация расход товаров'!$D$4:$D$2000,$D1353),0))))*G1353,0)</f>
        <v>0</v>
      </c>
      <c r="I1353" s="154"/>
      <c r="J1353" s="153">
        <f t="shared" si="42"/>
        <v>0</v>
      </c>
      <c r="K1353" s="153">
        <f t="shared" si="43"/>
        <v>0</v>
      </c>
      <c r="L1353" s="43" t="e">
        <f>IF(B1353=#REF!,MAX($L$3:L1352)+1,0)</f>
        <v>#REF!</v>
      </c>
    </row>
    <row r="1354" spans="1:12">
      <c r="A1354" s="158"/>
      <c r="B1354" s="94"/>
      <c r="C1354" s="159"/>
      <c r="D1354" s="128"/>
      <c r="E1354" s="151" t="str">
        <f>IFERROR(INDEX('Материал хисобот'!$C$9:$C$259,MATCH(D1354,'Материал хисобот'!$B$9:$B$259,0),1),"")</f>
        <v/>
      </c>
      <c r="F1354" s="152" t="str">
        <f>IFERROR(INDEX('Материал хисобот'!$D$9:$D$259,MATCH(D1354,'Материал хисобот'!$B$9:$B$259,0),1),"")</f>
        <v/>
      </c>
      <c r="G1354" s="155"/>
      <c r="H1354" s="153">
        <f>IFERROR((((SUMIFS('Регистрация приход товаров'!$H$4:$H$2000,'Регистрация приход товаров'!$A$4:$A$2000,"&gt;="&amp;DATE(YEAR($A1354),MONTH($A1354),1),'Регистрация приход товаров'!$D$4:$D$2000,$D1354)-SUMIFS('Регистрация приход товаров'!$H$4:$H$2000,'Регистрация приход товаров'!$A$4:$A$2000,"&gt;="&amp;DATE(YEAR($A1354),MONTH($A1354)+1,1),'Регистрация приход товаров'!$D$4:$D$2000,$D1354))+(IFERROR((SUMIF('Остаток на начало год'!$B$5:$B$302,$D1354,'Остаток на начало год'!$F$5:$F$302)+SUMIFS('Регистрация приход товаров'!$H$4:$H$2000,'Регистрация приход товаров'!$D$4:$D$2000,$D1354,'Регистрация приход товаров'!$A$4:$A$2000,"&lt;"&amp;DATE(YEAR($A1354),MONTH($A1354),1)))-SUMIFS('Регистрация расход товаров'!$H$4:$H$2000,'Регистрация расход товаров'!$A$4:$A$2000,"&lt;"&amp;DATE(YEAR($A1354),MONTH($A1354),1),'Регистрация расход товаров'!$D$4:$D$2000,$D1354),0)))/((SUMIFS('Регистрация приход товаров'!$G$4:$G$2000,'Регистрация приход товаров'!$A$4:$A$2000,"&gt;="&amp;DATE(YEAR($A1354),MONTH($A1354),1),'Регистрация приход товаров'!$D$4:$D$2000,$D1354)-SUMIFS('Регистрация приход товаров'!$G$4:$G$2000,'Регистрация приход товаров'!$A$4:$A$2000,"&gt;="&amp;DATE(YEAR($A1354),MONTH($A1354)+1,1),'Регистрация приход товаров'!$D$4:$D$2000,$D1354))+(IFERROR((SUMIF('Остаток на начало год'!$B$5:$B$302,$D1354,'Остаток на начало год'!$E$5:$E$302)+SUMIFS('Регистрация приход товаров'!$G$4:$G$2000,'Регистрация приход товаров'!$D$4:$D$2000,$D1354,'Регистрация приход товаров'!$A$4:$A$2000,"&lt;"&amp;DATE(YEAR($A1354),MONTH($A1354),1)))-SUMIFS('Регистрация расход товаров'!$G$4:$G$2000,'Регистрация расход товаров'!$A$4:$A$2000,"&lt;"&amp;DATE(YEAR($A1354),MONTH($A1354),1),'Регистрация расход товаров'!$D$4:$D$2000,$D1354),0))))*G1354,0)</f>
        <v>0</v>
      </c>
      <c r="I1354" s="154"/>
      <c r="J1354" s="153">
        <f t="shared" si="42"/>
        <v>0</v>
      </c>
      <c r="K1354" s="153">
        <f t="shared" si="43"/>
        <v>0</v>
      </c>
      <c r="L1354" s="43" t="e">
        <f>IF(B1354=#REF!,MAX($L$3:L1353)+1,0)</f>
        <v>#REF!</v>
      </c>
    </row>
    <row r="1355" spans="1:12">
      <c r="A1355" s="158"/>
      <c r="B1355" s="94"/>
      <c r="C1355" s="159"/>
      <c r="D1355" s="128"/>
      <c r="E1355" s="151" t="str">
        <f>IFERROR(INDEX('Материал хисобот'!$C$9:$C$259,MATCH(D1355,'Материал хисобот'!$B$9:$B$259,0),1),"")</f>
        <v/>
      </c>
      <c r="F1355" s="152" t="str">
        <f>IFERROR(INDEX('Материал хисобот'!$D$9:$D$259,MATCH(D1355,'Материал хисобот'!$B$9:$B$259,0),1),"")</f>
        <v/>
      </c>
      <c r="G1355" s="155"/>
      <c r="H1355" s="153">
        <f>IFERROR((((SUMIFS('Регистрация приход товаров'!$H$4:$H$2000,'Регистрация приход товаров'!$A$4:$A$2000,"&gt;="&amp;DATE(YEAR($A1355),MONTH($A1355),1),'Регистрация приход товаров'!$D$4:$D$2000,$D1355)-SUMIFS('Регистрация приход товаров'!$H$4:$H$2000,'Регистрация приход товаров'!$A$4:$A$2000,"&gt;="&amp;DATE(YEAR($A1355),MONTH($A1355)+1,1),'Регистрация приход товаров'!$D$4:$D$2000,$D1355))+(IFERROR((SUMIF('Остаток на начало год'!$B$5:$B$302,$D1355,'Остаток на начало год'!$F$5:$F$302)+SUMIFS('Регистрация приход товаров'!$H$4:$H$2000,'Регистрация приход товаров'!$D$4:$D$2000,$D1355,'Регистрация приход товаров'!$A$4:$A$2000,"&lt;"&amp;DATE(YEAR($A1355),MONTH($A1355),1)))-SUMIFS('Регистрация расход товаров'!$H$4:$H$2000,'Регистрация расход товаров'!$A$4:$A$2000,"&lt;"&amp;DATE(YEAR($A1355),MONTH($A1355),1),'Регистрация расход товаров'!$D$4:$D$2000,$D1355),0)))/((SUMIFS('Регистрация приход товаров'!$G$4:$G$2000,'Регистрация приход товаров'!$A$4:$A$2000,"&gt;="&amp;DATE(YEAR($A1355),MONTH($A1355),1),'Регистрация приход товаров'!$D$4:$D$2000,$D1355)-SUMIFS('Регистрация приход товаров'!$G$4:$G$2000,'Регистрация приход товаров'!$A$4:$A$2000,"&gt;="&amp;DATE(YEAR($A1355),MONTH($A1355)+1,1),'Регистрация приход товаров'!$D$4:$D$2000,$D1355))+(IFERROR((SUMIF('Остаток на начало год'!$B$5:$B$302,$D1355,'Остаток на начало год'!$E$5:$E$302)+SUMIFS('Регистрация приход товаров'!$G$4:$G$2000,'Регистрация приход товаров'!$D$4:$D$2000,$D1355,'Регистрация приход товаров'!$A$4:$A$2000,"&lt;"&amp;DATE(YEAR($A1355),MONTH($A1355),1)))-SUMIFS('Регистрация расход товаров'!$G$4:$G$2000,'Регистрация расход товаров'!$A$4:$A$2000,"&lt;"&amp;DATE(YEAR($A1355),MONTH($A1355),1),'Регистрация расход товаров'!$D$4:$D$2000,$D1355),0))))*G1355,0)</f>
        <v>0</v>
      </c>
      <c r="I1355" s="154"/>
      <c r="J1355" s="153">
        <f t="shared" si="42"/>
        <v>0</v>
      </c>
      <c r="K1355" s="153">
        <f t="shared" si="43"/>
        <v>0</v>
      </c>
      <c r="L1355" s="43" t="e">
        <f>IF(B1355=#REF!,MAX($L$3:L1354)+1,0)</f>
        <v>#REF!</v>
      </c>
    </row>
    <row r="1356" spans="1:12">
      <c r="A1356" s="158"/>
      <c r="B1356" s="94"/>
      <c r="C1356" s="159"/>
      <c r="D1356" s="128"/>
      <c r="E1356" s="151" t="str">
        <f>IFERROR(INDEX('Материал хисобот'!$C$9:$C$259,MATCH(D1356,'Материал хисобот'!$B$9:$B$259,0),1),"")</f>
        <v/>
      </c>
      <c r="F1356" s="152" t="str">
        <f>IFERROR(INDEX('Материал хисобот'!$D$9:$D$259,MATCH(D1356,'Материал хисобот'!$B$9:$B$259,0),1),"")</f>
        <v/>
      </c>
      <c r="G1356" s="155"/>
      <c r="H1356" s="153">
        <f>IFERROR((((SUMIFS('Регистрация приход товаров'!$H$4:$H$2000,'Регистрация приход товаров'!$A$4:$A$2000,"&gt;="&amp;DATE(YEAR($A1356),MONTH($A1356),1),'Регистрация приход товаров'!$D$4:$D$2000,$D1356)-SUMIFS('Регистрация приход товаров'!$H$4:$H$2000,'Регистрация приход товаров'!$A$4:$A$2000,"&gt;="&amp;DATE(YEAR($A1356),MONTH($A1356)+1,1),'Регистрация приход товаров'!$D$4:$D$2000,$D1356))+(IFERROR((SUMIF('Остаток на начало год'!$B$5:$B$302,$D1356,'Остаток на начало год'!$F$5:$F$302)+SUMIFS('Регистрация приход товаров'!$H$4:$H$2000,'Регистрация приход товаров'!$D$4:$D$2000,$D1356,'Регистрация приход товаров'!$A$4:$A$2000,"&lt;"&amp;DATE(YEAR($A1356),MONTH($A1356),1)))-SUMIFS('Регистрация расход товаров'!$H$4:$H$2000,'Регистрация расход товаров'!$A$4:$A$2000,"&lt;"&amp;DATE(YEAR($A1356),MONTH($A1356),1),'Регистрация расход товаров'!$D$4:$D$2000,$D1356),0)))/((SUMIFS('Регистрация приход товаров'!$G$4:$G$2000,'Регистрация приход товаров'!$A$4:$A$2000,"&gt;="&amp;DATE(YEAR($A1356),MONTH($A1356),1),'Регистрация приход товаров'!$D$4:$D$2000,$D1356)-SUMIFS('Регистрация приход товаров'!$G$4:$G$2000,'Регистрация приход товаров'!$A$4:$A$2000,"&gt;="&amp;DATE(YEAR($A1356),MONTH($A1356)+1,1),'Регистрация приход товаров'!$D$4:$D$2000,$D1356))+(IFERROR((SUMIF('Остаток на начало год'!$B$5:$B$302,$D1356,'Остаток на начало год'!$E$5:$E$302)+SUMIFS('Регистрация приход товаров'!$G$4:$G$2000,'Регистрация приход товаров'!$D$4:$D$2000,$D1356,'Регистрация приход товаров'!$A$4:$A$2000,"&lt;"&amp;DATE(YEAR($A1356),MONTH($A1356),1)))-SUMIFS('Регистрация расход товаров'!$G$4:$G$2000,'Регистрация расход товаров'!$A$4:$A$2000,"&lt;"&amp;DATE(YEAR($A1356),MONTH($A1356),1),'Регистрация расход товаров'!$D$4:$D$2000,$D1356),0))))*G1356,0)</f>
        <v>0</v>
      </c>
      <c r="I1356" s="154"/>
      <c r="J1356" s="153">
        <f t="shared" si="42"/>
        <v>0</v>
      </c>
      <c r="K1356" s="153">
        <f t="shared" si="43"/>
        <v>0</v>
      </c>
      <c r="L1356" s="43" t="e">
        <f>IF(B1356=#REF!,MAX($L$3:L1355)+1,0)</f>
        <v>#REF!</v>
      </c>
    </row>
    <row r="1357" spans="1:12">
      <c r="A1357" s="158"/>
      <c r="B1357" s="94"/>
      <c r="C1357" s="159"/>
      <c r="D1357" s="128"/>
      <c r="E1357" s="151" t="str">
        <f>IFERROR(INDEX('Материал хисобот'!$C$9:$C$259,MATCH(D1357,'Материал хисобот'!$B$9:$B$259,0),1),"")</f>
        <v/>
      </c>
      <c r="F1357" s="152" t="str">
        <f>IFERROR(INDEX('Материал хисобот'!$D$9:$D$259,MATCH(D1357,'Материал хисобот'!$B$9:$B$259,0),1),"")</f>
        <v/>
      </c>
      <c r="G1357" s="155"/>
      <c r="H1357" s="153">
        <f>IFERROR((((SUMIFS('Регистрация приход товаров'!$H$4:$H$2000,'Регистрация приход товаров'!$A$4:$A$2000,"&gt;="&amp;DATE(YEAR($A1357),MONTH($A1357),1),'Регистрация приход товаров'!$D$4:$D$2000,$D1357)-SUMIFS('Регистрация приход товаров'!$H$4:$H$2000,'Регистрация приход товаров'!$A$4:$A$2000,"&gt;="&amp;DATE(YEAR($A1357),MONTH($A1357)+1,1),'Регистрация приход товаров'!$D$4:$D$2000,$D1357))+(IFERROR((SUMIF('Остаток на начало год'!$B$5:$B$302,$D1357,'Остаток на начало год'!$F$5:$F$302)+SUMIFS('Регистрация приход товаров'!$H$4:$H$2000,'Регистрация приход товаров'!$D$4:$D$2000,$D1357,'Регистрация приход товаров'!$A$4:$A$2000,"&lt;"&amp;DATE(YEAR($A1357),MONTH($A1357),1)))-SUMIFS('Регистрация расход товаров'!$H$4:$H$2000,'Регистрация расход товаров'!$A$4:$A$2000,"&lt;"&amp;DATE(YEAR($A1357),MONTH($A1357),1),'Регистрация расход товаров'!$D$4:$D$2000,$D1357),0)))/((SUMIFS('Регистрация приход товаров'!$G$4:$G$2000,'Регистрация приход товаров'!$A$4:$A$2000,"&gt;="&amp;DATE(YEAR($A1357),MONTH($A1357),1),'Регистрация приход товаров'!$D$4:$D$2000,$D1357)-SUMIFS('Регистрация приход товаров'!$G$4:$G$2000,'Регистрация приход товаров'!$A$4:$A$2000,"&gt;="&amp;DATE(YEAR($A1357),MONTH($A1357)+1,1),'Регистрация приход товаров'!$D$4:$D$2000,$D1357))+(IFERROR((SUMIF('Остаток на начало год'!$B$5:$B$302,$D1357,'Остаток на начало год'!$E$5:$E$302)+SUMIFS('Регистрация приход товаров'!$G$4:$G$2000,'Регистрация приход товаров'!$D$4:$D$2000,$D1357,'Регистрация приход товаров'!$A$4:$A$2000,"&lt;"&amp;DATE(YEAR($A1357),MONTH($A1357),1)))-SUMIFS('Регистрация расход товаров'!$G$4:$G$2000,'Регистрация расход товаров'!$A$4:$A$2000,"&lt;"&amp;DATE(YEAR($A1357),MONTH($A1357),1),'Регистрация расход товаров'!$D$4:$D$2000,$D1357),0))))*G1357,0)</f>
        <v>0</v>
      </c>
      <c r="I1357" s="154"/>
      <c r="J1357" s="153">
        <f t="shared" si="42"/>
        <v>0</v>
      </c>
      <c r="K1357" s="153">
        <f t="shared" si="43"/>
        <v>0</v>
      </c>
      <c r="L1357" s="43" t="e">
        <f>IF(B1357=#REF!,MAX($L$3:L1356)+1,0)</f>
        <v>#REF!</v>
      </c>
    </row>
    <row r="1358" spans="1:12">
      <c r="A1358" s="158"/>
      <c r="B1358" s="94"/>
      <c r="C1358" s="159"/>
      <c r="D1358" s="128"/>
      <c r="E1358" s="151" t="str">
        <f>IFERROR(INDEX('Материал хисобот'!$C$9:$C$259,MATCH(D1358,'Материал хисобот'!$B$9:$B$259,0),1),"")</f>
        <v/>
      </c>
      <c r="F1358" s="152" t="str">
        <f>IFERROR(INDEX('Материал хисобот'!$D$9:$D$259,MATCH(D1358,'Материал хисобот'!$B$9:$B$259,0),1),"")</f>
        <v/>
      </c>
      <c r="G1358" s="155"/>
      <c r="H1358" s="153">
        <f>IFERROR((((SUMIFS('Регистрация приход товаров'!$H$4:$H$2000,'Регистрация приход товаров'!$A$4:$A$2000,"&gt;="&amp;DATE(YEAR($A1358),MONTH($A1358),1),'Регистрация приход товаров'!$D$4:$D$2000,$D1358)-SUMIFS('Регистрация приход товаров'!$H$4:$H$2000,'Регистрация приход товаров'!$A$4:$A$2000,"&gt;="&amp;DATE(YEAR($A1358),MONTH($A1358)+1,1),'Регистрация приход товаров'!$D$4:$D$2000,$D1358))+(IFERROR((SUMIF('Остаток на начало год'!$B$5:$B$302,$D1358,'Остаток на начало год'!$F$5:$F$302)+SUMIFS('Регистрация приход товаров'!$H$4:$H$2000,'Регистрация приход товаров'!$D$4:$D$2000,$D1358,'Регистрация приход товаров'!$A$4:$A$2000,"&lt;"&amp;DATE(YEAR($A1358),MONTH($A1358),1)))-SUMIFS('Регистрация расход товаров'!$H$4:$H$2000,'Регистрация расход товаров'!$A$4:$A$2000,"&lt;"&amp;DATE(YEAR($A1358),MONTH($A1358),1),'Регистрация расход товаров'!$D$4:$D$2000,$D1358),0)))/((SUMIFS('Регистрация приход товаров'!$G$4:$G$2000,'Регистрация приход товаров'!$A$4:$A$2000,"&gt;="&amp;DATE(YEAR($A1358),MONTH($A1358),1),'Регистрация приход товаров'!$D$4:$D$2000,$D1358)-SUMIFS('Регистрация приход товаров'!$G$4:$G$2000,'Регистрация приход товаров'!$A$4:$A$2000,"&gt;="&amp;DATE(YEAR($A1358),MONTH($A1358)+1,1),'Регистрация приход товаров'!$D$4:$D$2000,$D1358))+(IFERROR((SUMIF('Остаток на начало год'!$B$5:$B$302,$D1358,'Остаток на начало год'!$E$5:$E$302)+SUMIFS('Регистрация приход товаров'!$G$4:$G$2000,'Регистрация приход товаров'!$D$4:$D$2000,$D1358,'Регистрация приход товаров'!$A$4:$A$2000,"&lt;"&amp;DATE(YEAR($A1358),MONTH($A1358),1)))-SUMIFS('Регистрация расход товаров'!$G$4:$G$2000,'Регистрация расход товаров'!$A$4:$A$2000,"&lt;"&amp;DATE(YEAR($A1358),MONTH($A1358),1),'Регистрация расход товаров'!$D$4:$D$2000,$D1358),0))))*G1358,0)</f>
        <v>0</v>
      </c>
      <c r="I1358" s="154"/>
      <c r="J1358" s="153">
        <f t="shared" si="42"/>
        <v>0</v>
      </c>
      <c r="K1358" s="153">
        <f t="shared" si="43"/>
        <v>0</v>
      </c>
      <c r="L1358" s="43" t="e">
        <f>IF(B1358=#REF!,MAX($L$3:L1357)+1,0)</f>
        <v>#REF!</v>
      </c>
    </row>
    <row r="1359" spans="1:12">
      <c r="A1359" s="158"/>
      <c r="B1359" s="94"/>
      <c r="C1359" s="159"/>
      <c r="D1359" s="128"/>
      <c r="E1359" s="151" t="str">
        <f>IFERROR(INDEX('Материал хисобот'!$C$9:$C$259,MATCH(D1359,'Материал хисобот'!$B$9:$B$259,0),1),"")</f>
        <v/>
      </c>
      <c r="F1359" s="152" t="str">
        <f>IFERROR(INDEX('Материал хисобот'!$D$9:$D$259,MATCH(D1359,'Материал хисобот'!$B$9:$B$259,0),1),"")</f>
        <v/>
      </c>
      <c r="G1359" s="155"/>
      <c r="H1359" s="153">
        <f>IFERROR((((SUMIFS('Регистрация приход товаров'!$H$4:$H$2000,'Регистрация приход товаров'!$A$4:$A$2000,"&gt;="&amp;DATE(YEAR($A1359),MONTH($A1359),1),'Регистрация приход товаров'!$D$4:$D$2000,$D1359)-SUMIFS('Регистрация приход товаров'!$H$4:$H$2000,'Регистрация приход товаров'!$A$4:$A$2000,"&gt;="&amp;DATE(YEAR($A1359),MONTH($A1359)+1,1),'Регистрация приход товаров'!$D$4:$D$2000,$D1359))+(IFERROR((SUMIF('Остаток на начало год'!$B$5:$B$302,$D1359,'Остаток на начало год'!$F$5:$F$302)+SUMIFS('Регистрация приход товаров'!$H$4:$H$2000,'Регистрация приход товаров'!$D$4:$D$2000,$D1359,'Регистрация приход товаров'!$A$4:$A$2000,"&lt;"&amp;DATE(YEAR($A1359),MONTH($A1359),1)))-SUMIFS('Регистрация расход товаров'!$H$4:$H$2000,'Регистрация расход товаров'!$A$4:$A$2000,"&lt;"&amp;DATE(YEAR($A1359),MONTH($A1359),1),'Регистрация расход товаров'!$D$4:$D$2000,$D1359),0)))/((SUMIFS('Регистрация приход товаров'!$G$4:$G$2000,'Регистрация приход товаров'!$A$4:$A$2000,"&gt;="&amp;DATE(YEAR($A1359),MONTH($A1359),1),'Регистрация приход товаров'!$D$4:$D$2000,$D1359)-SUMIFS('Регистрация приход товаров'!$G$4:$G$2000,'Регистрация приход товаров'!$A$4:$A$2000,"&gt;="&amp;DATE(YEAR($A1359),MONTH($A1359)+1,1),'Регистрация приход товаров'!$D$4:$D$2000,$D1359))+(IFERROR((SUMIF('Остаток на начало год'!$B$5:$B$302,$D1359,'Остаток на начало год'!$E$5:$E$302)+SUMIFS('Регистрация приход товаров'!$G$4:$G$2000,'Регистрация приход товаров'!$D$4:$D$2000,$D1359,'Регистрация приход товаров'!$A$4:$A$2000,"&lt;"&amp;DATE(YEAR($A1359),MONTH($A1359),1)))-SUMIFS('Регистрация расход товаров'!$G$4:$G$2000,'Регистрация расход товаров'!$A$4:$A$2000,"&lt;"&amp;DATE(YEAR($A1359),MONTH($A1359),1),'Регистрация расход товаров'!$D$4:$D$2000,$D1359),0))))*G1359,0)</f>
        <v>0</v>
      </c>
      <c r="I1359" s="154"/>
      <c r="J1359" s="153">
        <f t="shared" si="42"/>
        <v>0</v>
      </c>
      <c r="K1359" s="153">
        <f t="shared" si="43"/>
        <v>0</v>
      </c>
      <c r="L1359" s="43" t="e">
        <f>IF(B1359=#REF!,MAX($L$3:L1358)+1,0)</f>
        <v>#REF!</v>
      </c>
    </row>
    <row r="1360" spans="1:12">
      <c r="A1360" s="158"/>
      <c r="B1360" s="94"/>
      <c r="C1360" s="159"/>
      <c r="D1360" s="128"/>
      <c r="E1360" s="151" t="str">
        <f>IFERROR(INDEX('Материал хисобот'!$C$9:$C$259,MATCH(D1360,'Материал хисобот'!$B$9:$B$259,0),1),"")</f>
        <v/>
      </c>
      <c r="F1360" s="152" t="str">
        <f>IFERROR(INDEX('Материал хисобот'!$D$9:$D$259,MATCH(D1360,'Материал хисобот'!$B$9:$B$259,0),1),"")</f>
        <v/>
      </c>
      <c r="G1360" s="155"/>
      <c r="H1360" s="153">
        <f>IFERROR((((SUMIFS('Регистрация приход товаров'!$H$4:$H$2000,'Регистрация приход товаров'!$A$4:$A$2000,"&gt;="&amp;DATE(YEAR($A1360),MONTH($A1360),1),'Регистрация приход товаров'!$D$4:$D$2000,$D1360)-SUMIFS('Регистрация приход товаров'!$H$4:$H$2000,'Регистрация приход товаров'!$A$4:$A$2000,"&gt;="&amp;DATE(YEAR($A1360),MONTH($A1360)+1,1),'Регистрация приход товаров'!$D$4:$D$2000,$D1360))+(IFERROR((SUMIF('Остаток на начало год'!$B$5:$B$302,$D1360,'Остаток на начало год'!$F$5:$F$302)+SUMIFS('Регистрация приход товаров'!$H$4:$H$2000,'Регистрация приход товаров'!$D$4:$D$2000,$D1360,'Регистрация приход товаров'!$A$4:$A$2000,"&lt;"&amp;DATE(YEAR($A1360),MONTH($A1360),1)))-SUMIFS('Регистрация расход товаров'!$H$4:$H$2000,'Регистрация расход товаров'!$A$4:$A$2000,"&lt;"&amp;DATE(YEAR($A1360),MONTH($A1360),1),'Регистрация расход товаров'!$D$4:$D$2000,$D1360),0)))/((SUMIFS('Регистрация приход товаров'!$G$4:$G$2000,'Регистрация приход товаров'!$A$4:$A$2000,"&gt;="&amp;DATE(YEAR($A1360),MONTH($A1360),1),'Регистрация приход товаров'!$D$4:$D$2000,$D1360)-SUMIFS('Регистрация приход товаров'!$G$4:$G$2000,'Регистрация приход товаров'!$A$4:$A$2000,"&gt;="&amp;DATE(YEAR($A1360),MONTH($A1360)+1,1),'Регистрация приход товаров'!$D$4:$D$2000,$D1360))+(IFERROR((SUMIF('Остаток на начало год'!$B$5:$B$302,$D1360,'Остаток на начало год'!$E$5:$E$302)+SUMIFS('Регистрация приход товаров'!$G$4:$G$2000,'Регистрация приход товаров'!$D$4:$D$2000,$D1360,'Регистрация приход товаров'!$A$4:$A$2000,"&lt;"&amp;DATE(YEAR($A1360),MONTH($A1360),1)))-SUMIFS('Регистрация расход товаров'!$G$4:$G$2000,'Регистрация расход товаров'!$A$4:$A$2000,"&lt;"&amp;DATE(YEAR($A1360),MONTH($A1360),1),'Регистрация расход товаров'!$D$4:$D$2000,$D1360),0))))*G1360,0)</f>
        <v>0</v>
      </c>
      <c r="I1360" s="154"/>
      <c r="J1360" s="153">
        <f t="shared" si="42"/>
        <v>0</v>
      </c>
      <c r="K1360" s="153">
        <f t="shared" si="43"/>
        <v>0</v>
      </c>
      <c r="L1360" s="43" t="e">
        <f>IF(B1360=#REF!,MAX($L$3:L1359)+1,0)</f>
        <v>#REF!</v>
      </c>
    </row>
    <row r="1361" spans="1:12">
      <c r="A1361" s="158"/>
      <c r="B1361" s="94"/>
      <c r="C1361" s="159"/>
      <c r="D1361" s="128"/>
      <c r="E1361" s="151" t="str">
        <f>IFERROR(INDEX('Материал хисобот'!$C$9:$C$259,MATCH(D1361,'Материал хисобот'!$B$9:$B$259,0),1),"")</f>
        <v/>
      </c>
      <c r="F1361" s="152" t="str">
        <f>IFERROR(INDEX('Материал хисобот'!$D$9:$D$259,MATCH(D1361,'Материал хисобот'!$B$9:$B$259,0),1),"")</f>
        <v/>
      </c>
      <c r="G1361" s="155"/>
      <c r="H1361" s="153">
        <f>IFERROR((((SUMIFS('Регистрация приход товаров'!$H$4:$H$2000,'Регистрация приход товаров'!$A$4:$A$2000,"&gt;="&amp;DATE(YEAR($A1361),MONTH($A1361),1),'Регистрация приход товаров'!$D$4:$D$2000,$D1361)-SUMIFS('Регистрация приход товаров'!$H$4:$H$2000,'Регистрация приход товаров'!$A$4:$A$2000,"&gt;="&amp;DATE(YEAR($A1361),MONTH($A1361)+1,1),'Регистрация приход товаров'!$D$4:$D$2000,$D1361))+(IFERROR((SUMIF('Остаток на начало год'!$B$5:$B$302,$D1361,'Остаток на начало год'!$F$5:$F$302)+SUMIFS('Регистрация приход товаров'!$H$4:$H$2000,'Регистрация приход товаров'!$D$4:$D$2000,$D1361,'Регистрация приход товаров'!$A$4:$A$2000,"&lt;"&amp;DATE(YEAR($A1361),MONTH($A1361),1)))-SUMIFS('Регистрация расход товаров'!$H$4:$H$2000,'Регистрация расход товаров'!$A$4:$A$2000,"&lt;"&amp;DATE(YEAR($A1361),MONTH($A1361),1),'Регистрация расход товаров'!$D$4:$D$2000,$D1361),0)))/((SUMIFS('Регистрация приход товаров'!$G$4:$G$2000,'Регистрация приход товаров'!$A$4:$A$2000,"&gt;="&amp;DATE(YEAR($A1361),MONTH($A1361),1),'Регистрация приход товаров'!$D$4:$D$2000,$D1361)-SUMIFS('Регистрация приход товаров'!$G$4:$G$2000,'Регистрация приход товаров'!$A$4:$A$2000,"&gt;="&amp;DATE(YEAR($A1361),MONTH($A1361)+1,1),'Регистрация приход товаров'!$D$4:$D$2000,$D1361))+(IFERROR((SUMIF('Остаток на начало год'!$B$5:$B$302,$D1361,'Остаток на начало год'!$E$5:$E$302)+SUMIFS('Регистрация приход товаров'!$G$4:$G$2000,'Регистрация приход товаров'!$D$4:$D$2000,$D1361,'Регистрация приход товаров'!$A$4:$A$2000,"&lt;"&amp;DATE(YEAR($A1361),MONTH($A1361),1)))-SUMIFS('Регистрация расход товаров'!$G$4:$G$2000,'Регистрация расход товаров'!$A$4:$A$2000,"&lt;"&amp;DATE(YEAR($A1361),MONTH($A1361),1),'Регистрация расход товаров'!$D$4:$D$2000,$D1361),0))))*G1361,0)</f>
        <v>0</v>
      </c>
      <c r="I1361" s="154"/>
      <c r="J1361" s="153">
        <f t="shared" si="42"/>
        <v>0</v>
      </c>
      <c r="K1361" s="153">
        <f t="shared" si="43"/>
        <v>0</v>
      </c>
      <c r="L1361" s="43" t="e">
        <f>IF(B1361=#REF!,MAX($L$3:L1360)+1,0)</f>
        <v>#REF!</v>
      </c>
    </row>
    <row r="1362" spans="1:12">
      <c r="A1362" s="158"/>
      <c r="B1362" s="94"/>
      <c r="C1362" s="159"/>
      <c r="D1362" s="128"/>
      <c r="E1362" s="151" t="str">
        <f>IFERROR(INDEX('Материал хисобот'!$C$9:$C$259,MATCH(D1362,'Материал хисобот'!$B$9:$B$259,0),1),"")</f>
        <v/>
      </c>
      <c r="F1362" s="152" t="str">
        <f>IFERROR(INDEX('Материал хисобот'!$D$9:$D$259,MATCH(D1362,'Материал хисобот'!$B$9:$B$259,0),1),"")</f>
        <v/>
      </c>
      <c r="G1362" s="155"/>
      <c r="H1362" s="153">
        <f>IFERROR((((SUMIFS('Регистрация приход товаров'!$H$4:$H$2000,'Регистрация приход товаров'!$A$4:$A$2000,"&gt;="&amp;DATE(YEAR($A1362),MONTH($A1362),1),'Регистрация приход товаров'!$D$4:$D$2000,$D1362)-SUMIFS('Регистрация приход товаров'!$H$4:$H$2000,'Регистрация приход товаров'!$A$4:$A$2000,"&gt;="&amp;DATE(YEAR($A1362),MONTH($A1362)+1,1),'Регистрация приход товаров'!$D$4:$D$2000,$D1362))+(IFERROR((SUMIF('Остаток на начало год'!$B$5:$B$302,$D1362,'Остаток на начало год'!$F$5:$F$302)+SUMIFS('Регистрация приход товаров'!$H$4:$H$2000,'Регистрация приход товаров'!$D$4:$D$2000,$D1362,'Регистрация приход товаров'!$A$4:$A$2000,"&lt;"&amp;DATE(YEAR($A1362),MONTH($A1362),1)))-SUMIFS('Регистрация расход товаров'!$H$4:$H$2000,'Регистрация расход товаров'!$A$4:$A$2000,"&lt;"&amp;DATE(YEAR($A1362),MONTH($A1362),1),'Регистрация расход товаров'!$D$4:$D$2000,$D1362),0)))/((SUMIFS('Регистрация приход товаров'!$G$4:$G$2000,'Регистрация приход товаров'!$A$4:$A$2000,"&gt;="&amp;DATE(YEAR($A1362),MONTH($A1362),1),'Регистрация приход товаров'!$D$4:$D$2000,$D1362)-SUMIFS('Регистрация приход товаров'!$G$4:$G$2000,'Регистрация приход товаров'!$A$4:$A$2000,"&gt;="&amp;DATE(YEAR($A1362),MONTH($A1362)+1,1),'Регистрация приход товаров'!$D$4:$D$2000,$D1362))+(IFERROR((SUMIF('Остаток на начало год'!$B$5:$B$302,$D1362,'Остаток на начало год'!$E$5:$E$302)+SUMIFS('Регистрация приход товаров'!$G$4:$G$2000,'Регистрация приход товаров'!$D$4:$D$2000,$D1362,'Регистрация приход товаров'!$A$4:$A$2000,"&lt;"&amp;DATE(YEAR($A1362),MONTH($A1362),1)))-SUMIFS('Регистрация расход товаров'!$G$4:$G$2000,'Регистрация расход товаров'!$A$4:$A$2000,"&lt;"&amp;DATE(YEAR($A1362),MONTH($A1362),1),'Регистрация расход товаров'!$D$4:$D$2000,$D1362),0))))*G1362,0)</f>
        <v>0</v>
      </c>
      <c r="I1362" s="154"/>
      <c r="J1362" s="153">
        <f t="shared" si="42"/>
        <v>0</v>
      </c>
      <c r="K1362" s="153">
        <f t="shared" si="43"/>
        <v>0</v>
      </c>
      <c r="L1362" s="43" t="e">
        <f>IF(B1362=#REF!,MAX($L$3:L1361)+1,0)</f>
        <v>#REF!</v>
      </c>
    </row>
    <row r="1363" spans="1:12">
      <c r="A1363" s="158"/>
      <c r="B1363" s="94"/>
      <c r="C1363" s="159"/>
      <c r="D1363" s="128"/>
      <c r="E1363" s="151" t="str">
        <f>IFERROR(INDEX('Материал хисобот'!$C$9:$C$259,MATCH(D1363,'Материал хисобот'!$B$9:$B$259,0),1),"")</f>
        <v/>
      </c>
      <c r="F1363" s="152" t="str">
        <f>IFERROR(INDEX('Материал хисобот'!$D$9:$D$259,MATCH(D1363,'Материал хисобот'!$B$9:$B$259,0),1),"")</f>
        <v/>
      </c>
      <c r="G1363" s="155"/>
      <c r="H1363" s="153">
        <f>IFERROR((((SUMIFS('Регистрация приход товаров'!$H$4:$H$2000,'Регистрация приход товаров'!$A$4:$A$2000,"&gt;="&amp;DATE(YEAR($A1363),MONTH($A1363),1),'Регистрация приход товаров'!$D$4:$D$2000,$D1363)-SUMIFS('Регистрация приход товаров'!$H$4:$H$2000,'Регистрация приход товаров'!$A$4:$A$2000,"&gt;="&amp;DATE(YEAR($A1363),MONTH($A1363)+1,1),'Регистрация приход товаров'!$D$4:$D$2000,$D1363))+(IFERROR((SUMIF('Остаток на начало год'!$B$5:$B$302,$D1363,'Остаток на начало год'!$F$5:$F$302)+SUMIFS('Регистрация приход товаров'!$H$4:$H$2000,'Регистрация приход товаров'!$D$4:$D$2000,$D1363,'Регистрация приход товаров'!$A$4:$A$2000,"&lt;"&amp;DATE(YEAR($A1363),MONTH($A1363),1)))-SUMIFS('Регистрация расход товаров'!$H$4:$H$2000,'Регистрация расход товаров'!$A$4:$A$2000,"&lt;"&amp;DATE(YEAR($A1363),MONTH($A1363),1),'Регистрация расход товаров'!$D$4:$D$2000,$D1363),0)))/((SUMIFS('Регистрация приход товаров'!$G$4:$G$2000,'Регистрация приход товаров'!$A$4:$A$2000,"&gt;="&amp;DATE(YEAR($A1363),MONTH($A1363),1),'Регистрация приход товаров'!$D$4:$D$2000,$D1363)-SUMIFS('Регистрация приход товаров'!$G$4:$G$2000,'Регистрация приход товаров'!$A$4:$A$2000,"&gt;="&amp;DATE(YEAR($A1363),MONTH($A1363)+1,1),'Регистрация приход товаров'!$D$4:$D$2000,$D1363))+(IFERROR((SUMIF('Остаток на начало год'!$B$5:$B$302,$D1363,'Остаток на начало год'!$E$5:$E$302)+SUMIFS('Регистрация приход товаров'!$G$4:$G$2000,'Регистрация приход товаров'!$D$4:$D$2000,$D1363,'Регистрация приход товаров'!$A$4:$A$2000,"&lt;"&amp;DATE(YEAR($A1363),MONTH($A1363),1)))-SUMIFS('Регистрация расход товаров'!$G$4:$G$2000,'Регистрация расход товаров'!$A$4:$A$2000,"&lt;"&amp;DATE(YEAR($A1363),MONTH($A1363),1),'Регистрация расход товаров'!$D$4:$D$2000,$D1363),0))))*G1363,0)</f>
        <v>0</v>
      </c>
      <c r="I1363" s="154"/>
      <c r="J1363" s="153">
        <f t="shared" si="42"/>
        <v>0</v>
      </c>
      <c r="K1363" s="153">
        <f t="shared" si="43"/>
        <v>0</v>
      </c>
      <c r="L1363" s="43" t="e">
        <f>IF(B1363=#REF!,MAX($L$3:L1362)+1,0)</f>
        <v>#REF!</v>
      </c>
    </row>
    <row r="1364" spans="1:12">
      <c r="A1364" s="158"/>
      <c r="B1364" s="94"/>
      <c r="C1364" s="159"/>
      <c r="D1364" s="128"/>
      <c r="E1364" s="151" t="str">
        <f>IFERROR(INDEX('Материал хисобот'!$C$9:$C$259,MATCH(D1364,'Материал хисобот'!$B$9:$B$259,0),1),"")</f>
        <v/>
      </c>
      <c r="F1364" s="152" t="str">
        <f>IFERROR(INDEX('Материал хисобот'!$D$9:$D$259,MATCH(D1364,'Материал хисобот'!$B$9:$B$259,0),1),"")</f>
        <v/>
      </c>
      <c r="G1364" s="155"/>
      <c r="H1364" s="153">
        <f>IFERROR((((SUMIFS('Регистрация приход товаров'!$H$4:$H$2000,'Регистрация приход товаров'!$A$4:$A$2000,"&gt;="&amp;DATE(YEAR($A1364),MONTH($A1364),1),'Регистрация приход товаров'!$D$4:$D$2000,$D1364)-SUMIFS('Регистрация приход товаров'!$H$4:$H$2000,'Регистрация приход товаров'!$A$4:$A$2000,"&gt;="&amp;DATE(YEAR($A1364),MONTH($A1364)+1,1),'Регистрация приход товаров'!$D$4:$D$2000,$D1364))+(IFERROR((SUMIF('Остаток на начало год'!$B$5:$B$302,$D1364,'Остаток на начало год'!$F$5:$F$302)+SUMIFS('Регистрация приход товаров'!$H$4:$H$2000,'Регистрация приход товаров'!$D$4:$D$2000,$D1364,'Регистрация приход товаров'!$A$4:$A$2000,"&lt;"&amp;DATE(YEAR($A1364),MONTH($A1364),1)))-SUMIFS('Регистрация расход товаров'!$H$4:$H$2000,'Регистрация расход товаров'!$A$4:$A$2000,"&lt;"&amp;DATE(YEAR($A1364),MONTH($A1364),1),'Регистрация расход товаров'!$D$4:$D$2000,$D1364),0)))/((SUMIFS('Регистрация приход товаров'!$G$4:$G$2000,'Регистрация приход товаров'!$A$4:$A$2000,"&gt;="&amp;DATE(YEAR($A1364),MONTH($A1364),1),'Регистрация приход товаров'!$D$4:$D$2000,$D1364)-SUMIFS('Регистрация приход товаров'!$G$4:$G$2000,'Регистрация приход товаров'!$A$4:$A$2000,"&gt;="&amp;DATE(YEAR($A1364),MONTH($A1364)+1,1),'Регистрация приход товаров'!$D$4:$D$2000,$D1364))+(IFERROR((SUMIF('Остаток на начало год'!$B$5:$B$302,$D1364,'Остаток на начало год'!$E$5:$E$302)+SUMIFS('Регистрация приход товаров'!$G$4:$G$2000,'Регистрация приход товаров'!$D$4:$D$2000,$D1364,'Регистрация приход товаров'!$A$4:$A$2000,"&lt;"&amp;DATE(YEAR($A1364),MONTH($A1364),1)))-SUMIFS('Регистрация расход товаров'!$G$4:$G$2000,'Регистрация расход товаров'!$A$4:$A$2000,"&lt;"&amp;DATE(YEAR($A1364),MONTH($A1364),1),'Регистрация расход товаров'!$D$4:$D$2000,$D1364),0))))*G1364,0)</f>
        <v>0</v>
      </c>
      <c r="I1364" s="154"/>
      <c r="J1364" s="153">
        <f t="shared" si="42"/>
        <v>0</v>
      </c>
      <c r="K1364" s="153">
        <f t="shared" si="43"/>
        <v>0</v>
      </c>
      <c r="L1364" s="43" t="e">
        <f>IF(B1364=#REF!,MAX($L$3:L1363)+1,0)</f>
        <v>#REF!</v>
      </c>
    </row>
    <row r="1365" spans="1:12">
      <c r="A1365" s="158"/>
      <c r="B1365" s="94"/>
      <c r="C1365" s="159"/>
      <c r="D1365" s="128"/>
      <c r="E1365" s="151" t="str">
        <f>IFERROR(INDEX('Материал хисобот'!$C$9:$C$259,MATCH(D1365,'Материал хисобот'!$B$9:$B$259,0),1),"")</f>
        <v/>
      </c>
      <c r="F1365" s="152" t="str">
        <f>IFERROR(INDEX('Материал хисобот'!$D$9:$D$259,MATCH(D1365,'Материал хисобот'!$B$9:$B$259,0),1),"")</f>
        <v/>
      </c>
      <c r="G1365" s="155"/>
      <c r="H1365" s="153">
        <f>IFERROR((((SUMIFS('Регистрация приход товаров'!$H$4:$H$2000,'Регистрация приход товаров'!$A$4:$A$2000,"&gt;="&amp;DATE(YEAR($A1365),MONTH($A1365),1),'Регистрация приход товаров'!$D$4:$D$2000,$D1365)-SUMIFS('Регистрация приход товаров'!$H$4:$H$2000,'Регистрация приход товаров'!$A$4:$A$2000,"&gt;="&amp;DATE(YEAR($A1365),MONTH($A1365)+1,1),'Регистрация приход товаров'!$D$4:$D$2000,$D1365))+(IFERROR((SUMIF('Остаток на начало год'!$B$5:$B$302,$D1365,'Остаток на начало год'!$F$5:$F$302)+SUMIFS('Регистрация приход товаров'!$H$4:$H$2000,'Регистрация приход товаров'!$D$4:$D$2000,$D1365,'Регистрация приход товаров'!$A$4:$A$2000,"&lt;"&amp;DATE(YEAR($A1365),MONTH($A1365),1)))-SUMIFS('Регистрация расход товаров'!$H$4:$H$2000,'Регистрация расход товаров'!$A$4:$A$2000,"&lt;"&amp;DATE(YEAR($A1365),MONTH($A1365),1),'Регистрация расход товаров'!$D$4:$D$2000,$D1365),0)))/((SUMIFS('Регистрация приход товаров'!$G$4:$G$2000,'Регистрация приход товаров'!$A$4:$A$2000,"&gt;="&amp;DATE(YEAR($A1365),MONTH($A1365),1),'Регистрация приход товаров'!$D$4:$D$2000,$D1365)-SUMIFS('Регистрация приход товаров'!$G$4:$G$2000,'Регистрация приход товаров'!$A$4:$A$2000,"&gt;="&amp;DATE(YEAR($A1365),MONTH($A1365)+1,1),'Регистрация приход товаров'!$D$4:$D$2000,$D1365))+(IFERROR((SUMIF('Остаток на начало год'!$B$5:$B$302,$D1365,'Остаток на начало год'!$E$5:$E$302)+SUMIFS('Регистрация приход товаров'!$G$4:$G$2000,'Регистрация приход товаров'!$D$4:$D$2000,$D1365,'Регистрация приход товаров'!$A$4:$A$2000,"&lt;"&amp;DATE(YEAR($A1365),MONTH($A1365),1)))-SUMIFS('Регистрация расход товаров'!$G$4:$G$2000,'Регистрация расход товаров'!$A$4:$A$2000,"&lt;"&amp;DATE(YEAR($A1365),MONTH($A1365),1),'Регистрация расход товаров'!$D$4:$D$2000,$D1365),0))))*G1365,0)</f>
        <v>0</v>
      </c>
      <c r="I1365" s="154"/>
      <c r="J1365" s="153">
        <f t="shared" si="42"/>
        <v>0</v>
      </c>
      <c r="K1365" s="153">
        <f t="shared" si="43"/>
        <v>0</v>
      </c>
      <c r="L1365" s="43" t="e">
        <f>IF(B1365=#REF!,MAX($L$3:L1364)+1,0)</f>
        <v>#REF!</v>
      </c>
    </row>
    <row r="1366" spans="1:12">
      <c r="A1366" s="158"/>
      <c r="B1366" s="94"/>
      <c r="C1366" s="159"/>
      <c r="D1366" s="128"/>
      <c r="E1366" s="151" t="str">
        <f>IFERROR(INDEX('Материал хисобот'!$C$9:$C$259,MATCH(D1366,'Материал хисобот'!$B$9:$B$259,0),1),"")</f>
        <v/>
      </c>
      <c r="F1366" s="152" t="str">
        <f>IFERROR(INDEX('Материал хисобот'!$D$9:$D$259,MATCH(D1366,'Материал хисобот'!$B$9:$B$259,0),1),"")</f>
        <v/>
      </c>
      <c r="G1366" s="155"/>
      <c r="H1366" s="153">
        <f>IFERROR((((SUMIFS('Регистрация приход товаров'!$H$4:$H$2000,'Регистрация приход товаров'!$A$4:$A$2000,"&gt;="&amp;DATE(YEAR($A1366),MONTH($A1366),1),'Регистрация приход товаров'!$D$4:$D$2000,$D1366)-SUMIFS('Регистрация приход товаров'!$H$4:$H$2000,'Регистрация приход товаров'!$A$4:$A$2000,"&gt;="&amp;DATE(YEAR($A1366),MONTH($A1366)+1,1),'Регистрация приход товаров'!$D$4:$D$2000,$D1366))+(IFERROR((SUMIF('Остаток на начало год'!$B$5:$B$302,$D1366,'Остаток на начало год'!$F$5:$F$302)+SUMIFS('Регистрация приход товаров'!$H$4:$H$2000,'Регистрация приход товаров'!$D$4:$D$2000,$D1366,'Регистрация приход товаров'!$A$4:$A$2000,"&lt;"&amp;DATE(YEAR($A1366),MONTH($A1366),1)))-SUMIFS('Регистрация расход товаров'!$H$4:$H$2000,'Регистрация расход товаров'!$A$4:$A$2000,"&lt;"&amp;DATE(YEAR($A1366),MONTH($A1366),1),'Регистрация расход товаров'!$D$4:$D$2000,$D1366),0)))/((SUMIFS('Регистрация приход товаров'!$G$4:$G$2000,'Регистрация приход товаров'!$A$4:$A$2000,"&gt;="&amp;DATE(YEAR($A1366),MONTH($A1366),1),'Регистрация приход товаров'!$D$4:$D$2000,$D1366)-SUMIFS('Регистрация приход товаров'!$G$4:$G$2000,'Регистрация приход товаров'!$A$4:$A$2000,"&gt;="&amp;DATE(YEAR($A1366),MONTH($A1366)+1,1),'Регистрация приход товаров'!$D$4:$D$2000,$D1366))+(IFERROR((SUMIF('Остаток на начало год'!$B$5:$B$302,$D1366,'Остаток на начало год'!$E$5:$E$302)+SUMIFS('Регистрация приход товаров'!$G$4:$G$2000,'Регистрация приход товаров'!$D$4:$D$2000,$D1366,'Регистрация приход товаров'!$A$4:$A$2000,"&lt;"&amp;DATE(YEAR($A1366),MONTH($A1366),1)))-SUMIFS('Регистрация расход товаров'!$G$4:$G$2000,'Регистрация расход товаров'!$A$4:$A$2000,"&lt;"&amp;DATE(YEAR($A1366),MONTH($A1366),1),'Регистрация расход товаров'!$D$4:$D$2000,$D1366),0))))*G1366,0)</f>
        <v>0</v>
      </c>
      <c r="I1366" s="154"/>
      <c r="J1366" s="153">
        <f t="shared" si="42"/>
        <v>0</v>
      </c>
      <c r="K1366" s="153">
        <f t="shared" si="43"/>
        <v>0</v>
      </c>
      <c r="L1366" s="43" t="e">
        <f>IF(B1366=#REF!,MAX($L$3:L1365)+1,0)</f>
        <v>#REF!</v>
      </c>
    </row>
    <row r="1367" spans="1:12">
      <c r="A1367" s="158"/>
      <c r="B1367" s="94"/>
      <c r="C1367" s="159"/>
      <c r="D1367" s="128"/>
      <c r="E1367" s="151" t="str">
        <f>IFERROR(INDEX('Материал хисобот'!$C$9:$C$259,MATCH(D1367,'Материал хисобот'!$B$9:$B$259,0),1),"")</f>
        <v/>
      </c>
      <c r="F1367" s="152" t="str">
        <f>IFERROR(INDEX('Материал хисобот'!$D$9:$D$259,MATCH(D1367,'Материал хисобот'!$B$9:$B$259,0),1),"")</f>
        <v/>
      </c>
      <c r="G1367" s="155"/>
      <c r="H1367" s="153">
        <f>IFERROR((((SUMIFS('Регистрация приход товаров'!$H$4:$H$2000,'Регистрация приход товаров'!$A$4:$A$2000,"&gt;="&amp;DATE(YEAR($A1367),MONTH($A1367),1),'Регистрация приход товаров'!$D$4:$D$2000,$D1367)-SUMIFS('Регистрация приход товаров'!$H$4:$H$2000,'Регистрация приход товаров'!$A$4:$A$2000,"&gt;="&amp;DATE(YEAR($A1367),MONTH($A1367)+1,1),'Регистрация приход товаров'!$D$4:$D$2000,$D1367))+(IFERROR((SUMIF('Остаток на начало год'!$B$5:$B$302,$D1367,'Остаток на начало год'!$F$5:$F$302)+SUMIFS('Регистрация приход товаров'!$H$4:$H$2000,'Регистрация приход товаров'!$D$4:$D$2000,$D1367,'Регистрация приход товаров'!$A$4:$A$2000,"&lt;"&amp;DATE(YEAR($A1367),MONTH($A1367),1)))-SUMIFS('Регистрация расход товаров'!$H$4:$H$2000,'Регистрация расход товаров'!$A$4:$A$2000,"&lt;"&amp;DATE(YEAR($A1367),MONTH($A1367),1),'Регистрация расход товаров'!$D$4:$D$2000,$D1367),0)))/((SUMIFS('Регистрация приход товаров'!$G$4:$G$2000,'Регистрация приход товаров'!$A$4:$A$2000,"&gt;="&amp;DATE(YEAR($A1367),MONTH($A1367),1),'Регистрация приход товаров'!$D$4:$D$2000,$D1367)-SUMIFS('Регистрация приход товаров'!$G$4:$G$2000,'Регистрация приход товаров'!$A$4:$A$2000,"&gt;="&amp;DATE(YEAR($A1367),MONTH($A1367)+1,1),'Регистрация приход товаров'!$D$4:$D$2000,$D1367))+(IFERROR((SUMIF('Остаток на начало год'!$B$5:$B$302,$D1367,'Остаток на начало год'!$E$5:$E$302)+SUMIFS('Регистрация приход товаров'!$G$4:$G$2000,'Регистрация приход товаров'!$D$4:$D$2000,$D1367,'Регистрация приход товаров'!$A$4:$A$2000,"&lt;"&amp;DATE(YEAR($A1367),MONTH($A1367),1)))-SUMIFS('Регистрация расход товаров'!$G$4:$G$2000,'Регистрация расход товаров'!$A$4:$A$2000,"&lt;"&amp;DATE(YEAR($A1367),MONTH($A1367),1),'Регистрация расход товаров'!$D$4:$D$2000,$D1367),0))))*G1367,0)</f>
        <v>0</v>
      </c>
      <c r="I1367" s="154"/>
      <c r="J1367" s="153">
        <f t="shared" si="42"/>
        <v>0</v>
      </c>
      <c r="K1367" s="153">
        <f t="shared" si="43"/>
        <v>0</v>
      </c>
      <c r="L1367" s="43" t="e">
        <f>IF(B1367=#REF!,MAX($L$3:L1366)+1,0)</f>
        <v>#REF!</v>
      </c>
    </row>
    <row r="1368" spans="1:12">
      <c r="A1368" s="158"/>
      <c r="B1368" s="94"/>
      <c r="C1368" s="159"/>
      <c r="D1368" s="128"/>
      <c r="E1368" s="151" t="str">
        <f>IFERROR(INDEX('Материал хисобот'!$C$9:$C$259,MATCH(D1368,'Материал хисобот'!$B$9:$B$259,0),1),"")</f>
        <v/>
      </c>
      <c r="F1368" s="152" t="str">
        <f>IFERROR(INDEX('Материал хисобот'!$D$9:$D$259,MATCH(D1368,'Материал хисобот'!$B$9:$B$259,0),1),"")</f>
        <v/>
      </c>
      <c r="G1368" s="155"/>
      <c r="H1368" s="153">
        <f>IFERROR((((SUMIFS('Регистрация приход товаров'!$H$4:$H$2000,'Регистрация приход товаров'!$A$4:$A$2000,"&gt;="&amp;DATE(YEAR($A1368),MONTH($A1368),1),'Регистрация приход товаров'!$D$4:$D$2000,$D1368)-SUMIFS('Регистрация приход товаров'!$H$4:$H$2000,'Регистрация приход товаров'!$A$4:$A$2000,"&gt;="&amp;DATE(YEAR($A1368),MONTH($A1368)+1,1),'Регистрация приход товаров'!$D$4:$D$2000,$D1368))+(IFERROR((SUMIF('Остаток на начало год'!$B$5:$B$302,$D1368,'Остаток на начало год'!$F$5:$F$302)+SUMIFS('Регистрация приход товаров'!$H$4:$H$2000,'Регистрация приход товаров'!$D$4:$D$2000,$D1368,'Регистрация приход товаров'!$A$4:$A$2000,"&lt;"&amp;DATE(YEAR($A1368),MONTH($A1368),1)))-SUMIFS('Регистрация расход товаров'!$H$4:$H$2000,'Регистрация расход товаров'!$A$4:$A$2000,"&lt;"&amp;DATE(YEAR($A1368),MONTH($A1368),1),'Регистрация расход товаров'!$D$4:$D$2000,$D1368),0)))/((SUMIFS('Регистрация приход товаров'!$G$4:$G$2000,'Регистрация приход товаров'!$A$4:$A$2000,"&gt;="&amp;DATE(YEAR($A1368),MONTH($A1368),1),'Регистрация приход товаров'!$D$4:$D$2000,$D1368)-SUMIFS('Регистрация приход товаров'!$G$4:$G$2000,'Регистрация приход товаров'!$A$4:$A$2000,"&gt;="&amp;DATE(YEAR($A1368),MONTH($A1368)+1,1),'Регистрация приход товаров'!$D$4:$D$2000,$D1368))+(IFERROR((SUMIF('Остаток на начало год'!$B$5:$B$302,$D1368,'Остаток на начало год'!$E$5:$E$302)+SUMIFS('Регистрация приход товаров'!$G$4:$G$2000,'Регистрация приход товаров'!$D$4:$D$2000,$D1368,'Регистрация приход товаров'!$A$4:$A$2000,"&lt;"&amp;DATE(YEAR($A1368),MONTH($A1368),1)))-SUMIFS('Регистрация расход товаров'!$G$4:$G$2000,'Регистрация расход товаров'!$A$4:$A$2000,"&lt;"&amp;DATE(YEAR($A1368),MONTH($A1368),1),'Регистрация расход товаров'!$D$4:$D$2000,$D1368),0))))*G1368,0)</f>
        <v>0</v>
      </c>
      <c r="I1368" s="154"/>
      <c r="J1368" s="153">
        <f t="shared" si="42"/>
        <v>0</v>
      </c>
      <c r="K1368" s="153">
        <f t="shared" si="43"/>
        <v>0</v>
      </c>
      <c r="L1368" s="43" t="e">
        <f>IF(B1368=#REF!,MAX($L$3:L1367)+1,0)</f>
        <v>#REF!</v>
      </c>
    </row>
    <row r="1369" spans="1:12">
      <c r="A1369" s="158"/>
      <c r="B1369" s="94"/>
      <c r="C1369" s="159"/>
      <c r="D1369" s="128"/>
      <c r="E1369" s="151" t="str">
        <f>IFERROR(INDEX('Материал хисобот'!$C$9:$C$259,MATCH(D1369,'Материал хисобот'!$B$9:$B$259,0),1),"")</f>
        <v/>
      </c>
      <c r="F1369" s="152" t="str">
        <f>IFERROR(INDEX('Материал хисобот'!$D$9:$D$259,MATCH(D1369,'Материал хисобот'!$B$9:$B$259,0),1),"")</f>
        <v/>
      </c>
      <c r="G1369" s="155"/>
      <c r="H1369" s="153">
        <f>IFERROR((((SUMIFS('Регистрация приход товаров'!$H$4:$H$2000,'Регистрация приход товаров'!$A$4:$A$2000,"&gt;="&amp;DATE(YEAR($A1369),MONTH($A1369),1),'Регистрация приход товаров'!$D$4:$D$2000,$D1369)-SUMIFS('Регистрация приход товаров'!$H$4:$H$2000,'Регистрация приход товаров'!$A$4:$A$2000,"&gt;="&amp;DATE(YEAR($A1369),MONTH($A1369)+1,1),'Регистрация приход товаров'!$D$4:$D$2000,$D1369))+(IFERROR((SUMIF('Остаток на начало год'!$B$5:$B$302,$D1369,'Остаток на начало год'!$F$5:$F$302)+SUMIFS('Регистрация приход товаров'!$H$4:$H$2000,'Регистрация приход товаров'!$D$4:$D$2000,$D1369,'Регистрация приход товаров'!$A$4:$A$2000,"&lt;"&amp;DATE(YEAR($A1369),MONTH($A1369),1)))-SUMIFS('Регистрация расход товаров'!$H$4:$H$2000,'Регистрация расход товаров'!$A$4:$A$2000,"&lt;"&amp;DATE(YEAR($A1369),MONTH($A1369),1),'Регистрация расход товаров'!$D$4:$D$2000,$D1369),0)))/((SUMIFS('Регистрация приход товаров'!$G$4:$G$2000,'Регистрация приход товаров'!$A$4:$A$2000,"&gt;="&amp;DATE(YEAR($A1369),MONTH($A1369),1),'Регистрация приход товаров'!$D$4:$D$2000,$D1369)-SUMIFS('Регистрация приход товаров'!$G$4:$G$2000,'Регистрация приход товаров'!$A$4:$A$2000,"&gt;="&amp;DATE(YEAR($A1369),MONTH($A1369)+1,1),'Регистрация приход товаров'!$D$4:$D$2000,$D1369))+(IFERROR((SUMIF('Остаток на начало год'!$B$5:$B$302,$D1369,'Остаток на начало год'!$E$5:$E$302)+SUMIFS('Регистрация приход товаров'!$G$4:$G$2000,'Регистрация приход товаров'!$D$4:$D$2000,$D1369,'Регистрация приход товаров'!$A$4:$A$2000,"&lt;"&amp;DATE(YEAR($A1369),MONTH($A1369),1)))-SUMIFS('Регистрация расход товаров'!$G$4:$G$2000,'Регистрация расход товаров'!$A$4:$A$2000,"&lt;"&amp;DATE(YEAR($A1369),MONTH($A1369),1),'Регистрация расход товаров'!$D$4:$D$2000,$D1369),0))))*G1369,0)</f>
        <v>0</v>
      </c>
      <c r="I1369" s="154"/>
      <c r="J1369" s="153">
        <f t="shared" si="42"/>
        <v>0</v>
      </c>
      <c r="K1369" s="153">
        <f t="shared" si="43"/>
        <v>0</v>
      </c>
      <c r="L1369" s="43" t="e">
        <f>IF(B1369=#REF!,MAX($L$3:L1368)+1,0)</f>
        <v>#REF!</v>
      </c>
    </row>
    <row r="1370" spans="1:12">
      <c r="A1370" s="158"/>
      <c r="B1370" s="94"/>
      <c r="C1370" s="159"/>
      <c r="D1370" s="128"/>
      <c r="E1370" s="151" t="str">
        <f>IFERROR(INDEX('Материал хисобот'!$C$9:$C$259,MATCH(D1370,'Материал хисобот'!$B$9:$B$259,0),1),"")</f>
        <v/>
      </c>
      <c r="F1370" s="152" t="str">
        <f>IFERROR(INDEX('Материал хисобот'!$D$9:$D$259,MATCH(D1370,'Материал хисобот'!$B$9:$B$259,0),1),"")</f>
        <v/>
      </c>
      <c r="G1370" s="155"/>
      <c r="H1370" s="153">
        <f>IFERROR((((SUMIFS('Регистрация приход товаров'!$H$4:$H$2000,'Регистрация приход товаров'!$A$4:$A$2000,"&gt;="&amp;DATE(YEAR($A1370),MONTH($A1370),1),'Регистрация приход товаров'!$D$4:$D$2000,$D1370)-SUMIFS('Регистрация приход товаров'!$H$4:$H$2000,'Регистрация приход товаров'!$A$4:$A$2000,"&gt;="&amp;DATE(YEAR($A1370),MONTH($A1370)+1,1),'Регистрация приход товаров'!$D$4:$D$2000,$D1370))+(IFERROR((SUMIF('Остаток на начало год'!$B$5:$B$302,$D1370,'Остаток на начало год'!$F$5:$F$302)+SUMIFS('Регистрация приход товаров'!$H$4:$H$2000,'Регистрация приход товаров'!$D$4:$D$2000,$D1370,'Регистрация приход товаров'!$A$4:$A$2000,"&lt;"&amp;DATE(YEAR($A1370),MONTH($A1370),1)))-SUMIFS('Регистрация расход товаров'!$H$4:$H$2000,'Регистрация расход товаров'!$A$4:$A$2000,"&lt;"&amp;DATE(YEAR($A1370),MONTH($A1370),1),'Регистрация расход товаров'!$D$4:$D$2000,$D1370),0)))/((SUMIFS('Регистрация приход товаров'!$G$4:$G$2000,'Регистрация приход товаров'!$A$4:$A$2000,"&gt;="&amp;DATE(YEAR($A1370),MONTH($A1370),1),'Регистрация приход товаров'!$D$4:$D$2000,$D1370)-SUMIFS('Регистрация приход товаров'!$G$4:$G$2000,'Регистрация приход товаров'!$A$4:$A$2000,"&gt;="&amp;DATE(YEAR($A1370),MONTH($A1370)+1,1),'Регистрация приход товаров'!$D$4:$D$2000,$D1370))+(IFERROR((SUMIF('Остаток на начало год'!$B$5:$B$302,$D1370,'Остаток на начало год'!$E$5:$E$302)+SUMIFS('Регистрация приход товаров'!$G$4:$G$2000,'Регистрация приход товаров'!$D$4:$D$2000,$D1370,'Регистрация приход товаров'!$A$4:$A$2000,"&lt;"&amp;DATE(YEAR($A1370),MONTH($A1370),1)))-SUMIFS('Регистрация расход товаров'!$G$4:$G$2000,'Регистрация расход товаров'!$A$4:$A$2000,"&lt;"&amp;DATE(YEAR($A1370),MONTH($A1370),1),'Регистрация расход товаров'!$D$4:$D$2000,$D1370),0))))*G1370,0)</f>
        <v>0</v>
      </c>
      <c r="I1370" s="154"/>
      <c r="J1370" s="153">
        <f t="shared" si="42"/>
        <v>0</v>
      </c>
      <c r="K1370" s="153">
        <f t="shared" si="43"/>
        <v>0</v>
      </c>
      <c r="L1370" s="43" t="e">
        <f>IF(B1370=#REF!,MAX($L$3:L1369)+1,0)</f>
        <v>#REF!</v>
      </c>
    </row>
    <row r="1371" spans="1:12">
      <c r="A1371" s="158"/>
      <c r="B1371" s="94"/>
      <c r="C1371" s="159"/>
      <c r="D1371" s="128"/>
      <c r="E1371" s="151" t="str">
        <f>IFERROR(INDEX('Материал хисобот'!$C$9:$C$259,MATCH(D1371,'Материал хисобот'!$B$9:$B$259,0),1),"")</f>
        <v/>
      </c>
      <c r="F1371" s="152" t="str">
        <f>IFERROR(INDEX('Материал хисобот'!$D$9:$D$259,MATCH(D1371,'Материал хисобот'!$B$9:$B$259,0),1),"")</f>
        <v/>
      </c>
      <c r="G1371" s="155"/>
      <c r="H1371" s="153">
        <f>IFERROR((((SUMIFS('Регистрация приход товаров'!$H$4:$H$2000,'Регистрация приход товаров'!$A$4:$A$2000,"&gt;="&amp;DATE(YEAR($A1371),MONTH($A1371),1),'Регистрация приход товаров'!$D$4:$D$2000,$D1371)-SUMIFS('Регистрация приход товаров'!$H$4:$H$2000,'Регистрация приход товаров'!$A$4:$A$2000,"&gt;="&amp;DATE(YEAR($A1371),MONTH($A1371)+1,1),'Регистрация приход товаров'!$D$4:$D$2000,$D1371))+(IFERROR((SUMIF('Остаток на начало год'!$B$5:$B$302,$D1371,'Остаток на начало год'!$F$5:$F$302)+SUMIFS('Регистрация приход товаров'!$H$4:$H$2000,'Регистрация приход товаров'!$D$4:$D$2000,$D1371,'Регистрация приход товаров'!$A$4:$A$2000,"&lt;"&amp;DATE(YEAR($A1371),MONTH($A1371),1)))-SUMIFS('Регистрация расход товаров'!$H$4:$H$2000,'Регистрация расход товаров'!$A$4:$A$2000,"&lt;"&amp;DATE(YEAR($A1371),MONTH($A1371),1),'Регистрация расход товаров'!$D$4:$D$2000,$D1371),0)))/((SUMIFS('Регистрация приход товаров'!$G$4:$G$2000,'Регистрация приход товаров'!$A$4:$A$2000,"&gt;="&amp;DATE(YEAR($A1371),MONTH($A1371),1),'Регистрация приход товаров'!$D$4:$D$2000,$D1371)-SUMIFS('Регистрация приход товаров'!$G$4:$G$2000,'Регистрация приход товаров'!$A$4:$A$2000,"&gt;="&amp;DATE(YEAR($A1371),MONTH($A1371)+1,1),'Регистрация приход товаров'!$D$4:$D$2000,$D1371))+(IFERROR((SUMIF('Остаток на начало год'!$B$5:$B$302,$D1371,'Остаток на начало год'!$E$5:$E$302)+SUMIFS('Регистрация приход товаров'!$G$4:$G$2000,'Регистрация приход товаров'!$D$4:$D$2000,$D1371,'Регистрация приход товаров'!$A$4:$A$2000,"&lt;"&amp;DATE(YEAR($A1371),MONTH($A1371),1)))-SUMIFS('Регистрация расход товаров'!$G$4:$G$2000,'Регистрация расход товаров'!$A$4:$A$2000,"&lt;"&amp;DATE(YEAR($A1371),MONTH($A1371),1),'Регистрация расход товаров'!$D$4:$D$2000,$D1371),0))))*G1371,0)</f>
        <v>0</v>
      </c>
      <c r="I1371" s="154"/>
      <c r="J1371" s="153">
        <f t="shared" si="42"/>
        <v>0</v>
      </c>
      <c r="K1371" s="153">
        <f t="shared" si="43"/>
        <v>0</v>
      </c>
      <c r="L1371" s="43" t="e">
        <f>IF(B1371=#REF!,MAX($L$3:L1370)+1,0)</f>
        <v>#REF!</v>
      </c>
    </row>
    <row r="1372" spans="1:12">
      <c r="A1372" s="158"/>
      <c r="B1372" s="94"/>
      <c r="C1372" s="159"/>
      <c r="D1372" s="128"/>
      <c r="E1372" s="151" t="str">
        <f>IFERROR(INDEX('Материал хисобот'!$C$9:$C$259,MATCH(D1372,'Материал хисобот'!$B$9:$B$259,0),1),"")</f>
        <v/>
      </c>
      <c r="F1372" s="152" t="str">
        <f>IFERROR(INDEX('Материал хисобот'!$D$9:$D$259,MATCH(D1372,'Материал хисобот'!$B$9:$B$259,0),1),"")</f>
        <v/>
      </c>
      <c r="G1372" s="155"/>
      <c r="H1372" s="153">
        <f>IFERROR((((SUMIFS('Регистрация приход товаров'!$H$4:$H$2000,'Регистрация приход товаров'!$A$4:$A$2000,"&gt;="&amp;DATE(YEAR($A1372),MONTH($A1372),1),'Регистрация приход товаров'!$D$4:$D$2000,$D1372)-SUMIFS('Регистрация приход товаров'!$H$4:$H$2000,'Регистрация приход товаров'!$A$4:$A$2000,"&gt;="&amp;DATE(YEAR($A1372),MONTH($A1372)+1,1),'Регистрация приход товаров'!$D$4:$D$2000,$D1372))+(IFERROR((SUMIF('Остаток на начало год'!$B$5:$B$302,$D1372,'Остаток на начало год'!$F$5:$F$302)+SUMIFS('Регистрация приход товаров'!$H$4:$H$2000,'Регистрация приход товаров'!$D$4:$D$2000,$D1372,'Регистрация приход товаров'!$A$4:$A$2000,"&lt;"&amp;DATE(YEAR($A1372),MONTH($A1372),1)))-SUMIFS('Регистрация расход товаров'!$H$4:$H$2000,'Регистрация расход товаров'!$A$4:$A$2000,"&lt;"&amp;DATE(YEAR($A1372),MONTH($A1372),1),'Регистрация расход товаров'!$D$4:$D$2000,$D1372),0)))/((SUMIFS('Регистрация приход товаров'!$G$4:$G$2000,'Регистрация приход товаров'!$A$4:$A$2000,"&gt;="&amp;DATE(YEAR($A1372),MONTH($A1372),1),'Регистрация приход товаров'!$D$4:$D$2000,$D1372)-SUMIFS('Регистрация приход товаров'!$G$4:$G$2000,'Регистрация приход товаров'!$A$4:$A$2000,"&gt;="&amp;DATE(YEAR($A1372),MONTH($A1372)+1,1),'Регистрация приход товаров'!$D$4:$D$2000,$D1372))+(IFERROR((SUMIF('Остаток на начало год'!$B$5:$B$302,$D1372,'Остаток на начало год'!$E$5:$E$302)+SUMIFS('Регистрация приход товаров'!$G$4:$G$2000,'Регистрация приход товаров'!$D$4:$D$2000,$D1372,'Регистрация приход товаров'!$A$4:$A$2000,"&lt;"&amp;DATE(YEAR($A1372),MONTH($A1372),1)))-SUMIFS('Регистрация расход товаров'!$G$4:$G$2000,'Регистрация расход товаров'!$A$4:$A$2000,"&lt;"&amp;DATE(YEAR($A1372),MONTH($A1372),1),'Регистрация расход товаров'!$D$4:$D$2000,$D1372),0))))*G1372,0)</f>
        <v>0</v>
      </c>
      <c r="I1372" s="154"/>
      <c r="J1372" s="153">
        <f t="shared" si="42"/>
        <v>0</v>
      </c>
      <c r="K1372" s="153">
        <f t="shared" si="43"/>
        <v>0</v>
      </c>
      <c r="L1372" s="43" t="e">
        <f>IF(B1372=#REF!,MAX($L$3:L1371)+1,0)</f>
        <v>#REF!</v>
      </c>
    </row>
    <row r="1373" spans="1:12">
      <c r="A1373" s="158"/>
      <c r="B1373" s="94"/>
      <c r="C1373" s="159"/>
      <c r="D1373" s="128"/>
      <c r="E1373" s="151" t="str">
        <f>IFERROR(INDEX('Материал хисобот'!$C$9:$C$259,MATCH(D1373,'Материал хисобот'!$B$9:$B$259,0),1),"")</f>
        <v/>
      </c>
      <c r="F1373" s="152" t="str">
        <f>IFERROR(INDEX('Материал хисобот'!$D$9:$D$259,MATCH(D1373,'Материал хисобот'!$B$9:$B$259,0),1),"")</f>
        <v/>
      </c>
      <c r="G1373" s="155"/>
      <c r="H1373" s="153">
        <f>IFERROR((((SUMIFS('Регистрация приход товаров'!$H$4:$H$2000,'Регистрация приход товаров'!$A$4:$A$2000,"&gt;="&amp;DATE(YEAR($A1373),MONTH($A1373),1),'Регистрация приход товаров'!$D$4:$D$2000,$D1373)-SUMIFS('Регистрация приход товаров'!$H$4:$H$2000,'Регистрация приход товаров'!$A$4:$A$2000,"&gt;="&amp;DATE(YEAR($A1373),MONTH($A1373)+1,1),'Регистрация приход товаров'!$D$4:$D$2000,$D1373))+(IFERROR((SUMIF('Остаток на начало год'!$B$5:$B$302,$D1373,'Остаток на начало год'!$F$5:$F$302)+SUMIFS('Регистрация приход товаров'!$H$4:$H$2000,'Регистрация приход товаров'!$D$4:$D$2000,$D1373,'Регистрация приход товаров'!$A$4:$A$2000,"&lt;"&amp;DATE(YEAR($A1373),MONTH($A1373),1)))-SUMIFS('Регистрация расход товаров'!$H$4:$H$2000,'Регистрация расход товаров'!$A$4:$A$2000,"&lt;"&amp;DATE(YEAR($A1373),MONTH($A1373),1),'Регистрация расход товаров'!$D$4:$D$2000,$D1373),0)))/((SUMIFS('Регистрация приход товаров'!$G$4:$G$2000,'Регистрация приход товаров'!$A$4:$A$2000,"&gt;="&amp;DATE(YEAR($A1373),MONTH($A1373),1),'Регистрация приход товаров'!$D$4:$D$2000,$D1373)-SUMIFS('Регистрация приход товаров'!$G$4:$G$2000,'Регистрация приход товаров'!$A$4:$A$2000,"&gt;="&amp;DATE(YEAR($A1373),MONTH($A1373)+1,1),'Регистрация приход товаров'!$D$4:$D$2000,$D1373))+(IFERROR((SUMIF('Остаток на начало год'!$B$5:$B$302,$D1373,'Остаток на начало год'!$E$5:$E$302)+SUMIFS('Регистрация приход товаров'!$G$4:$G$2000,'Регистрация приход товаров'!$D$4:$D$2000,$D1373,'Регистрация приход товаров'!$A$4:$A$2000,"&lt;"&amp;DATE(YEAR($A1373),MONTH($A1373),1)))-SUMIFS('Регистрация расход товаров'!$G$4:$G$2000,'Регистрация расход товаров'!$A$4:$A$2000,"&lt;"&amp;DATE(YEAR($A1373),MONTH($A1373),1),'Регистрация расход товаров'!$D$4:$D$2000,$D1373),0))))*G1373,0)</f>
        <v>0</v>
      </c>
      <c r="I1373" s="154"/>
      <c r="J1373" s="153">
        <f t="shared" si="42"/>
        <v>0</v>
      </c>
      <c r="K1373" s="153">
        <f t="shared" si="43"/>
        <v>0</v>
      </c>
      <c r="L1373" s="43" t="e">
        <f>IF(B1373=#REF!,MAX($L$3:L1372)+1,0)</f>
        <v>#REF!</v>
      </c>
    </row>
    <row r="1374" spans="1:12">
      <c r="A1374" s="158"/>
      <c r="B1374" s="94"/>
      <c r="C1374" s="159"/>
      <c r="D1374" s="128"/>
      <c r="E1374" s="151" t="str">
        <f>IFERROR(INDEX('Материал хисобот'!$C$9:$C$259,MATCH(D1374,'Материал хисобот'!$B$9:$B$259,0),1),"")</f>
        <v/>
      </c>
      <c r="F1374" s="152" t="str">
        <f>IFERROR(INDEX('Материал хисобот'!$D$9:$D$259,MATCH(D1374,'Материал хисобот'!$B$9:$B$259,0),1),"")</f>
        <v/>
      </c>
      <c r="G1374" s="155"/>
      <c r="H1374" s="153">
        <f>IFERROR((((SUMIFS('Регистрация приход товаров'!$H$4:$H$2000,'Регистрация приход товаров'!$A$4:$A$2000,"&gt;="&amp;DATE(YEAR($A1374),MONTH($A1374),1),'Регистрация приход товаров'!$D$4:$D$2000,$D1374)-SUMIFS('Регистрация приход товаров'!$H$4:$H$2000,'Регистрация приход товаров'!$A$4:$A$2000,"&gt;="&amp;DATE(YEAR($A1374),MONTH($A1374)+1,1),'Регистрация приход товаров'!$D$4:$D$2000,$D1374))+(IFERROR((SUMIF('Остаток на начало год'!$B$5:$B$302,$D1374,'Остаток на начало год'!$F$5:$F$302)+SUMIFS('Регистрация приход товаров'!$H$4:$H$2000,'Регистрация приход товаров'!$D$4:$D$2000,$D1374,'Регистрация приход товаров'!$A$4:$A$2000,"&lt;"&amp;DATE(YEAR($A1374),MONTH($A1374),1)))-SUMIFS('Регистрация расход товаров'!$H$4:$H$2000,'Регистрация расход товаров'!$A$4:$A$2000,"&lt;"&amp;DATE(YEAR($A1374),MONTH($A1374),1),'Регистрация расход товаров'!$D$4:$D$2000,$D1374),0)))/((SUMIFS('Регистрация приход товаров'!$G$4:$G$2000,'Регистрация приход товаров'!$A$4:$A$2000,"&gt;="&amp;DATE(YEAR($A1374),MONTH($A1374),1),'Регистрация приход товаров'!$D$4:$D$2000,$D1374)-SUMIFS('Регистрация приход товаров'!$G$4:$G$2000,'Регистрация приход товаров'!$A$4:$A$2000,"&gt;="&amp;DATE(YEAR($A1374),MONTH($A1374)+1,1),'Регистрация приход товаров'!$D$4:$D$2000,$D1374))+(IFERROR((SUMIF('Остаток на начало год'!$B$5:$B$302,$D1374,'Остаток на начало год'!$E$5:$E$302)+SUMIFS('Регистрация приход товаров'!$G$4:$G$2000,'Регистрация приход товаров'!$D$4:$D$2000,$D1374,'Регистрация приход товаров'!$A$4:$A$2000,"&lt;"&amp;DATE(YEAR($A1374),MONTH($A1374),1)))-SUMIFS('Регистрация расход товаров'!$G$4:$G$2000,'Регистрация расход товаров'!$A$4:$A$2000,"&lt;"&amp;DATE(YEAR($A1374),MONTH($A1374),1),'Регистрация расход товаров'!$D$4:$D$2000,$D1374),0))))*G1374,0)</f>
        <v>0</v>
      </c>
      <c r="I1374" s="154"/>
      <c r="J1374" s="153">
        <f t="shared" si="42"/>
        <v>0</v>
      </c>
      <c r="K1374" s="153">
        <f t="shared" si="43"/>
        <v>0</v>
      </c>
      <c r="L1374" s="43" t="e">
        <f>IF(B1374=#REF!,MAX($L$3:L1373)+1,0)</f>
        <v>#REF!</v>
      </c>
    </row>
    <row r="1375" spans="1:12">
      <c r="A1375" s="158"/>
      <c r="B1375" s="94"/>
      <c r="C1375" s="159"/>
      <c r="D1375" s="128"/>
      <c r="E1375" s="151" t="str">
        <f>IFERROR(INDEX('Материал хисобот'!$C$9:$C$259,MATCH(D1375,'Материал хисобот'!$B$9:$B$259,0),1),"")</f>
        <v/>
      </c>
      <c r="F1375" s="152" t="str">
        <f>IFERROR(INDEX('Материал хисобот'!$D$9:$D$259,MATCH(D1375,'Материал хисобот'!$B$9:$B$259,0),1),"")</f>
        <v/>
      </c>
      <c r="G1375" s="155"/>
      <c r="H1375" s="153">
        <f>IFERROR((((SUMIFS('Регистрация приход товаров'!$H$4:$H$2000,'Регистрация приход товаров'!$A$4:$A$2000,"&gt;="&amp;DATE(YEAR($A1375),MONTH($A1375),1),'Регистрация приход товаров'!$D$4:$D$2000,$D1375)-SUMIFS('Регистрация приход товаров'!$H$4:$H$2000,'Регистрация приход товаров'!$A$4:$A$2000,"&gt;="&amp;DATE(YEAR($A1375),MONTH($A1375)+1,1),'Регистрация приход товаров'!$D$4:$D$2000,$D1375))+(IFERROR((SUMIF('Остаток на начало год'!$B$5:$B$302,$D1375,'Остаток на начало год'!$F$5:$F$302)+SUMIFS('Регистрация приход товаров'!$H$4:$H$2000,'Регистрация приход товаров'!$D$4:$D$2000,$D1375,'Регистрация приход товаров'!$A$4:$A$2000,"&lt;"&amp;DATE(YEAR($A1375),MONTH($A1375),1)))-SUMIFS('Регистрация расход товаров'!$H$4:$H$2000,'Регистрация расход товаров'!$A$4:$A$2000,"&lt;"&amp;DATE(YEAR($A1375),MONTH($A1375),1),'Регистрация расход товаров'!$D$4:$D$2000,$D1375),0)))/((SUMIFS('Регистрация приход товаров'!$G$4:$G$2000,'Регистрация приход товаров'!$A$4:$A$2000,"&gt;="&amp;DATE(YEAR($A1375),MONTH($A1375),1),'Регистрация приход товаров'!$D$4:$D$2000,$D1375)-SUMIFS('Регистрация приход товаров'!$G$4:$G$2000,'Регистрация приход товаров'!$A$4:$A$2000,"&gt;="&amp;DATE(YEAR($A1375),MONTH($A1375)+1,1),'Регистрация приход товаров'!$D$4:$D$2000,$D1375))+(IFERROR((SUMIF('Остаток на начало год'!$B$5:$B$302,$D1375,'Остаток на начало год'!$E$5:$E$302)+SUMIFS('Регистрация приход товаров'!$G$4:$G$2000,'Регистрация приход товаров'!$D$4:$D$2000,$D1375,'Регистрация приход товаров'!$A$4:$A$2000,"&lt;"&amp;DATE(YEAR($A1375),MONTH($A1375),1)))-SUMIFS('Регистрация расход товаров'!$G$4:$G$2000,'Регистрация расход товаров'!$A$4:$A$2000,"&lt;"&amp;DATE(YEAR($A1375),MONTH($A1375),1),'Регистрация расход товаров'!$D$4:$D$2000,$D1375),0))))*G1375,0)</f>
        <v>0</v>
      </c>
      <c r="I1375" s="154"/>
      <c r="J1375" s="153">
        <f t="shared" si="42"/>
        <v>0</v>
      </c>
      <c r="K1375" s="153">
        <f t="shared" si="43"/>
        <v>0</v>
      </c>
      <c r="L1375" s="43" t="e">
        <f>IF(B1375=#REF!,MAX($L$3:L1374)+1,0)</f>
        <v>#REF!</v>
      </c>
    </row>
    <row r="1376" spans="1:12">
      <c r="A1376" s="158"/>
      <c r="B1376" s="94"/>
      <c r="C1376" s="159"/>
      <c r="D1376" s="128"/>
      <c r="E1376" s="151" t="str">
        <f>IFERROR(INDEX('Материал хисобот'!$C$9:$C$259,MATCH(D1376,'Материал хисобот'!$B$9:$B$259,0),1),"")</f>
        <v/>
      </c>
      <c r="F1376" s="152" t="str">
        <f>IFERROR(INDEX('Материал хисобот'!$D$9:$D$259,MATCH(D1376,'Материал хисобот'!$B$9:$B$259,0),1),"")</f>
        <v/>
      </c>
      <c r="G1376" s="155"/>
      <c r="H1376" s="153">
        <f>IFERROR((((SUMIFS('Регистрация приход товаров'!$H$4:$H$2000,'Регистрация приход товаров'!$A$4:$A$2000,"&gt;="&amp;DATE(YEAR($A1376),MONTH($A1376),1),'Регистрация приход товаров'!$D$4:$D$2000,$D1376)-SUMIFS('Регистрация приход товаров'!$H$4:$H$2000,'Регистрация приход товаров'!$A$4:$A$2000,"&gt;="&amp;DATE(YEAR($A1376),MONTH($A1376)+1,1),'Регистрация приход товаров'!$D$4:$D$2000,$D1376))+(IFERROR((SUMIF('Остаток на начало год'!$B$5:$B$302,$D1376,'Остаток на начало год'!$F$5:$F$302)+SUMIFS('Регистрация приход товаров'!$H$4:$H$2000,'Регистрация приход товаров'!$D$4:$D$2000,$D1376,'Регистрация приход товаров'!$A$4:$A$2000,"&lt;"&amp;DATE(YEAR($A1376),MONTH($A1376),1)))-SUMIFS('Регистрация расход товаров'!$H$4:$H$2000,'Регистрация расход товаров'!$A$4:$A$2000,"&lt;"&amp;DATE(YEAR($A1376),MONTH($A1376),1),'Регистрация расход товаров'!$D$4:$D$2000,$D1376),0)))/((SUMIFS('Регистрация приход товаров'!$G$4:$G$2000,'Регистрация приход товаров'!$A$4:$A$2000,"&gt;="&amp;DATE(YEAR($A1376),MONTH($A1376),1),'Регистрация приход товаров'!$D$4:$D$2000,$D1376)-SUMIFS('Регистрация приход товаров'!$G$4:$G$2000,'Регистрация приход товаров'!$A$4:$A$2000,"&gt;="&amp;DATE(YEAR($A1376),MONTH($A1376)+1,1),'Регистрация приход товаров'!$D$4:$D$2000,$D1376))+(IFERROR((SUMIF('Остаток на начало год'!$B$5:$B$302,$D1376,'Остаток на начало год'!$E$5:$E$302)+SUMIFS('Регистрация приход товаров'!$G$4:$G$2000,'Регистрация приход товаров'!$D$4:$D$2000,$D1376,'Регистрация приход товаров'!$A$4:$A$2000,"&lt;"&amp;DATE(YEAR($A1376),MONTH($A1376),1)))-SUMIFS('Регистрация расход товаров'!$G$4:$G$2000,'Регистрация расход товаров'!$A$4:$A$2000,"&lt;"&amp;DATE(YEAR($A1376),MONTH($A1376),1),'Регистрация расход товаров'!$D$4:$D$2000,$D1376),0))))*G1376,0)</f>
        <v>0</v>
      </c>
      <c r="I1376" s="154"/>
      <c r="J1376" s="153">
        <f t="shared" si="42"/>
        <v>0</v>
      </c>
      <c r="K1376" s="153">
        <f t="shared" si="43"/>
        <v>0</v>
      </c>
      <c r="L1376" s="43" t="e">
        <f>IF(B1376=#REF!,MAX($L$3:L1375)+1,0)</f>
        <v>#REF!</v>
      </c>
    </row>
    <row r="1377" spans="1:12">
      <c r="A1377" s="158"/>
      <c r="B1377" s="94"/>
      <c r="C1377" s="159"/>
      <c r="D1377" s="128"/>
      <c r="E1377" s="151" t="str">
        <f>IFERROR(INDEX('Материал хисобот'!$C$9:$C$259,MATCH(D1377,'Материал хисобот'!$B$9:$B$259,0),1),"")</f>
        <v/>
      </c>
      <c r="F1377" s="152" t="str">
        <f>IFERROR(INDEX('Материал хисобот'!$D$9:$D$259,MATCH(D1377,'Материал хисобот'!$B$9:$B$259,0),1),"")</f>
        <v/>
      </c>
      <c r="G1377" s="155"/>
      <c r="H1377" s="153">
        <f>IFERROR((((SUMIFS('Регистрация приход товаров'!$H$4:$H$2000,'Регистрация приход товаров'!$A$4:$A$2000,"&gt;="&amp;DATE(YEAR($A1377),MONTH($A1377),1),'Регистрация приход товаров'!$D$4:$D$2000,$D1377)-SUMIFS('Регистрация приход товаров'!$H$4:$H$2000,'Регистрация приход товаров'!$A$4:$A$2000,"&gt;="&amp;DATE(YEAR($A1377),MONTH($A1377)+1,1),'Регистрация приход товаров'!$D$4:$D$2000,$D1377))+(IFERROR((SUMIF('Остаток на начало год'!$B$5:$B$302,$D1377,'Остаток на начало год'!$F$5:$F$302)+SUMIFS('Регистрация приход товаров'!$H$4:$H$2000,'Регистрация приход товаров'!$D$4:$D$2000,$D1377,'Регистрация приход товаров'!$A$4:$A$2000,"&lt;"&amp;DATE(YEAR($A1377),MONTH($A1377),1)))-SUMIFS('Регистрация расход товаров'!$H$4:$H$2000,'Регистрация расход товаров'!$A$4:$A$2000,"&lt;"&amp;DATE(YEAR($A1377),MONTH($A1377),1),'Регистрация расход товаров'!$D$4:$D$2000,$D1377),0)))/((SUMIFS('Регистрация приход товаров'!$G$4:$G$2000,'Регистрация приход товаров'!$A$4:$A$2000,"&gt;="&amp;DATE(YEAR($A1377),MONTH($A1377),1),'Регистрация приход товаров'!$D$4:$D$2000,$D1377)-SUMIFS('Регистрация приход товаров'!$G$4:$G$2000,'Регистрация приход товаров'!$A$4:$A$2000,"&gt;="&amp;DATE(YEAR($A1377),MONTH($A1377)+1,1),'Регистрация приход товаров'!$D$4:$D$2000,$D1377))+(IFERROR((SUMIF('Остаток на начало год'!$B$5:$B$302,$D1377,'Остаток на начало год'!$E$5:$E$302)+SUMIFS('Регистрация приход товаров'!$G$4:$G$2000,'Регистрация приход товаров'!$D$4:$D$2000,$D1377,'Регистрация приход товаров'!$A$4:$A$2000,"&lt;"&amp;DATE(YEAR($A1377),MONTH($A1377),1)))-SUMIFS('Регистрация расход товаров'!$G$4:$G$2000,'Регистрация расход товаров'!$A$4:$A$2000,"&lt;"&amp;DATE(YEAR($A1377),MONTH($A1377),1),'Регистрация расход товаров'!$D$4:$D$2000,$D1377),0))))*G1377,0)</f>
        <v>0</v>
      </c>
      <c r="I1377" s="154"/>
      <c r="J1377" s="153">
        <f t="shared" si="42"/>
        <v>0</v>
      </c>
      <c r="K1377" s="153">
        <f t="shared" si="43"/>
        <v>0</v>
      </c>
      <c r="L1377" s="43" t="e">
        <f>IF(B1377=#REF!,MAX($L$3:L1376)+1,0)</f>
        <v>#REF!</v>
      </c>
    </row>
    <row r="1378" spans="1:12">
      <c r="A1378" s="158"/>
      <c r="B1378" s="94"/>
      <c r="C1378" s="159"/>
      <c r="D1378" s="128"/>
      <c r="E1378" s="151" t="str">
        <f>IFERROR(INDEX('Материал хисобот'!$C$9:$C$259,MATCH(D1378,'Материал хисобот'!$B$9:$B$259,0),1),"")</f>
        <v/>
      </c>
      <c r="F1378" s="152" t="str">
        <f>IFERROR(INDEX('Материал хисобот'!$D$9:$D$259,MATCH(D1378,'Материал хисобот'!$B$9:$B$259,0),1),"")</f>
        <v/>
      </c>
      <c r="G1378" s="155"/>
      <c r="H1378" s="153">
        <f>IFERROR((((SUMIFS('Регистрация приход товаров'!$H$4:$H$2000,'Регистрация приход товаров'!$A$4:$A$2000,"&gt;="&amp;DATE(YEAR($A1378),MONTH($A1378),1),'Регистрация приход товаров'!$D$4:$D$2000,$D1378)-SUMIFS('Регистрация приход товаров'!$H$4:$H$2000,'Регистрация приход товаров'!$A$4:$A$2000,"&gt;="&amp;DATE(YEAR($A1378),MONTH($A1378)+1,1),'Регистрация приход товаров'!$D$4:$D$2000,$D1378))+(IFERROR((SUMIF('Остаток на начало год'!$B$5:$B$302,$D1378,'Остаток на начало год'!$F$5:$F$302)+SUMIFS('Регистрация приход товаров'!$H$4:$H$2000,'Регистрация приход товаров'!$D$4:$D$2000,$D1378,'Регистрация приход товаров'!$A$4:$A$2000,"&lt;"&amp;DATE(YEAR($A1378),MONTH($A1378),1)))-SUMIFS('Регистрация расход товаров'!$H$4:$H$2000,'Регистрация расход товаров'!$A$4:$A$2000,"&lt;"&amp;DATE(YEAR($A1378),MONTH($A1378),1),'Регистрация расход товаров'!$D$4:$D$2000,$D1378),0)))/((SUMIFS('Регистрация приход товаров'!$G$4:$G$2000,'Регистрация приход товаров'!$A$4:$A$2000,"&gt;="&amp;DATE(YEAR($A1378),MONTH($A1378),1),'Регистрация приход товаров'!$D$4:$D$2000,$D1378)-SUMIFS('Регистрация приход товаров'!$G$4:$G$2000,'Регистрация приход товаров'!$A$4:$A$2000,"&gt;="&amp;DATE(YEAR($A1378),MONTH($A1378)+1,1),'Регистрация приход товаров'!$D$4:$D$2000,$D1378))+(IFERROR((SUMIF('Остаток на начало год'!$B$5:$B$302,$D1378,'Остаток на начало год'!$E$5:$E$302)+SUMIFS('Регистрация приход товаров'!$G$4:$G$2000,'Регистрация приход товаров'!$D$4:$D$2000,$D1378,'Регистрация приход товаров'!$A$4:$A$2000,"&lt;"&amp;DATE(YEAR($A1378),MONTH($A1378),1)))-SUMIFS('Регистрация расход товаров'!$G$4:$G$2000,'Регистрация расход товаров'!$A$4:$A$2000,"&lt;"&amp;DATE(YEAR($A1378),MONTH($A1378),1),'Регистрация расход товаров'!$D$4:$D$2000,$D1378),0))))*G1378,0)</f>
        <v>0</v>
      </c>
      <c r="I1378" s="154"/>
      <c r="J1378" s="153">
        <f t="shared" si="42"/>
        <v>0</v>
      </c>
      <c r="K1378" s="153">
        <f t="shared" si="43"/>
        <v>0</v>
      </c>
      <c r="L1378" s="43" t="e">
        <f>IF(B1378=#REF!,MAX($L$3:L1377)+1,0)</f>
        <v>#REF!</v>
      </c>
    </row>
    <row r="1379" spans="1:12">
      <c r="A1379" s="158"/>
      <c r="B1379" s="94"/>
      <c r="C1379" s="159"/>
      <c r="D1379" s="128"/>
      <c r="E1379" s="151" t="str">
        <f>IFERROR(INDEX('Материал хисобот'!$C$9:$C$259,MATCH(D1379,'Материал хисобот'!$B$9:$B$259,0),1),"")</f>
        <v/>
      </c>
      <c r="F1379" s="152" t="str">
        <f>IFERROR(INDEX('Материал хисобот'!$D$9:$D$259,MATCH(D1379,'Материал хисобот'!$B$9:$B$259,0),1),"")</f>
        <v/>
      </c>
      <c r="G1379" s="155"/>
      <c r="H1379" s="153">
        <f>IFERROR((((SUMIFS('Регистрация приход товаров'!$H$4:$H$2000,'Регистрация приход товаров'!$A$4:$A$2000,"&gt;="&amp;DATE(YEAR($A1379),MONTH($A1379),1),'Регистрация приход товаров'!$D$4:$D$2000,$D1379)-SUMIFS('Регистрация приход товаров'!$H$4:$H$2000,'Регистрация приход товаров'!$A$4:$A$2000,"&gt;="&amp;DATE(YEAR($A1379),MONTH($A1379)+1,1),'Регистрация приход товаров'!$D$4:$D$2000,$D1379))+(IFERROR((SUMIF('Остаток на начало год'!$B$5:$B$302,$D1379,'Остаток на начало год'!$F$5:$F$302)+SUMIFS('Регистрация приход товаров'!$H$4:$H$2000,'Регистрация приход товаров'!$D$4:$D$2000,$D1379,'Регистрация приход товаров'!$A$4:$A$2000,"&lt;"&amp;DATE(YEAR($A1379),MONTH($A1379),1)))-SUMIFS('Регистрация расход товаров'!$H$4:$H$2000,'Регистрация расход товаров'!$A$4:$A$2000,"&lt;"&amp;DATE(YEAR($A1379),MONTH($A1379),1),'Регистрация расход товаров'!$D$4:$D$2000,$D1379),0)))/((SUMIFS('Регистрация приход товаров'!$G$4:$G$2000,'Регистрация приход товаров'!$A$4:$A$2000,"&gt;="&amp;DATE(YEAR($A1379),MONTH($A1379),1),'Регистрация приход товаров'!$D$4:$D$2000,$D1379)-SUMIFS('Регистрация приход товаров'!$G$4:$G$2000,'Регистрация приход товаров'!$A$4:$A$2000,"&gt;="&amp;DATE(YEAR($A1379),MONTH($A1379)+1,1),'Регистрация приход товаров'!$D$4:$D$2000,$D1379))+(IFERROR((SUMIF('Остаток на начало год'!$B$5:$B$302,$D1379,'Остаток на начало год'!$E$5:$E$302)+SUMIFS('Регистрация приход товаров'!$G$4:$G$2000,'Регистрация приход товаров'!$D$4:$D$2000,$D1379,'Регистрация приход товаров'!$A$4:$A$2000,"&lt;"&amp;DATE(YEAR($A1379),MONTH($A1379),1)))-SUMIFS('Регистрация расход товаров'!$G$4:$G$2000,'Регистрация расход товаров'!$A$4:$A$2000,"&lt;"&amp;DATE(YEAR($A1379),MONTH($A1379),1),'Регистрация расход товаров'!$D$4:$D$2000,$D1379),0))))*G1379,0)</f>
        <v>0</v>
      </c>
      <c r="I1379" s="154"/>
      <c r="J1379" s="153">
        <f t="shared" si="42"/>
        <v>0</v>
      </c>
      <c r="K1379" s="153">
        <f t="shared" si="43"/>
        <v>0</v>
      </c>
      <c r="L1379" s="43" t="e">
        <f>IF(B1379=#REF!,MAX($L$3:L1378)+1,0)</f>
        <v>#REF!</v>
      </c>
    </row>
    <row r="1380" spans="1:12">
      <c r="A1380" s="158"/>
      <c r="B1380" s="94"/>
      <c r="C1380" s="159"/>
      <c r="D1380" s="128"/>
      <c r="E1380" s="151" t="str">
        <f>IFERROR(INDEX('Материал хисобот'!$C$9:$C$259,MATCH(D1380,'Материал хисобот'!$B$9:$B$259,0),1),"")</f>
        <v/>
      </c>
      <c r="F1380" s="152" t="str">
        <f>IFERROR(INDEX('Материал хисобот'!$D$9:$D$259,MATCH(D1380,'Материал хисобот'!$B$9:$B$259,0),1),"")</f>
        <v/>
      </c>
      <c r="G1380" s="155"/>
      <c r="H1380" s="153">
        <f>IFERROR((((SUMIFS('Регистрация приход товаров'!$H$4:$H$2000,'Регистрация приход товаров'!$A$4:$A$2000,"&gt;="&amp;DATE(YEAR($A1380),MONTH($A1380),1),'Регистрация приход товаров'!$D$4:$D$2000,$D1380)-SUMIFS('Регистрация приход товаров'!$H$4:$H$2000,'Регистрация приход товаров'!$A$4:$A$2000,"&gt;="&amp;DATE(YEAR($A1380),MONTH($A1380)+1,1),'Регистрация приход товаров'!$D$4:$D$2000,$D1380))+(IFERROR((SUMIF('Остаток на начало год'!$B$5:$B$302,$D1380,'Остаток на начало год'!$F$5:$F$302)+SUMIFS('Регистрация приход товаров'!$H$4:$H$2000,'Регистрация приход товаров'!$D$4:$D$2000,$D1380,'Регистрация приход товаров'!$A$4:$A$2000,"&lt;"&amp;DATE(YEAR($A1380),MONTH($A1380),1)))-SUMIFS('Регистрация расход товаров'!$H$4:$H$2000,'Регистрация расход товаров'!$A$4:$A$2000,"&lt;"&amp;DATE(YEAR($A1380),MONTH($A1380),1),'Регистрация расход товаров'!$D$4:$D$2000,$D1380),0)))/((SUMIFS('Регистрация приход товаров'!$G$4:$G$2000,'Регистрация приход товаров'!$A$4:$A$2000,"&gt;="&amp;DATE(YEAR($A1380),MONTH($A1380),1),'Регистрация приход товаров'!$D$4:$D$2000,$D1380)-SUMIFS('Регистрация приход товаров'!$G$4:$G$2000,'Регистрация приход товаров'!$A$4:$A$2000,"&gt;="&amp;DATE(YEAR($A1380),MONTH($A1380)+1,1),'Регистрация приход товаров'!$D$4:$D$2000,$D1380))+(IFERROR((SUMIF('Остаток на начало год'!$B$5:$B$302,$D1380,'Остаток на начало год'!$E$5:$E$302)+SUMIFS('Регистрация приход товаров'!$G$4:$G$2000,'Регистрация приход товаров'!$D$4:$D$2000,$D1380,'Регистрация приход товаров'!$A$4:$A$2000,"&lt;"&amp;DATE(YEAR($A1380),MONTH($A1380),1)))-SUMIFS('Регистрация расход товаров'!$G$4:$G$2000,'Регистрация расход товаров'!$A$4:$A$2000,"&lt;"&amp;DATE(YEAR($A1380),MONTH($A1380),1),'Регистрация расход товаров'!$D$4:$D$2000,$D1380),0))))*G1380,0)</f>
        <v>0</v>
      </c>
      <c r="I1380" s="154"/>
      <c r="J1380" s="153">
        <f t="shared" si="42"/>
        <v>0</v>
      </c>
      <c r="K1380" s="153">
        <f t="shared" si="43"/>
        <v>0</v>
      </c>
      <c r="L1380" s="43" t="e">
        <f>IF(B1380=#REF!,MAX($L$3:L1379)+1,0)</f>
        <v>#REF!</v>
      </c>
    </row>
    <row r="1381" spans="1:12">
      <c r="A1381" s="158"/>
      <c r="B1381" s="94"/>
      <c r="C1381" s="159"/>
      <c r="D1381" s="128"/>
      <c r="E1381" s="151" t="str">
        <f>IFERROR(INDEX('Материал хисобот'!$C$9:$C$259,MATCH(D1381,'Материал хисобот'!$B$9:$B$259,0),1),"")</f>
        <v/>
      </c>
      <c r="F1381" s="152" t="str">
        <f>IFERROR(INDEX('Материал хисобот'!$D$9:$D$259,MATCH(D1381,'Материал хисобот'!$B$9:$B$259,0),1),"")</f>
        <v/>
      </c>
      <c r="G1381" s="155"/>
      <c r="H1381" s="153">
        <f>IFERROR((((SUMIFS('Регистрация приход товаров'!$H$4:$H$2000,'Регистрация приход товаров'!$A$4:$A$2000,"&gt;="&amp;DATE(YEAR($A1381),MONTH($A1381),1),'Регистрация приход товаров'!$D$4:$D$2000,$D1381)-SUMIFS('Регистрация приход товаров'!$H$4:$H$2000,'Регистрация приход товаров'!$A$4:$A$2000,"&gt;="&amp;DATE(YEAR($A1381),MONTH($A1381)+1,1),'Регистрация приход товаров'!$D$4:$D$2000,$D1381))+(IFERROR((SUMIF('Остаток на начало год'!$B$5:$B$302,$D1381,'Остаток на начало год'!$F$5:$F$302)+SUMIFS('Регистрация приход товаров'!$H$4:$H$2000,'Регистрация приход товаров'!$D$4:$D$2000,$D1381,'Регистрация приход товаров'!$A$4:$A$2000,"&lt;"&amp;DATE(YEAR($A1381),MONTH($A1381),1)))-SUMIFS('Регистрация расход товаров'!$H$4:$H$2000,'Регистрация расход товаров'!$A$4:$A$2000,"&lt;"&amp;DATE(YEAR($A1381),MONTH($A1381),1),'Регистрация расход товаров'!$D$4:$D$2000,$D1381),0)))/((SUMIFS('Регистрация приход товаров'!$G$4:$G$2000,'Регистрация приход товаров'!$A$4:$A$2000,"&gt;="&amp;DATE(YEAR($A1381),MONTH($A1381),1),'Регистрация приход товаров'!$D$4:$D$2000,$D1381)-SUMIFS('Регистрация приход товаров'!$G$4:$G$2000,'Регистрация приход товаров'!$A$4:$A$2000,"&gt;="&amp;DATE(YEAR($A1381),MONTH($A1381)+1,1),'Регистрация приход товаров'!$D$4:$D$2000,$D1381))+(IFERROR((SUMIF('Остаток на начало год'!$B$5:$B$302,$D1381,'Остаток на начало год'!$E$5:$E$302)+SUMIFS('Регистрация приход товаров'!$G$4:$G$2000,'Регистрация приход товаров'!$D$4:$D$2000,$D1381,'Регистрация приход товаров'!$A$4:$A$2000,"&lt;"&amp;DATE(YEAR($A1381),MONTH($A1381),1)))-SUMIFS('Регистрация расход товаров'!$G$4:$G$2000,'Регистрация расход товаров'!$A$4:$A$2000,"&lt;"&amp;DATE(YEAR($A1381),MONTH($A1381),1),'Регистрация расход товаров'!$D$4:$D$2000,$D1381),0))))*G1381,0)</f>
        <v>0</v>
      </c>
      <c r="I1381" s="154"/>
      <c r="J1381" s="153">
        <f t="shared" si="42"/>
        <v>0</v>
      </c>
      <c r="K1381" s="153">
        <f t="shared" si="43"/>
        <v>0</v>
      </c>
      <c r="L1381" s="43" t="e">
        <f>IF(B1381=#REF!,MAX($L$3:L1380)+1,0)</f>
        <v>#REF!</v>
      </c>
    </row>
    <row r="1382" spans="1:12">
      <c r="A1382" s="158"/>
      <c r="B1382" s="94"/>
      <c r="C1382" s="159"/>
      <c r="D1382" s="128"/>
      <c r="E1382" s="151" t="str">
        <f>IFERROR(INDEX('Материал хисобот'!$C$9:$C$259,MATCH(D1382,'Материал хисобот'!$B$9:$B$259,0),1),"")</f>
        <v/>
      </c>
      <c r="F1382" s="152" t="str">
        <f>IFERROR(INDEX('Материал хисобот'!$D$9:$D$259,MATCH(D1382,'Материал хисобот'!$B$9:$B$259,0),1),"")</f>
        <v/>
      </c>
      <c r="G1382" s="155"/>
      <c r="H1382" s="153">
        <f>IFERROR((((SUMIFS('Регистрация приход товаров'!$H$4:$H$2000,'Регистрация приход товаров'!$A$4:$A$2000,"&gt;="&amp;DATE(YEAR($A1382),MONTH($A1382),1),'Регистрация приход товаров'!$D$4:$D$2000,$D1382)-SUMIFS('Регистрация приход товаров'!$H$4:$H$2000,'Регистрация приход товаров'!$A$4:$A$2000,"&gt;="&amp;DATE(YEAR($A1382),MONTH($A1382)+1,1),'Регистрация приход товаров'!$D$4:$D$2000,$D1382))+(IFERROR((SUMIF('Остаток на начало год'!$B$5:$B$302,$D1382,'Остаток на начало год'!$F$5:$F$302)+SUMIFS('Регистрация приход товаров'!$H$4:$H$2000,'Регистрация приход товаров'!$D$4:$D$2000,$D1382,'Регистрация приход товаров'!$A$4:$A$2000,"&lt;"&amp;DATE(YEAR($A1382),MONTH($A1382),1)))-SUMIFS('Регистрация расход товаров'!$H$4:$H$2000,'Регистрация расход товаров'!$A$4:$A$2000,"&lt;"&amp;DATE(YEAR($A1382),MONTH($A1382),1),'Регистрация расход товаров'!$D$4:$D$2000,$D1382),0)))/((SUMIFS('Регистрация приход товаров'!$G$4:$G$2000,'Регистрация приход товаров'!$A$4:$A$2000,"&gt;="&amp;DATE(YEAR($A1382),MONTH($A1382),1),'Регистрация приход товаров'!$D$4:$D$2000,$D1382)-SUMIFS('Регистрация приход товаров'!$G$4:$G$2000,'Регистрация приход товаров'!$A$4:$A$2000,"&gt;="&amp;DATE(YEAR($A1382),MONTH($A1382)+1,1),'Регистрация приход товаров'!$D$4:$D$2000,$D1382))+(IFERROR((SUMIF('Остаток на начало год'!$B$5:$B$302,$D1382,'Остаток на начало год'!$E$5:$E$302)+SUMIFS('Регистрация приход товаров'!$G$4:$G$2000,'Регистрация приход товаров'!$D$4:$D$2000,$D1382,'Регистрация приход товаров'!$A$4:$A$2000,"&lt;"&amp;DATE(YEAR($A1382),MONTH($A1382),1)))-SUMIFS('Регистрация расход товаров'!$G$4:$G$2000,'Регистрация расход товаров'!$A$4:$A$2000,"&lt;"&amp;DATE(YEAR($A1382),MONTH($A1382),1),'Регистрация расход товаров'!$D$4:$D$2000,$D1382),0))))*G1382,0)</f>
        <v>0</v>
      </c>
      <c r="I1382" s="154"/>
      <c r="J1382" s="153">
        <f t="shared" si="42"/>
        <v>0</v>
      </c>
      <c r="K1382" s="153">
        <f t="shared" si="43"/>
        <v>0</v>
      </c>
      <c r="L1382" s="43" t="e">
        <f>IF(B1382=#REF!,MAX($L$3:L1381)+1,0)</f>
        <v>#REF!</v>
      </c>
    </row>
    <row r="1383" spans="1:12">
      <c r="A1383" s="158"/>
      <c r="B1383" s="94"/>
      <c r="C1383" s="159"/>
      <c r="D1383" s="128"/>
      <c r="E1383" s="151" t="str">
        <f>IFERROR(INDEX('Материал хисобот'!$C$9:$C$259,MATCH(D1383,'Материал хисобот'!$B$9:$B$259,0),1),"")</f>
        <v/>
      </c>
      <c r="F1383" s="152" t="str">
        <f>IFERROR(INDEX('Материал хисобот'!$D$9:$D$259,MATCH(D1383,'Материал хисобот'!$B$9:$B$259,0),1),"")</f>
        <v/>
      </c>
      <c r="G1383" s="155"/>
      <c r="H1383" s="153">
        <f>IFERROR((((SUMIFS('Регистрация приход товаров'!$H$4:$H$2000,'Регистрация приход товаров'!$A$4:$A$2000,"&gt;="&amp;DATE(YEAR($A1383),MONTH($A1383),1),'Регистрация приход товаров'!$D$4:$D$2000,$D1383)-SUMIFS('Регистрация приход товаров'!$H$4:$H$2000,'Регистрация приход товаров'!$A$4:$A$2000,"&gt;="&amp;DATE(YEAR($A1383),MONTH($A1383)+1,1),'Регистрация приход товаров'!$D$4:$D$2000,$D1383))+(IFERROR((SUMIF('Остаток на начало год'!$B$5:$B$302,$D1383,'Остаток на начало год'!$F$5:$F$302)+SUMIFS('Регистрация приход товаров'!$H$4:$H$2000,'Регистрация приход товаров'!$D$4:$D$2000,$D1383,'Регистрация приход товаров'!$A$4:$A$2000,"&lt;"&amp;DATE(YEAR($A1383),MONTH($A1383),1)))-SUMIFS('Регистрация расход товаров'!$H$4:$H$2000,'Регистрация расход товаров'!$A$4:$A$2000,"&lt;"&amp;DATE(YEAR($A1383),MONTH($A1383),1),'Регистрация расход товаров'!$D$4:$D$2000,$D1383),0)))/((SUMIFS('Регистрация приход товаров'!$G$4:$G$2000,'Регистрация приход товаров'!$A$4:$A$2000,"&gt;="&amp;DATE(YEAR($A1383),MONTH($A1383),1),'Регистрация приход товаров'!$D$4:$D$2000,$D1383)-SUMIFS('Регистрация приход товаров'!$G$4:$G$2000,'Регистрация приход товаров'!$A$4:$A$2000,"&gt;="&amp;DATE(YEAR($A1383),MONTH($A1383)+1,1),'Регистрация приход товаров'!$D$4:$D$2000,$D1383))+(IFERROR((SUMIF('Остаток на начало год'!$B$5:$B$302,$D1383,'Остаток на начало год'!$E$5:$E$302)+SUMIFS('Регистрация приход товаров'!$G$4:$G$2000,'Регистрация приход товаров'!$D$4:$D$2000,$D1383,'Регистрация приход товаров'!$A$4:$A$2000,"&lt;"&amp;DATE(YEAR($A1383),MONTH($A1383),1)))-SUMIFS('Регистрация расход товаров'!$G$4:$G$2000,'Регистрация расход товаров'!$A$4:$A$2000,"&lt;"&amp;DATE(YEAR($A1383),MONTH($A1383),1),'Регистрация расход товаров'!$D$4:$D$2000,$D1383),0))))*G1383,0)</f>
        <v>0</v>
      </c>
      <c r="I1383" s="154"/>
      <c r="J1383" s="153">
        <f t="shared" si="42"/>
        <v>0</v>
      </c>
      <c r="K1383" s="153">
        <f t="shared" si="43"/>
        <v>0</v>
      </c>
      <c r="L1383" s="43" t="e">
        <f>IF(B1383=#REF!,MAX($L$3:L1382)+1,0)</f>
        <v>#REF!</v>
      </c>
    </row>
    <row r="1384" spans="1:12">
      <c r="A1384" s="158"/>
      <c r="B1384" s="94"/>
      <c r="C1384" s="159"/>
      <c r="D1384" s="128"/>
      <c r="E1384" s="151" t="str">
        <f>IFERROR(INDEX('Материал хисобот'!$C$9:$C$259,MATCH(D1384,'Материал хисобот'!$B$9:$B$259,0),1),"")</f>
        <v/>
      </c>
      <c r="F1384" s="152" t="str">
        <f>IFERROR(INDEX('Материал хисобот'!$D$9:$D$259,MATCH(D1384,'Материал хисобот'!$B$9:$B$259,0),1),"")</f>
        <v/>
      </c>
      <c r="G1384" s="155"/>
      <c r="H1384" s="153">
        <f>IFERROR((((SUMIFS('Регистрация приход товаров'!$H$4:$H$2000,'Регистрация приход товаров'!$A$4:$A$2000,"&gt;="&amp;DATE(YEAR($A1384),MONTH($A1384),1),'Регистрация приход товаров'!$D$4:$D$2000,$D1384)-SUMIFS('Регистрация приход товаров'!$H$4:$H$2000,'Регистрация приход товаров'!$A$4:$A$2000,"&gt;="&amp;DATE(YEAR($A1384),MONTH($A1384)+1,1),'Регистрация приход товаров'!$D$4:$D$2000,$D1384))+(IFERROR((SUMIF('Остаток на начало год'!$B$5:$B$302,$D1384,'Остаток на начало год'!$F$5:$F$302)+SUMIFS('Регистрация приход товаров'!$H$4:$H$2000,'Регистрация приход товаров'!$D$4:$D$2000,$D1384,'Регистрация приход товаров'!$A$4:$A$2000,"&lt;"&amp;DATE(YEAR($A1384),MONTH($A1384),1)))-SUMIFS('Регистрация расход товаров'!$H$4:$H$2000,'Регистрация расход товаров'!$A$4:$A$2000,"&lt;"&amp;DATE(YEAR($A1384),MONTH($A1384),1),'Регистрация расход товаров'!$D$4:$D$2000,$D1384),0)))/((SUMIFS('Регистрация приход товаров'!$G$4:$G$2000,'Регистрация приход товаров'!$A$4:$A$2000,"&gt;="&amp;DATE(YEAR($A1384),MONTH($A1384),1),'Регистрация приход товаров'!$D$4:$D$2000,$D1384)-SUMIFS('Регистрация приход товаров'!$G$4:$G$2000,'Регистрация приход товаров'!$A$4:$A$2000,"&gt;="&amp;DATE(YEAR($A1384),MONTH($A1384)+1,1),'Регистрация приход товаров'!$D$4:$D$2000,$D1384))+(IFERROR((SUMIF('Остаток на начало год'!$B$5:$B$302,$D1384,'Остаток на начало год'!$E$5:$E$302)+SUMIFS('Регистрация приход товаров'!$G$4:$G$2000,'Регистрация приход товаров'!$D$4:$D$2000,$D1384,'Регистрация приход товаров'!$A$4:$A$2000,"&lt;"&amp;DATE(YEAR($A1384),MONTH($A1384),1)))-SUMIFS('Регистрация расход товаров'!$G$4:$G$2000,'Регистрация расход товаров'!$A$4:$A$2000,"&lt;"&amp;DATE(YEAR($A1384),MONTH($A1384),1),'Регистрация расход товаров'!$D$4:$D$2000,$D1384),0))))*G1384,0)</f>
        <v>0</v>
      </c>
      <c r="I1384" s="154"/>
      <c r="J1384" s="153">
        <f t="shared" si="42"/>
        <v>0</v>
      </c>
      <c r="K1384" s="153">
        <f t="shared" si="43"/>
        <v>0</v>
      </c>
      <c r="L1384" s="43" t="e">
        <f>IF(B1384=#REF!,MAX($L$3:L1383)+1,0)</f>
        <v>#REF!</v>
      </c>
    </row>
    <row r="1385" spans="1:12">
      <c r="A1385" s="158"/>
      <c r="B1385" s="94"/>
      <c r="C1385" s="159"/>
      <c r="D1385" s="128"/>
      <c r="E1385" s="151" t="str">
        <f>IFERROR(INDEX('Материал хисобот'!$C$9:$C$259,MATCH(D1385,'Материал хисобот'!$B$9:$B$259,0),1),"")</f>
        <v/>
      </c>
      <c r="F1385" s="152" t="str">
        <f>IFERROR(INDEX('Материал хисобот'!$D$9:$D$259,MATCH(D1385,'Материал хисобот'!$B$9:$B$259,0),1),"")</f>
        <v/>
      </c>
      <c r="G1385" s="155"/>
      <c r="H1385" s="153">
        <f>IFERROR((((SUMIFS('Регистрация приход товаров'!$H$4:$H$2000,'Регистрация приход товаров'!$A$4:$A$2000,"&gt;="&amp;DATE(YEAR($A1385),MONTH($A1385),1),'Регистрация приход товаров'!$D$4:$D$2000,$D1385)-SUMIFS('Регистрация приход товаров'!$H$4:$H$2000,'Регистрация приход товаров'!$A$4:$A$2000,"&gt;="&amp;DATE(YEAR($A1385),MONTH($A1385)+1,1),'Регистрация приход товаров'!$D$4:$D$2000,$D1385))+(IFERROR((SUMIF('Остаток на начало год'!$B$5:$B$302,$D1385,'Остаток на начало год'!$F$5:$F$302)+SUMIFS('Регистрация приход товаров'!$H$4:$H$2000,'Регистрация приход товаров'!$D$4:$D$2000,$D1385,'Регистрация приход товаров'!$A$4:$A$2000,"&lt;"&amp;DATE(YEAR($A1385),MONTH($A1385),1)))-SUMIFS('Регистрация расход товаров'!$H$4:$H$2000,'Регистрация расход товаров'!$A$4:$A$2000,"&lt;"&amp;DATE(YEAR($A1385),MONTH($A1385),1),'Регистрация расход товаров'!$D$4:$D$2000,$D1385),0)))/((SUMIFS('Регистрация приход товаров'!$G$4:$G$2000,'Регистрация приход товаров'!$A$4:$A$2000,"&gt;="&amp;DATE(YEAR($A1385),MONTH($A1385),1),'Регистрация приход товаров'!$D$4:$D$2000,$D1385)-SUMIFS('Регистрация приход товаров'!$G$4:$G$2000,'Регистрация приход товаров'!$A$4:$A$2000,"&gt;="&amp;DATE(YEAR($A1385),MONTH($A1385)+1,1),'Регистрация приход товаров'!$D$4:$D$2000,$D1385))+(IFERROR((SUMIF('Остаток на начало год'!$B$5:$B$302,$D1385,'Остаток на начало год'!$E$5:$E$302)+SUMIFS('Регистрация приход товаров'!$G$4:$G$2000,'Регистрация приход товаров'!$D$4:$D$2000,$D1385,'Регистрация приход товаров'!$A$4:$A$2000,"&lt;"&amp;DATE(YEAR($A1385),MONTH($A1385),1)))-SUMIFS('Регистрация расход товаров'!$G$4:$G$2000,'Регистрация расход товаров'!$A$4:$A$2000,"&lt;"&amp;DATE(YEAR($A1385),MONTH($A1385),1),'Регистрация расход товаров'!$D$4:$D$2000,$D1385),0))))*G1385,0)</f>
        <v>0</v>
      </c>
      <c r="I1385" s="154"/>
      <c r="J1385" s="153">
        <f t="shared" si="42"/>
        <v>0</v>
      </c>
      <c r="K1385" s="153">
        <f t="shared" si="43"/>
        <v>0</v>
      </c>
      <c r="L1385" s="43" t="e">
        <f>IF(B1385=#REF!,MAX($L$3:L1384)+1,0)</f>
        <v>#REF!</v>
      </c>
    </row>
    <row r="1386" spans="1:12">
      <c r="A1386" s="158"/>
      <c r="B1386" s="94"/>
      <c r="C1386" s="159"/>
      <c r="D1386" s="128"/>
      <c r="E1386" s="151" t="str">
        <f>IFERROR(INDEX('Материал хисобот'!$C$9:$C$259,MATCH(D1386,'Материал хисобот'!$B$9:$B$259,0),1),"")</f>
        <v/>
      </c>
      <c r="F1386" s="152" t="str">
        <f>IFERROR(INDEX('Материал хисобот'!$D$9:$D$259,MATCH(D1386,'Материал хисобот'!$B$9:$B$259,0),1),"")</f>
        <v/>
      </c>
      <c r="G1386" s="155"/>
      <c r="H1386" s="153">
        <f>IFERROR((((SUMIFS('Регистрация приход товаров'!$H$4:$H$2000,'Регистрация приход товаров'!$A$4:$A$2000,"&gt;="&amp;DATE(YEAR($A1386),MONTH($A1386),1),'Регистрация приход товаров'!$D$4:$D$2000,$D1386)-SUMIFS('Регистрация приход товаров'!$H$4:$H$2000,'Регистрация приход товаров'!$A$4:$A$2000,"&gt;="&amp;DATE(YEAR($A1386),MONTH($A1386)+1,1),'Регистрация приход товаров'!$D$4:$D$2000,$D1386))+(IFERROR((SUMIF('Остаток на начало год'!$B$5:$B$302,$D1386,'Остаток на начало год'!$F$5:$F$302)+SUMIFS('Регистрация приход товаров'!$H$4:$H$2000,'Регистрация приход товаров'!$D$4:$D$2000,$D1386,'Регистрация приход товаров'!$A$4:$A$2000,"&lt;"&amp;DATE(YEAR($A1386),MONTH($A1386),1)))-SUMIFS('Регистрация расход товаров'!$H$4:$H$2000,'Регистрация расход товаров'!$A$4:$A$2000,"&lt;"&amp;DATE(YEAR($A1386),MONTH($A1386),1),'Регистрация расход товаров'!$D$4:$D$2000,$D1386),0)))/((SUMIFS('Регистрация приход товаров'!$G$4:$G$2000,'Регистрация приход товаров'!$A$4:$A$2000,"&gt;="&amp;DATE(YEAR($A1386),MONTH($A1386),1),'Регистрация приход товаров'!$D$4:$D$2000,$D1386)-SUMIFS('Регистрация приход товаров'!$G$4:$G$2000,'Регистрация приход товаров'!$A$4:$A$2000,"&gt;="&amp;DATE(YEAR($A1386),MONTH($A1386)+1,1),'Регистрация приход товаров'!$D$4:$D$2000,$D1386))+(IFERROR((SUMIF('Остаток на начало год'!$B$5:$B$302,$D1386,'Остаток на начало год'!$E$5:$E$302)+SUMIFS('Регистрация приход товаров'!$G$4:$G$2000,'Регистрация приход товаров'!$D$4:$D$2000,$D1386,'Регистрация приход товаров'!$A$4:$A$2000,"&lt;"&amp;DATE(YEAR($A1386),MONTH($A1386),1)))-SUMIFS('Регистрация расход товаров'!$G$4:$G$2000,'Регистрация расход товаров'!$A$4:$A$2000,"&lt;"&amp;DATE(YEAR($A1386),MONTH($A1386),1),'Регистрация расход товаров'!$D$4:$D$2000,$D1386),0))))*G1386,0)</f>
        <v>0</v>
      </c>
      <c r="I1386" s="154"/>
      <c r="J1386" s="153">
        <f t="shared" si="42"/>
        <v>0</v>
      </c>
      <c r="K1386" s="153">
        <f t="shared" si="43"/>
        <v>0</v>
      </c>
      <c r="L1386" s="43" t="e">
        <f>IF(B1386=#REF!,MAX($L$3:L1385)+1,0)</f>
        <v>#REF!</v>
      </c>
    </row>
    <row r="1387" spans="1:12">
      <c r="A1387" s="158"/>
      <c r="B1387" s="94"/>
      <c r="C1387" s="159"/>
      <c r="D1387" s="128"/>
      <c r="E1387" s="151" t="str">
        <f>IFERROR(INDEX('Материал хисобот'!$C$9:$C$259,MATCH(D1387,'Материал хисобот'!$B$9:$B$259,0),1),"")</f>
        <v/>
      </c>
      <c r="F1387" s="152" t="str">
        <f>IFERROR(INDEX('Материал хисобот'!$D$9:$D$259,MATCH(D1387,'Материал хисобот'!$B$9:$B$259,0),1),"")</f>
        <v/>
      </c>
      <c r="G1387" s="155"/>
      <c r="H1387" s="153">
        <f>IFERROR((((SUMIFS('Регистрация приход товаров'!$H$4:$H$2000,'Регистрация приход товаров'!$A$4:$A$2000,"&gt;="&amp;DATE(YEAR($A1387),MONTH($A1387),1),'Регистрация приход товаров'!$D$4:$D$2000,$D1387)-SUMIFS('Регистрация приход товаров'!$H$4:$H$2000,'Регистрация приход товаров'!$A$4:$A$2000,"&gt;="&amp;DATE(YEAR($A1387),MONTH($A1387)+1,1),'Регистрация приход товаров'!$D$4:$D$2000,$D1387))+(IFERROR((SUMIF('Остаток на начало год'!$B$5:$B$302,$D1387,'Остаток на начало год'!$F$5:$F$302)+SUMIFS('Регистрация приход товаров'!$H$4:$H$2000,'Регистрация приход товаров'!$D$4:$D$2000,$D1387,'Регистрация приход товаров'!$A$4:$A$2000,"&lt;"&amp;DATE(YEAR($A1387),MONTH($A1387),1)))-SUMIFS('Регистрация расход товаров'!$H$4:$H$2000,'Регистрация расход товаров'!$A$4:$A$2000,"&lt;"&amp;DATE(YEAR($A1387),MONTH($A1387),1),'Регистрация расход товаров'!$D$4:$D$2000,$D1387),0)))/((SUMIFS('Регистрация приход товаров'!$G$4:$G$2000,'Регистрация приход товаров'!$A$4:$A$2000,"&gt;="&amp;DATE(YEAR($A1387),MONTH($A1387),1),'Регистрация приход товаров'!$D$4:$D$2000,$D1387)-SUMIFS('Регистрация приход товаров'!$G$4:$G$2000,'Регистрация приход товаров'!$A$4:$A$2000,"&gt;="&amp;DATE(YEAR($A1387),MONTH($A1387)+1,1),'Регистрация приход товаров'!$D$4:$D$2000,$D1387))+(IFERROR((SUMIF('Остаток на начало год'!$B$5:$B$302,$D1387,'Остаток на начало год'!$E$5:$E$302)+SUMIFS('Регистрация приход товаров'!$G$4:$G$2000,'Регистрация приход товаров'!$D$4:$D$2000,$D1387,'Регистрация приход товаров'!$A$4:$A$2000,"&lt;"&amp;DATE(YEAR($A1387),MONTH($A1387),1)))-SUMIFS('Регистрация расход товаров'!$G$4:$G$2000,'Регистрация расход товаров'!$A$4:$A$2000,"&lt;"&amp;DATE(YEAR($A1387),MONTH($A1387),1),'Регистрация расход товаров'!$D$4:$D$2000,$D1387),0))))*G1387,0)</f>
        <v>0</v>
      </c>
      <c r="I1387" s="154"/>
      <c r="J1387" s="153">
        <f t="shared" si="42"/>
        <v>0</v>
      </c>
      <c r="K1387" s="153">
        <f t="shared" si="43"/>
        <v>0</v>
      </c>
      <c r="L1387" s="43" t="e">
        <f>IF(B1387=#REF!,MAX($L$3:L1386)+1,0)</f>
        <v>#REF!</v>
      </c>
    </row>
    <row r="1388" spans="1:12">
      <c r="A1388" s="158"/>
      <c r="B1388" s="94"/>
      <c r="C1388" s="159"/>
      <c r="D1388" s="128"/>
      <c r="E1388" s="151" t="str">
        <f>IFERROR(INDEX('Материал хисобот'!$C$9:$C$259,MATCH(D1388,'Материал хисобот'!$B$9:$B$259,0),1),"")</f>
        <v/>
      </c>
      <c r="F1388" s="152" t="str">
        <f>IFERROR(INDEX('Материал хисобот'!$D$9:$D$259,MATCH(D1388,'Материал хисобот'!$B$9:$B$259,0),1),"")</f>
        <v/>
      </c>
      <c r="G1388" s="155"/>
      <c r="H1388" s="153">
        <f>IFERROR((((SUMIFS('Регистрация приход товаров'!$H$4:$H$2000,'Регистрация приход товаров'!$A$4:$A$2000,"&gt;="&amp;DATE(YEAR($A1388),MONTH($A1388),1),'Регистрация приход товаров'!$D$4:$D$2000,$D1388)-SUMIFS('Регистрация приход товаров'!$H$4:$H$2000,'Регистрация приход товаров'!$A$4:$A$2000,"&gt;="&amp;DATE(YEAR($A1388),MONTH($A1388)+1,1),'Регистрация приход товаров'!$D$4:$D$2000,$D1388))+(IFERROR((SUMIF('Остаток на начало год'!$B$5:$B$302,$D1388,'Остаток на начало год'!$F$5:$F$302)+SUMIFS('Регистрация приход товаров'!$H$4:$H$2000,'Регистрация приход товаров'!$D$4:$D$2000,$D1388,'Регистрация приход товаров'!$A$4:$A$2000,"&lt;"&amp;DATE(YEAR($A1388),MONTH($A1388),1)))-SUMIFS('Регистрация расход товаров'!$H$4:$H$2000,'Регистрация расход товаров'!$A$4:$A$2000,"&lt;"&amp;DATE(YEAR($A1388),MONTH($A1388),1),'Регистрация расход товаров'!$D$4:$D$2000,$D1388),0)))/((SUMIFS('Регистрация приход товаров'!$G$4:$G$2000,'Регистрация приход товаров'!$A$4:$A$2000,"&gt;="&amp;DATE(YEAR($A1388),MONTH($A1388),1),'Регистрация приход товаров'!$D$4:$D$2000,$D1388)-SUMIFS('Регистрация приход товаров'!$G$4:$G$2000,'Регистрация приход товаров'!$A$4:$A$2000,"&gt;="&amp;DATE(YEAR($A1388),MONTH($A1388)+1,1),'Регистрация приход товаров'!$D$4:$D$2000,$D1388))+(IFERROR((SUMIF('Остаток на начало год'!$B$5:$B$302,$D1388,'Остаток на начало год'!$E$5:$E$302)+SUMIFS('Регистрация приход товаров'!$G$4:$G$2000,'Регистрация приход товаров'!$D$4:$D$2000,$D1388,'Регистрация приход товаров'!$A$4:$A$2000,"&lt;"&amp;DATE(YEAR($A1388),MONTH($A1388),1)))-SUMIFS('Регистрация расход товаров'!$G$4:$G$2000,'Регистрация расход товаров'!$A$4:$A$2000,"&lt;"&amp;DATE(YEAR($A1388),MONTH($A1388),1),'Регистрация расход товаров'!$D$4:$D$2000,$D1388),0))))*G1388,0)</f>
        <v>0</v>
      </c>
      <c r="I1388" s="154"/>
      <c r="J1388" s="153">
        <f t="shared" si="42"/>
        <v>0</v>
      </c>
      <c r="K1388" s="153">
        <f t="shared" si="43"/>
        <v>0</v>
      </c>
      <c r="L1388" s="43" t="e">
        <f>IF(B1388=#REF!,MAX($L$3:L1387)+1,0)</f>
        <v>#REF!</v>
      </c>
    </row>
    <row r="1389" spans="1:12">
      <c r="A1389" s="158"/>
      <c r="B1389" s="94"/>
      <c r="C1389" s="159"/>
      <c r="D1389" s="128"/>
      <c r="E1389" s="151" t="str">
        <f>IFERROR(INDEX('Материал хисобот'!$C$9:$C$259,MATCH(D1389,'Материал хисобот'!$B$9:$B$259,0),1),"")</f>
        <v/>
      </c>
      <c r="F1389" s="152" t="str">
        <f>IFERROR(INDEX('Материал хисобот'!$D$9:$D$259,MATCH(D1389,'Материал хисобот'!$B$9:$B$259,0),1),"")</f>
        <v/>
      </c>
      <c r="G1389" s="155"/>
      <c r="H1389" s="153">
        <f>IFERROR((((SUMIFS('Регистрация приход товаров'!$H$4:$H$2000,'Регистрация приход товаров'!$A$4:$A$2000,"&gt;="&amp;DATE(YEAR($A1389),MONTH($A1389),1),'Регистрация приход товаров'!$D$4:$D$2000,$D1389)-SUMIFS('Регистрация приход товаров'!$H$4:$H$2000,'Регистрация приход товаров'!$A$4:$A$2000,"&gt;="&amp;DATE(YEAR($A1389),MONTH($A1389)+1,1),'Регистрация приход товаров'!$D$4:$D$2000,$D1389))+(IFERROR((SUMIF('Остаток на начало год'!$B$5:$B$302,$D1389,'Остаток на начало год'!$F$5:$F$302)+SUMIFS('Регистрация приход товаров'!$H$4:$H$2000,'Регистрация приход товаров'!$D$4:$D$2000,$D1389,'Регистрация приход товаров'!$A$4:$A$2000,"&lt;"&amp;DATE(YEAR($A1389),MONTH($A1389),1)))-SUMIFS('Регистрация расход товаров'!$H$4:$H$2000,'Регистрация расход товаров'!$A$4:$A$2000,"&lt;"&amp;DATE(YEAR($A1389),MONTH($A1389),1),'Регистрация расход товаров'!$D$4:$D$2000,$D1389),0)))/((SUMIFS('Регистрация приход товаров'!$G$4:$G$2000,'Регистрация приход товаров'!$A$4:$A$2000,"&gt;="&amp;DATE(YEAR($A1389),MONTH($A1389),1),'Регистрация приход товаров'!$D$4:$D$2000,$D1389)-SUMIFS('Регистрация приход товаров'!$G$4:$G$2000,'Регистрация приход товаров'!$A$4:$A$2000,"&gt;="&amp;DATE(YEAR($A1389),MONTH($A1389)+1,1),'Регистрация приход товаров'!$D$4:$D$2000,$D1389))+(IFERROR((SUMIF('Остаток на начало год'!$B$5:$B$302,$D1389,'Остаток на начало год'!$E$5:$E$302)+SUMIFS('Регистрация приход товаров'!$G$4:$G$2000,'Регистрация приход товаров'!$D$4:$D$2000,$D1389,'Регистрация приход товаров'!$A$4:$A$2000,"&lt;"&amp;DATE(YEAR($A1389),MONTH($A1389),1)))-SUMIFS('Регистрация расход товаров'!$G$4:$G$2000,'Регистрация расход товаров'!$A$4:$A$2000,"&lt;"&amp;DATE(YEAR($A1389),MONTH($A1389),1),'Регистрация расход товаров'!$D$4:$D$2000,$D1389),0))))*G1389,0)</f>
        <v>0</v>
      </c>
      <c r="I1389" s="154"/>
      <c r="J1389" s="153">
        <f t="shared" si="42"/>
        <v>0</v>
      </c>
      <c r="K1389" s="153">
        <f t="shared" si="43"/>
        <v>0</v>
      </c>
      <c r="L1389" s="43" t="e">
        <f>IF(B1389=#REF!,MAX($L$3:L1388)+1,0)</f>
        <v>#REF!</v>
      </c>
    </row>
    <row r="1390" spans="1:12">
      <c r="A1390" s="158"/>
      <c r="B1390" s="94"/>
      <c r="C1390" s="159"/>
      <c r="D1390" s="128"/>
      <c r="E1390" s="151" t="str">
        <f>IFERROR(INDEX('Материал хисобот'!$C$9:$C$259,MATCH(D1390,'Материал хисобот'!$B$9:$B$259,0),1),"")</f>
        <v/>
      </c>
      <c r="F1390" s="152" t="str">
        <f>IFERROR(INDEX('Материал хисобот'!$D$9:$D$259,MATCH(D1390,'Материал хисобот'!$B$9:$B$259,0),1),"")</f>
        <v/>
      </c>
      <c r="G1390" s="155"/>
      <c r="H1390" s="153">
        <f>IFERROR((((SUMIFS('Регистрация приход товаров'!$H$4:$H$2000,'Регистрация приход товаров'!$A$4:$A$2000,"&gt;="&amp;DATE(YEAR($A1390),MONTH($A1390),1),'Регистрация приход товаров'!$D$4:$D$2000,$D1390)-SUMIFS('Регистрация приход товаров'!$H$4:$H$2000,'Регистрация приход товаров'!$A$4:$A$2000,"&gt;="&amp;DATE(YEAR($A1390),MONTH($A1390)+1,1),'Регистрация приход товаров'!$D$4:$D$2000,$D1390))+(IFERROR((SUMIF('Остаток на начало год'!$B$5:$B$302,$D1390,'Остаток на начало год'!$F$5:$F$302)+SUMIFS('Регистрация приход товаров'!$H$4:$H$2000,'Регистрация приход товаров'!$D$4:$D$2000,$D1390,'Регистрация приход товаров'!$A$4:$A$2000,"&lt;"&amp;DATE(YEAR($A1390),MONTH($A1390),1)))-SUMIFS('Регистрация расход товаров'!$H$4:$H$2000,'Регистрация расход товаров'!$A$4:$A$2000,"&lt;"&amp;DATE(YEAR($A1390),MONTH($A1390),1),'Регистрация расход товаров'!$D$4:$D$2000,$D1390),0)))/((SUMIFS('Регистрация приход товаров'!$G$4:$G$2000,'Регистрация приход товаров'!$A$4:$A$2000,"&gt;="&amp;DATE(YEAR($A1390),MONTH($A1390),1),'Регистрация приход товаров'!$D$4:$D$2000,$D1390)-SUMIFS('Регистрация приход товаров'!$G$4:$G$2000,'Регистрация приход товаров'!$A$4:$A$2000,"&gt;="&amp;DATE(YEAR($A1390),MONTH($A1390)+1,1),'Регистрация приход товаров'!$D$4:$D$2000,$D1390))+(IFERROR((SUMIF('Остаток на начало год'!$B$5:$B$302,$D1390,'Остаток на начало год'!$E$5:$E$302)+SUMIFS('Регистрация приход товаров'!$G$4:$G$2000,'Регистрация приход товаров'!$D$4:$D$2000,$D1390,'Регистрация приход товаров'!$A$4:$A$2000,"&lt;"&amp;DATE(YEAR($A1390),MONTH($A1390),1)))-SUMIFS('Регистрация расход товаров'!$G$4:$G$2000,'Регистрация расход товаров'!$A$4:$A$2000,"&lt;"&amp;DATE(YEAR($A1390),MONTH($A1390),1),'Регистрация расход товаров'!$D$4:$D$2000,$D1390),0))))*G1390,0)</f>
        <v>0</v>
      </c>
      <c r="I1390" s="154"/>
      <c r="J1390" s="153">
        <f t="shared" si="42"/>
        <v>0</v>
      </c>
      <c r="K1390" s="153">
        <f t="shared" si="43"/>
        <v>0</v>
      </c>
      <c r="L1390" s="43" t="e">
        <f>IF(B1390=#REF!,MAX($L$3:L1389)+1,0)</f>
        <v>#REF!</v>
      </c>
    </row>
    <row r="1391" spans="1:12">
      <c r="A1391" s="158"/>
      <c r="B1391" s="94"/>
      <c r="C1391" s="159"/>
      <c r="D1391" s="128"/>
      <c r="E1391" s="151" t="str">
        <f>IFERROR(INDEX('Материал хисобот'!$C$9:$C$259,MATCH(D1391,'Материал хисобот'!$B$9:$B$259,0),1),"")</f>
        <v/>
      </c>
      <c r="F1391" s="152" t="str">
        <f>IFERROR(INDEX('Материал хисобот'!$D$9:$D$259,MATCH(D1391,'Материал хисобот'!$B$9:$B$259,0),1),"")</f>
        <v/>
      </c>
      <c r="G1391" s="155"/>
      <c r="H1391" s="153">
        <f>IFERROR((((SUMIFS('Регистрация приход товаров'!$H$4:$H$2000,'Регистрация приход товаров'!$A$4:$A$2000,"&gt;="&amp;DATE(YEAR($A1391),MONTH($A1391),1),'Регистрация приход товаров'!$D$4:$D$2000,$D1391)-SUMIFS('Регистрация приход товаров'!$H$4:$H$2000,'Регистрация приход товаров'!$A$4:$A$2000,"&gt;="&amp;DATE(YEAR($A1391),MONTH($A1391)+1,1),'Регистрация приход товаров'!$D$4:$D$2000,$D1391))+(IFERROR((SUMIF('Остаток на начало год'!$B$5:$B$302,$D1391,'Остаток на начало год'!$F$5:$F$302)+SUMIFS('Регистрация приход товаров'!$H$4:$H$2000,'Регистрация приход товаров'!$D$4:$D$2000,$D1391,'Регистрация приход товаров'!$A$4:$A$2000,"&lt;"&amp;DATE(YEAR($A1391),MONTH($A1391),1)))-SUMIFS('Регистрация расход товаров'!$H$4:$H$2000,'Регистрация расход товаров'!$A$4:$A$2000,"&lt;"&amp;DATE(YEAR($A1391),MONTH($A1391),1),'Регистрация расход товаров'!$D$4:$D$2000,$D1391),0)))/((SUMIFS('Регистрация приход товаров'!$G$4:$G$2000,'Регистрация приход товаров'!$A$4:$A$2000,"&gt;="&amp;DATE(YEAR($A1391),MONTH($A1391),1),'Регистрация приход товаров'!$D$4:$D$2000,$D1391)-SUMIFS('Регистрация приход товаров'!$G$4:$G$2000,'Регистрация приход товаров'!$A$4:$A$2000,"&gt;="&amp;DATE(YEAR($A1391),MONTH($A1391)+1,1),'Регистрация приход товаров'!$D$4:$D$2000,$D1391))+(IFERROR((SUMIF('Остаток на начало год'!$B$5:$B$302,$D1391,'Остаток на начало год'!$E$5:$E$302)+SUMIFS('Регистрация приход товаров'!$G$4:$G$2000,'Регистрация приход товаров'!$D$4:$D$2000,$D1391,'Регистрация приход товаров'!$A$4:$A$2000,"&lt;"&amp;DATE(YEAR($A1391),MONTH($A1391),1)))-SUMIFS('Регистрация расход товаров'!$G$4:$G$2000,'Регистрация расход товаров'!$A$4:$A$2000,"&lt;"&amp;DATE(YEAR($A1391),MONTH($A1391),1),'Регистрация расход товаров'!$D$4:$D$2000,$D1391),0))))*G1391,0)</f>
        <v>0</v>
      </c>
      <c r="I1391" s="154"/>
      <c r="J1391" s="153">
        <f t="shared" si="42"/>
        <v>0</v>
      </c>
      <c r="K1391" s="153">
        <f t="shared" si="43"/>
        <v>0</v>
      </c>
      <c r="L1391" s="43" t="e">
        <f>IF(B1391=#REF!,MAX($L$3:L1390)+1,0)</f>
        <v>#REF!</v>
      </c>
    </row>
    <row r="1392" spans="1:12">
      <c r="A1392" s="158"/>
      <c r="B1392" s="94"/>
      <c r="C1392" s="159"/>
      <c r="D1392" s="128"/>
      <c r="E1392" s="151" t="str">
        <f>IFERROR(INDEX('Материал хисобот'!$C$9:$C$259,MATCH(D1392,'Материал хисобот'!$B$9:$B$259,0),1),"")</f>
        <v/>
      </c>
      <c r="F1392" s="152" t="str">
        <f>IFERROR(INDEX('Материал хисобот'!$D$9:$D$259,MATCH(D1392,'Материал хисобот'!$B$9:$B$259,0),1),"")</f>
        <v/>
      </c>
      <c r="G1392" s="155"/>
      <c r="H1392" s="153">
        <f>IFERROR((((SUMIFS('Регистрация приход товаров'!$H$4:$H$2000,'Регистрация приход товаров'!$A$4:$A$2000,"&gt;="&amp;DATE(YEAR($A1392),MONTH($A1392),1),'Регистрация приход товаров'!$D$4:$D$2000,$D1392)-SUMIFS('Регистрация приход товаров'!$H$4:$H$2000,'Регистрация приход товаров'!$A$4:$A$2000,"&gt;="&amp;DATE(YEAR($A1392),MONTH($A1392)+1,1),'Регистрация приход товаров'!$D$4:$D$2000,$D1392))+(IFERROR((SUMIF('Остаток на начало год'!$B$5:$B$302,$D1392,'Остаток на начало год'!$F$5:$F$302)+SUMIFS('Регистрация приход товаров'!$H$4:$H$2000,'Регистрация приход товаров'!$D$4:$D$2000,$D1392,'Регистрация приход товаров'!$A$4:$A$2000,"&lt;"&amp;DATE(YEAR($A1392),MONTH($A1392),1)))-SUMIFS('Регистрация расход товаров'!$H$4:$H$2000,'Регистрация расход товаров'!$A$4:$A$2000,"&lt;"&amp;DATE(YEAR($A1392),MONTH($A1392),1),'Регистрация расход товаров'!$D$4:$D$2000,$D1392),0)))/((SUMIFS('Регистрация приход товаров'!$G$4:$G$2000,'Регистрация приход товаров'!$A$4:$A$2000,"&gt;="&amp;DATE(YEAR($A1392),MONTH($A1392),1),'Регистрация приход товаров'!$D$4:$D$2000,$D1392)-SUMIFS('Регистрация приход товаров'!$G$4:$G$2000,'Регистрация приход товаров'!$A$4:$A$2000,"&gt;="&amp;DATE(YEAR($A1392),MONTH($A1392)+1,1),'Регистрация приход товаров'!$D$4:$D$2000,$D1392))+(IFERROR((SUMIF('Остаток на начало год'!$B$5:$B$302,$D1392,'Остаток на начало год'!$E$5:$E$302)+SUMIFS('Регистрация приход товаров'!$G$4:$G$2000,'Регистрация приход товаров'!$D$4:$D$2000,$D1392,'Регистрация приход товаров'!$A$4:$A$2000,"&lt;"&amp;DATE(YEAR($A1392),MONTH($A1392),1)))-SUMIFS('Регистрация расход товаров'!$G$4:$G$2000,'Регистрация расход товаров'!$A$4:$A$2000,"&lt;"&amp;DATE(YEAR($A1392),MONTH($A1392),1),'Регистрация расход товаров'!$D$4:$D$2000,$D1392),0))))*G1392,0)</f>
        <v>0</v>
      </c>
      <c r="I1392" s="154"/>
      <c r="J1392" s="153">
        <f t="shared" si="42"/>
        <v>0</v>
      </c>
      <c r="K1392" s="153">
        <f t="shared" si="43"/>
        <v>0</v>
      </c>
      <c r="L1392" s="43" t="e">
        <f>IF(B1392=#REF!,MAX($L$3:L1391)+1,0)</f>
        <v>#REF!</v>
      </c>
    </row>
    <row r="1393" spans="1:12">
      <c r="A1393" s="158"/>
      <c r="B1393" s="94"/>
      <c r="C1393" s="159"/>
      <c r="D1393" s="128"/>
      <c r="E1393" s="151" t="str">
        <f>IFERROR(INDEX('Материал хисобот'!$C$9:$C$259,MATCH(D1393,'Материал хисобот'!$B$9:$B$259,0),1),"")</f>
        <v/>
      </c>
      <c r="F1393" s="152" t="str">
        <f>IFERROR(INDEX('Материал хисобот'!$D$9:$D$259,MATCH(D1393,'Материал хисобот'!$B$9:$B$259,0),1),"")</f>
        <v/>
      </c>
      <c r="G1393" s="155"/>
      <c r="H1393" s="153">
        <f>IFERROR((((SUMIFS('Регистрация приход товаров'!$H$4:$H$2000,'Регистрация приход товаров'!$A$4:$A$2000,"&gt;="&amp;DATE(YEAR($A1393),MONTH($A1393),1),'Регистрация приход товаров'!$D$4:$D$2000,$D1393)-SUMIFS('Регистрация приход товаров'!$H$4:$H$2000,'Регистрация приход товаров'!$A$4:$A$2000,"&gt;="&amp;DATE(YEAR($A1393),MONTH($A1393)+1,1),'Регистрация приход товаров'!$D$4:$D$2000,$D1393))+(IFERROR((SUMIF('Остаток на начало год'!$B$5:$B$302,$D1393,'Остаток на начало год'!$F$5:$F$302)+SUMIFS('Регистрация приход товаров'!$H$4:$H$2000,'Регистрация приход товаров'!$D$4:$D$2000,$D1393,'Регистрация приход товаров'!$A$4:$A$2000,"&lt;"&amp;DATE(YEAR($A1393),MONTH($A1393),1)))-SUMIFS('Регистрация расход товаров'!$H$4:$H$2000,'Регистрация расход товаров'!$A$4:$A$2000,"&lt;"&amp;DATE(YEAR($A1393),MONTH($A1393),1),'Регистрация расход товаров'!$D$4:$D$2000,$D1393),0)))/((SUMIFS('Регистрация приход товаров'!$G$4:$G$2000,'Регистрация приход товаров'!$A$4:$A$2000,"&gt;="&amp;DATE(YEAR($A1393),MONTH($A1393),1),'Регистрация приход товаров'!$D$4:$D$2000,$D1393)-SUMIFS('Регистрация приход товаров'!$G$4:$G$2000,'Регистрация приход товаров'!$A$4:$A$2000,"&gt;="&amp;DATE(YEAR($A1393),MONTH($A1393)+1,1),'Регистрация приход товаров'!$D$4:$D$2000,$D1393))+(IFERROR((SUMIF('Остаток на начало год'!$B$5:$B$302,$D1393,'Остаток на начало год'!$E$5:$E$302)+SUMIFS('Регистрация приход товаров'!$G$4:$G$2000,'Регистрация приход товаров'!$D$4:$D$2000,$D1393,'Регистрация приход товаров'!$A$4:$A$2000,"&lt;"&amp;DATE(YEAR($A1393),MONTH($A1393),1)))-SUMIFS('Регистрация расход товаров'!$G$4:$G$2000,'Регистрация расход товаров'!$A$4:$A$2000,"&lt;"&amp;DATE(YEAR($A1393),MONTH($A1393),1),'Регистрация расход товаров'!$D$4:$D$2000,$D1393),0))))*G1393,0)</f>
        <v>0</v>
      </c>
      <c r="I1393" s="154"/>
      <c r="J1393" s="153">
        <f t="shared" si="42"/>
        <v>0</v>
      </c>
      <c r="K1393" s="153">
        <f t="shared" si="43"/>
        <v>0</v>
      </c>
      <c r="L1393" s="43" t="e">
        <f>IF(B1393=#REF!,MAX($L$3:L1392)+1,0)</f>
        <v>#REF!</v>
      </c>
    </row>
    <row r="1394" spans="1:12">
      <c r="A1394" s="158"/>
      <c r="B1394" s="94"/>
      <c r="C1394" s="159"/>
      <c r="D1394" s="128"/>
      <c r="E1394" s="151" t="str">
        <f>IFERROR(INDEX('Материал хисобот'!$C$9:$C$259,MATCH(D1394,'Материал хисобот'!$B$9:$B$259,0),1),"")</f>
        <v/>
      </c>
      <c r="F1394" s="152" t="str">
        <f>IFERROR(INDEX('Материал хисобот'!$D$9:$D$259,MATCH(D1394,'Материал хисобот'!$B$9:$B$259,0),1),"")</f>
        <v/>
      </c>
      <c r="G1394" s="155"/>
      <c r="H1394" s="153">
        <f>IFERROR((((SUMIFS('Регистрация приход товаров'!$H$4:$H$2000,'Регистрация приход товаров'!$A$4:$A$2000,"&gt;="&amp;DATE(YEAR($A1394),MONTH($A1394),1),'Регистрация приход товаров'!$D$4:$D$2000,$D1394)-SUMIFS('Регистрация приход товаров'!$H$4:$H$2000,'Регистрация приход товаров'!$A$4:$A$2000,"&gt;="&amp;DATE(YEAR($A1394),MONTH($A1394)+1,1),'Регистрация приход товаров'!$D$4:$D$2000,$D1394))+(IFERROR((SUMIF('Остаток на начало год'!$B$5:$B$302,$D1394,'Остаток на начало год'!$F$5:$F$302)+SUMIFS('Регистрация приход товаров'!$H$4:$H$2000,'Регистрация приход товаров'!$D$4:$D$2000,$D1394,'Регистрация приход товаров'!$A$4:$A$2000,"&lt;"&amp;DATE(YEAR($A1394),MONTH($A1394),1)))-SUMIFS('Регистрация расход товаров'!$H$4:$H$2000,'Регистрация расход товаров'!$A$4:$A$2000,"&lt;"&amp;DATE(YEAR($A1394),MONTH($A1394),1),'Регистрация расход товаров'!$D$4:$D$2000,$D1394),0)))/((SUMIFS('Регистрация приход товаров'!$G$4:$G$2000,'Регистрация приход товаров'!$A$4:$A$2000,"&gt;="&amp;DATE(YEAR($A1394),MONTH($A1394),1),'Регистрация приход товаров'!$D$4:$D$2000,$D1394)-SUMIFS('Регистрация приход товаров'!$G$4:$G$2000,'Регистрация приход товаров'!$A$4:$A$2000,"&gt;="&amp;DATE(YEAR($A1394),MONTH($A1394)+1,1),'Регистрация приход товаров'!$D$4:$D$2000,$D1394))+(IFERROR((SUMIF('Остаток на начало год'!$B$5:$B$302,$D1394,'Остаток на начало год'!$E$5:$E$302)+SUMIFS('Регистрация приход товаров'!$G$4:$G$2000,'Регистрация приход товаров'!$D$4:$D$2000,$D1394,'Регистрация приход товаров'!$A$4:$A$2000,"&lt;"&amp;DATE(YEAR($A1394),MONTH($A1394),1)))-SUMIFS('Регистрация расход товаров'!$G$4:$G$2000,'Регистрация расход товаров'!$A$4:$A$2000,"&lt;"&amp;DATE(YEAR($A1394),MONTH($A1394),1),'Регистрация расход товаров'!$D$4:$D$2000,$D1394),0))))*G1394,0)</f>
        <v>0</v>
      </c>
      <c r="I1394" s="154"/>
      <c r="J1394" s="153">
        <f t="shared" si="42"/>
        <v>0</v>
      </c>
      <c r="K1394" s="153">
        <f t="shared" si="43"/>
        <v>0</v>
      </c>
      <c r="L1394" s="43" t="e">
        <f>IF(B1394=#REF!,MAX($L$3:L1393)+1,0)</f>
        <v>#REF!</v>
      </c>
    </row>
    <row r="1395" spans="1:12">
      <c r="A1395" s="158"/>
      <c r="B1395" s="94"/>
      <c r="C1395" s="159"/>
      <c r="D1395" s="128"/>
      <c r="E1395" s="151" t="str">
        <f>IFERROR(INDEX('Материал хисобот'!$C$9:$C$259,MATCH(D1395,'Материал хисобот'!$B$9:$B$259,0),1),"")</f>
        <v/>
      </c>
      <c r="F1395" s="152" t="str">
        <f>IFERROR(INDEX('Материал хисобот'!$D$9:$D$259,MATCH(D1395,'Материал хисобот'!$B$9:$B$259,0),1),"")</f>
        <v/>
      </c>
      <c r="G1395" s="155"/>
      <c r="H1395" s="153">
        <f>IFERROR((((SUMIFS('Регистрация приход товаров'!$H$4:$H$2000,'Регистрация приход товаров'!$A$4:$A$2000,"&gt;="&amp;DATE(YEAR($A1395),MONTH($A1395),1),'Регистрация приход товаров'!$D$4:$D$2000,$D1395)-SUMIFS('Регистрация приход товаров'!$H$4:$H$2000,'Регистрация приход товаров'!$A$4:$A$2000,"&gt;="&amp;DATE(YEAR($A1395),MONTH($A1395)+1,1),'Регистрация приход товаров'!$D$4:$D$2000,$D1395))+(IFERROR((SUMIF('Остаток на начало год'!$B$5:$B$302,$D1395,'Остаток на начало год'!$F$5:$F$302)+SUMIFS('Регистрация приход товаров'!$H$4:$H$2000,'Регистрация приход товаров'!$D$4:$D$2000,$D1395,'Регистрация приход товаров'!$A$4:$A$2000,"&lt;"&amp;DATE(YEAR($A1395),MONTH($A1395),1)))-SUMIFS('Регистрация расход товаров'!$H$4:$H$2000,'Регистрация расход товаров'!$A$4:$A$2000,"&lt;"&amp;DATE(YEAR($A1395),MONTH($A1395),1),'Регистрация расход товаров'!$D$4:$D$2000,$D1395),0)))/((SUMIFS('Регистрация приход товаров'!$G$4:$G$2000,'Регистрация приход товаров'!$A$4:$A$2000,"&gt;="&amp;DATE(YEAR($A1395),MONTH($A1395),1),'Регистрация приход товаров'!$D$4:$D$2000,$D1395)-SUMIFS('Регистрация приход товаров'!$G$4:$G$2000,'Регистрация приход товаров'!$A$4:$A$2000,"&gt;="&amp;DATE(YEAR($A1395),MONTH($A1395)+1,1),'Регистрация приход товаров'!$D$4:$D$2000,$D1395))+(IFERROR((SUMIF('Остаток на начало год'!$B$5:$B$302,$D1395,'Остаток на начало год'!$E$5:$E$302)+SUMIFS('Регистрация приход товаров'!$G$4:$G$2000,'Регистрация приход товаров'!$D$4:$D$2000,$D1395,'Регистрация приход товаров'!$A$4:$A$2000,"&lt;"&amp;DATE(YEAR($A1395),MONTH($A1395),1)))-SUMIFS('Регистрация расход товаров'!$G$4:$G$2000,'Регистрация расход товаров'!$A$4:$A$2000,"&lt;"&amp;DATE(YEAR($A1395),MONTH($A1395),1),'Регистрация расход товаров'!$D$4:$D$2000,$D1395),0))))*G1395,0)</f>
        <v>0</v>
      </c>
      <c r="I1395" s="154"/>
      <c r="J1395" s="153">
        <f t="shared" si="42"/>
        <v>0</v>
      </c>
      <c r="K1395" s="153">
        <f t="shared" si="43"/>
        <v>0</v>
      </c>
      <c r="L1395" s="43" t="e">
        <f>IF(B1395=#REF!,MAX($L$3:L1394)+1,0)</f>
        <v>#REF!</v>
      </c>
    </row>
    <row r="1396" spans="1:12">
      <c r="A1396" s="158"/>
      <c r="B1396" s="94"/>
      <c r="C1396" s="159"/>
      <c r="D1396" s="128"/>
      <c r="E1396" s="151" t="str">
        <f>IFERROR(INDEX('Материал хисобот'!$C$9:$C$259,MATCH(D1396,'Материал хисобот'!$B$9:$B$259,0),1),"")</f>
        <v/>
      </c>
      <c r="F1396" s="152" t="str">
        <f>IFERROR(INDEX('Материал хисобот'!$D$9:$D$259,MATCH(D1396,'Материал хисобот'!$B$9:$B$259,0),1),"")</f>
        <v/>
      </c>
      <c r="G1396" s="155"/>
      <c r="H1396" s="153">
        <f>IFERROR((((SUMIFS('Регистрация приход товаров'!$H$4:$H$2000,'Регистрация приход товаров'!$A$4:$A$2000,"&gt;="&amp;DATE(YEAR($A1396),MONTH($A1396),1),'Регистрация приход товаров'!$D$4:$D$2000,$D1396)-SUMIFS('Регистрация приход товаров'!$H$4:$H$2000,'Регистрация приход товаров'!$A$4:$A$2000,"&gt;="&amp;DATE(YEAR($A1396),MONTH($A1396)+1,1),'Регистрация приход товаров'!$D$4:$D$2000,$D1396))+(IFERROR((SUMIF('Остаток на начало год'!$B$5:$B$302,$D1396,'Остаток на начало год'!$F$5:$F$302)+SUMIFS('Регистрация приход товаров'!$H$4:$H$2000,'Регистрация приход товаров'!$D$4:$D$2000,$D1396,'Регистрация приход товаров'!$A$4:$A$2000,"&lt;"&amp;DATE(YEAR($A1396),MONTH($A1396),1)))-SUMIFS('Регистрация расход товаров'!$H$4:$H$2000,'Регистрация расход товаров'!$A$4:$A$2000,"&lt;"&amp;DATE(YEAR($A1396),MONTH($A1396),1),'Регистрация расход товаров'!$D$4:$D$2000,$D1396),0)))/((SUMIFS('Регистрация приход товаров'!$G$4:$G$2000,'Регистрация приход товаров'!$A$4:$A$2000,"&gt;="&amp;DATE(YEAR($A1396),MONTH($A1396),1),'Регистрация приход товаров'!$D$4:$D$2000,$D1396)-SUMIFS('Регистрация приход товаров'!$G$4:$G$2000,'Регистрация приход товаров'!$A$4:$A$2000,"&gt;="&amp;DATE(YEAR($A1396),MONTH($A1396)+1,1),'Регистрация приход товаров'!$D$4:$D$2000,$D1396))+(IFERROR((SUMIF('Остаток на начало год'!$B$5:$B$302,$D1396,'Остаток на начало год'!$E$5:$E$302)+SUMIFS('Регистрация приход товаров'!$G$4:$G$2000,'Регистрация приход товаров'!$D$4:$D$2000,$D1396,'Регистрация приход товаров'!$A$4:$A$2000,"&lt;"&amp;DATE(YEAR($A1396),MONTH($A1396),1)))-SUMIFS('Регистрация расход товаров'!$G$4:$G$2000,'Регистрация расход товаров'!$A$4:$A$2000,"&lt;"&amp;DATE(YEAR($A1396),MONTH($A1396),1),'Регистрация расход товаров'!$D$4:$D$2000,$D1396),0))))*G1396,0)</f>
        <v>0</v>
      </c>
      <c r="I1396" s="154"/>
      <c r="J1396" s="153">
        <f t="shared" si="42"/>
        <v>0</v>
      </c>
      <c r="K1396" s="153">
        <f t="shared" si="43"/>
        <v>0</v>
      </c>
      <c r="L1396" s="43" t="e">
        <f>IF(B1396=#REF!,MAX($L$3:L1395)+1,0)</f>
        <v>#REF!</v>
      </c>
    </row>
    <row r="1397" spans="1:12">
      <c r="A1397" s="158"/>
      <c r="B1397" s="94"/>
      <c r="C1397" s="159"/>
      <c r="D1397" s="128"/>
      <c r="E1397" s="151" t="str">
        <f>IFERROR(INDEX('Материал хисобот'!$C$9:$C$259,MATCH(D1397,'Материал хисобот'!$B$9:$B$259,0),1),"")</f>
        <v/>
      </c>
      <c r="F1397" s="152" t="str">
        <f>IFERROR(INDEX('Материал хисобот'!$D$9:$D$259,MATCH(D1397,'Материал хисобот'!$B$9:$B$259,0),1),"")</f>
        <v/>
      </c>
      <c r="G1397" s="155"/>
      <c r="H1397" s="153">
        <f>IFERROR((((SUMIFS('Регистрация приход товаров'!$H$4:$H$2000,'Регистрация приход товаров'!$A$4:$A$2000,"&gt;="&amp;DATE(YEAR($A1397),MONTH($A1397),1),'Регистрация приход товаров'!$D$4:$D$2000,$D1397)-SUMIFS('Регистрация приход товаров'!$H$4:$H$2000,'Регистрация приход товаров'!$A$4:$A$2000,"&gt;="&amp;DATE(YEAR($A1397),MONTH($A1397)+1,1),'Регистрация приход товаров'!$D$4:$D$2000,$D1397))+(IFERROR((SUMIF('Остаток на начало год'!$B$5:$B$302,$D1397,'Остаток на начало год'!$F$5:$F$302)+SUMIFS('Регистрация приход товаров'!$H$4:$H$2000,'Регистрация приход товаров'!$D$4:$D$2000,$D1397,'Регистрация приход товаров'!$A$4:$A$2000,"&lt;"&amp;DATE(YEAR($A1397),MONTH($A1397),1)))-SUMIFS('Регистрация расход товаров'!$H$4:$H$2000,'Регистрация расход товаров'!$A$4:$A$2000,"&lt;"&amp;DATE(YEAR($A1397),MONTH($A1397),1),'Регистрация расход товаров'!$D$4:$D$2000,$D1397),0)))/((SUMIFS('Регистрация приход товаров'!$G$4:$G$2000,'Регистрация приход товаров'!$A$4:$A$2000,"&gt;="&amp;DATE(YEAR($A1397),MONTH($A1397),1),'Регистрация приход товаров'!$D$4:$D$2000,$D1397)-SUMIFS('Регистрация приход товаров'!$G$4:$G$2000,'Регистрация приход товаров'!$A$4:$A$2000,"&gt;="&amp;DATE(YEAR($A1397),MONTH($A1397)+1,1),'Регистрация приход товаров'!$D$4:$D$2000,$D1397))+(IFERROR((SUMIF('Остаток на начало год'!$B$5:$B$302,$D1397,'Остаток на начало год'!$E$5:$E$302)+SUMIFS('Регистрация приход товаров'!$G$4:$G$2000,'Регистрация приход товаров'!$D$4:$D$2000,$D1397,'Регистрация приход товаров'!$A$4:$A$2000,"&lt;"&amp;DATE(YEAR($A1397),MONTH($A1397),1)))-SUMIFS('Регистрация расход товаров'!$G$4:$G$2000,'Регистрация расход товаров'!$A$4:$A$2000,"&lt;"&amp;DATE(YEAR($A1397),MONTH($A1397),1),'Регистрация расход товаров'!$D$4:$D$2000,$D1397),0))))*G1397,0)</f>
        <v>0</v>
      </c>
      <c r="I1397" s="154"/>
      <c r="J1397" s="153">
        <f t="shared" si="42"/>
        <v>0</v>
      </c>
      <c r="K1397" s="153">
        <f t="shared" si="43"/>
        <v>0</v>
      </c>
      <c r="L1397" s="43" t="e">
        <f>IF(B1397=#REF!,MAX($L$3:L1396)+1,0)</f>
        <v>#REF!</v>
      </c>
    </row>
    <row r="1398" spans="1:12">
      <c r="A1398" s="158"/>
      <c r="B1398" s="94"/>
      <c r="C1398" s="159"/>
      <c r="D1398" s="128"/>
      <c r="E1398" s="151" t="str">
        <f>IFERROR(INDEX('Материал хисобот'!$C$9:$C$259,MATCH(D1398,'Материал хисобот'!$B$9:$B$259,0),1),"")</f>
        <v/>
      </c>
      <c r="F1398" s="152" t="str">
        <f>IFERROR(INDEX('Материал хисобот'!$D$9:$D$259,MATCH(D1398,'Материал хисобот'!$B$9:$B$259,0),1),"")</f>
        <v/>
      </c>
      <c r="G1398" s="155"/>
      <c r="H1398" s="153">
        <f>IFERROR((((SUMIFS('Регистрация приход товаров'!$H$4:$H$2000,'Регистрация приход товаров'!$A$4:$A$2000,"&gt;="&amp;DATE(YEAR($A1398),MONTH($A1398),1),'Регистрация приход товаров'!$D$4:$D$2000,$D1398)-SUMIFS('Регистрация приход товаров'!$H$4:$H$2000,'Регистрация приход товаров'!$A$4:$A$2000,"&gt;="&amp;DATE(YEAR($A1398),MONTH($A1398)+1,1),'Регистрация приход товаров'!$D$4:$D$2000,$D1398))+(IFERROR((SUMIF('Остаток на начало год'!$B$5:$B$302,$D1398,'Остаток на начало год'!$F$5:$F$302)+SUMIFS('Регистрация приход товаров'!$H$4:$H$2000,'Регистрация приход товаров'!$D$4:$D$2000,$D1398,'Регистрация приход товаров'!$A$4:$A$2000,"&lt;"&amp;DATE(YEAR($A1398),MONTH($A1398),1)))-SUMIFS('Регистрация расход товаров'!$H$4:$H$2000,'Регистрация расход товаров'!$A$4:$A$2000,"&lt;"&amp;DATE(YEAR($A1398),MONTH($A1398),1),'Регистрация расход товаров'!$D$4:$D$2000,$D1398),0)))/((SUMIFS('Регистрация приход товаров'!$G$4:$G$2000,'Регистрация приход товаров'!$A$4:$A$2000,"&gt;="&amp;DATE(YEAR($A1398),MONTH($A1398),1),'Регистрация приход товаров'!$D$4:$D$2000,$D1398)-SUMIFS('Регистрация приход товаров'!$G$4:$G$2000,'Регистрация приход товаров'!$A$4:$A$2000,"&gt;="&amp;DATE(YEAR($A1398),MONTH($A1398)+1,1),'Регистрация приход товаров'!$D$4:$D$2000,$D1398))+(IFERROR((SUMIF('Остаток на начало год'!$B$5:$B$302,$D1398,'Остаток на начало год'!$E$5:$E$302)+SUMIFS('Регистрация приход товаров'!$G$4:$G$2000,'Регистрация приход товаров'!$D$4:$D$2000,$D1398,'Регистрация приход товаров'!$A$4:$A$2000,"&lt;"&amp;DATE(YEAR($A1398),MONTH($A1398),1)))-SUMIFS('Регистрация расход товаров'!$G$4:$G$2000,'Регистрация расход товаров'!$A$4:$A$2000,"&lt;"&amp;DATE(YEAR($A1398),MONTH($A1398),1),'Регистрация расход товаров'!$D$4:$D$2000,$D1398),0))))*G1398,0)</f>
        <v>0</v>
      </c>
      <c r="I1398" s="154"/>
      <c r="J1398" s="153">
        <f t="shared" si="42"/>
        <v>0</v>
      </c>
      <c r="K1398" s="153">
        <f t="shared" si="43"/>
        <v>0</v>
      </c>
      <c r="L1398" s="43" t="e">
        <f>IF(B1398=#REF!,MAX($L$3:L1397)+1,0)</f>
        <v>#REF!</v>
      </c>
    </row>
    <row r="1399" spans="1:12">
      <c r="A1399" s="158"/>
      <c r="B1399" s="94"/>
      <c r="C1399" s="159"/>
      <c r="D1399" s="128"/>
      <c r="E1399" s="151" t="str">
        <f>IFERROR(INDEX('Материал хисобот'!$C$9:$C$259,MATCH(D1399,'Материал хисобот'!$B$9:$B$259,0),1),"")</f>
        <v/>
      </c>
      <c r="F1399" s="152" t="str">
        <f>IFERROR(INDEX('Материал хисобот'!$D$9:$D$259,MATCH(D1399,'Материал хисобот'!$B$9:$B$259,0),1),"")</f>
        <v/>
      </c>
      <c r="G1399" s="155"/>
      <c r="H1399" s="153">
        <f>IFERROR((((SUMIFS('Регистрация приход товаров'!$H$4:$H$2000,'Регистрация приход товаров'!$A$4:$A$2000,"&gt;="&amp;DATE(YEAR($A1399),MONTH($A1399),1),'Регистрация приход товаров'!$D$4:$D$2000,$D1399)-SUMIFS('Регистрация приход товаров'!$H$4:$H$2000,'Регистрация приход товаров'!$A$4:$A$2000,"&gt;="&amp;DATE(YEAR($A1399),MONTH($A1399)+1,1),'Регистрация приход товаров'!$D$4:$D$2000,$D1399))+(IFERROR((SUMIF('Остаток на начало год'!$B$5:$B$302,$D1399,'Остаток на начало год'!$F$5:$F$302)+SUMIFS('Регистрация приход товаров'!$H$4:$H$2000,'Регистрация приход товаров'!$D$4:$D$2000,$D1399,'Регистрация приход товаров'!$A$4:$A$2000,"&lt;"&amp;DATE(YEAR($A1399),MONTH($A1399),1)))-SUMIFS('Регистрация расход товаров'!$H$4:$H$2000,'Регистрация расход товаров'!$A$4:$A$2000,"&lt;"&amp;DATE(YEAR($A1399),MONTH($A1399),1),'Регистрация расход товаров'!$D$4:$D$2000,$D1399),0)))/((SUMIFS('Регистрация приход товаров'!$G$4:$G$2000,'Регистрация приход товаров'!$A$4:$A$2000,"&gt;="&amp;DATE(YEAR($A1399),MONTH($A1399),1),'Регистрация приход товаров'!$D$4:$D$2000,$D1399)-SUMIFS('Регистрация приход товаров'!$G$4:$G$2000,'Регистрация приход товаров'!$A$4:$A$2000,"&gt;="&amp;DATE(YEAR($A1399),MONTH($A1399)+1,1),'Регистрация приход товаров'!$D$4:$D$2000,$D1399))+(IFERROR((SUMIF('Остаток на начало год'!$B$5:$B$302,$D1399,'Остаток на начало год'!$E$5:$E$302)+SUMIFS('Регистрация приход товаров'!$G$4:$G$2000,'Регистрация приход товаров'!$D$4:$D$2000,$D1399,'Регистрация приход товаров'!$A$4:$A$2000,"&lt;"&amp;DATE(YEAR($A1399),MONTH($A1399),1)))-SUMIFS('Регистрация расход товаров'!$G$4:$G$2000,'Регистрация расход товаров'!$A$4:$A$2000,"&lt;"&amp;DATE(YEAR($A1399),MONTH($A1399),1),'Регистрация расход товаров'!$D$4:$D$2000,$D1399),0))))*G1399,0)</f>
        <v>0</v>
      </c>
      <c r="I1399" s="154"/>
      <c r="J1399" s="153">
        <f t="shared" si="42"/>
        <v>0</v>
      </c>
      <c r="K1399" s="153">
        <f t="shared" si="43"/>
        <v>0</v>
      </c>
      <c r="L1399" s="43" t="e">
        <f>IF(B1399=#REF!,MAX($L$3:L1398)+1,0)</f>
        <v>#REF!</v>
      </c>
    </row>
    <row r="1400" spans="1:12">
      <c r="A1400" s="158"/>
      <c r="B1400" s="94"/>
      <c r="C1400" s="159"/>
      <c r="D1400" s="128"/>
      <c r="E1400" s="151" t="str">
        <f>IFERROR(INDEX('Материал хисобот'!$C$9:$C$259,MATCH(D1400,'Материал хисобот'!$B$9:$B$259,0),1),"")</f>
        <v/>
      </c>
      <c r="F1400" s="152" t="str">
        <f>IFERROR(INDEX('Материал хисобот'!$D$9:$D$259,MATCH(D1400,'Материал хисобот'!$B$9:$B$259,0),1),"")</f>
        <v/>
      </c>
      <c r="G1400" s="155"/>
      <c r="H1400" s="153">
        <f>IFERROR((((SUMIFS('Регистрация приход товаров'!$H$4:$H$2000,'Регистрация приход товаров'!$A$4:$A$2000,"&gt;="&amp;DATE(YEAR($A1400),MONTH($A1400),1),'Регистрация приход товаров'!$D$4:$D$2000,$D1400)-SUMIFS('Регистрация приход товаров'!$H$4:$H$2000,'Регистрация приход товаров'!$A$4:$A$2000,"&gt;="&amp;DATE(YEAR($A1400),MONTH($A1400)+1,1),'Регистрация приход товаров'!$D$4:$D$2000,$D1400))+(IFERROR((SUMIF('Остаток на начало год'!$B$5:$B$302,$D1400,'Остаток на начало год'!$F$5:$F$302)+SUMIFS('Регистрация приход товаров'!$H$4:$H$2000,'Регистрация приход товаров'!$D$4:$D$2000,$D1400,'Регистрация приход товаров'!$A$4:$A$2000,"&lt;"&amp;DATE(YEAR($A1400),MONTH($A1400),1)))-SUMIFS('Регистрация расход товаров'!$H$4:$H$2000,'Регистрация расход товаров'!$A$4:$A$2000,"&lt;"&amp;DATE(YEAR($A1400),MONTH($A1400),1),'Регистрация расход товаров'!$D$4:$D$2000,$D1400),0)))/((SUMIFS('Регистрация приход товаров'!$G$4:$G$2000,'Регистрация приход товаров'!$A$4:$A$2000,"&gt;="&amp;DATE(YEAR($A1400),MONTH($A1400),1),'Регистрация приход товаров'!$D$4:$D$2000,$D1400)-SUMIFS('Регистрация приход товаров'!$G$4:$G$2000,'Регистрация приход товаров'!$A$4:$A$2000,"&gt;="&amp;DATE(YEAR($A1400),MONTH($A1400)+1,1),'Регистрация приход товаров'!$D$4:$D$2000,$D1400))+(IFERROR((SUMIF('Остаток на начало год'!$B$5:$B$302,$D1400,'Остаток на начало год'!$E$5:$E$302)+SUMIFS('Регистрация приход товаров'!$G$4:$G$2000,'Регистрация приход товаров'!$D$4:$D$2000,$D1400,'Регистрация приход товаров'!$A$4:$A$2000,"&lt;"&amp;DATE(YEAR($A1400),MONTH($A1400),1)))-SUMIFS('Регистрация расход товаров'!$G$4:$G$2000,'Регистрация расход товаров'!$A$4:$A$2000,"&lt;"&amp;DATE(YEAR($A1400),MONTH($A1400),1),'Регистрация расход товаров'!$D$4:$D$2000,$D1400),0))))*G1400,0)</f>
        <v>0</v>
      </c>
      <c r="I1400" s="154"/>
      <c r="J1400" s="153">
        <f t="shared" si="42"/>
        <v>0</v>
      </c>
      <c r="K1400" s="153">
        <f t="shared" si="43"/>
        <v>0</v>
      </c>
      <c r="L1400" s="43" t="e">
        <f>IF(B1400=#REF!,MAX($L$3:L1399)+1,0)</f>
        <v>#REF!</v>
      </c>
    </row>
    <row r="1401" spans="1:12">
      <c r="A1401" s="158"/>
      <c r="B1401" s="94"/>
      <c r="C1401" s="159"/>
      <c r="D1401" s="128"/>
      <c r="E1401" s="151" t="str">
        <f>IFERROR(INDEX('Материал хисобот'!$C$9:$C$259,MATCH(D1401,'Материал хисобот'!$B$9:$B$259,0),1),"")</f>
        <v/>
      </c>
      <c r="F1401" s="152" t="str">
        <f>IFERROR(INDEX('Материал хисобот'!$D$9:$D$259,MATCH(D1401,'Материал хисобот'!$B$9:$B$259,0),1),"")</f>
        <v/>
      </c>
      <c r="G1401" s="155"/>
      <c r="H1401" s="153">
        <f>IFERROR((((SUMIFS('Регистрация приход товаров'!$H$4:$H$2000,'Регистрация приход товаров'!$A$4:$A$2000,"&gt;="&amp;DATE(YEAR($A1401),MONTH($A1401),1),'Регистрация приход товаров'!$D$4:$D$2000,$D1401)-SUMIFS('Регистрация приход товаров'!$H$4:$H$2000,'Регистрация приход товаров'!$A$4:$A$2000,"&gt;="&amp;DATE(YEAR($A1401),MONTH($A1401)+1,1),'Регистрация приход товаров'!$D$4:$D$2000,$D1401))+(IFERROR((SUMIF('Остаток на начало год'!$B$5:$B$302,$D1401,'Остаток на начало год'!$F$5:$F$302)+SUMIFS('Регистрация приход товаров'!$H$4:$H$2000,'Регистрация приход товаров'!$D$4:$D$2000,$D1401,'Регистрация приход товаров'!$A$4:$A$2000,"&lt;"&amp;DATE(YEAR($A1401),MONTH($A1401),1)))-SUMIFS('Регистрация расход товаров'!$H$4:$H$2000,'Регистрация расход товаров'!$A$4:$A$2000,"&lt;"&amp;DATE(YEAR($A1401),MONTH($A1401),1),'Регистрация расход товаров'!$D$4:$D$2000,$D1401),0)))/((SUMIFS('Регистрация приход товаров'!$G$4:$G$2000,'Регистрация приход товаров'!$A$4:$A$2000,"&gt;="&amp;DATE(YEAR($A1401),MONTH($A1401),1),'Регистрация приход товаров'!$D$4:$D$2000,$D1401)-SUMIFS('Регистрация приход товаров'!$G$4:$G$2000,'Регистрация приход товаров'!$A$4:$A$2000,"&gt;="&amp;DATE(YEAR($A1401),MONTH($A1401)+1,1),'Регистрация приход товаров'!$D$4:$D$2000,$D1401))+(IFERROR((SUMIF('Остаток на начало год'!$B$5:$B$302,$D1401,'Остаток на начало год'!$E$5:$E$302)+SUMIFS('Регистрация приход товаров'!$G$4:$G$2000,'Регистрация приход товаров'!$D$4:$D$2000,$D1401,'Регистрация приход товаров'!$A$4:$A$2000,"&lt;"&amp;DATE(YEAR($A1401),MONTH($A1401),1)))-SUMIFS('Регистрация расход товаров'!$G$4:$G$2000,'Регистрация расход товаров'!$A$4:$A$2000,"&lt;"&amp;DATE(YEAR($A1401),MONTH($A1401),1),'Регистрация расход товаров'!$D$4:$D$2000,$D1401),0))))*G1401,0)</f>
        <v>0</v>
      </c>
      <c r="I1401" s="154"/>
      <c r="J1401" s="153">
        <f t="shared" si="42"/>
        <v>0</v>
      </c>
      <c r="K1401" s="153">
        <f t="shared" si="43"/>
        <v>0</v>
      </c>
      <c r="L1401" s="43" t="e">
        <f>IF(B1401=#REF!,MAX($L$3:L1400)+1,0)</f>
        <v>#REF!</v>
      </c>
    </row>
    <row r="1402" spans="1:12">
      <c r="A1402" s="158"/>
      <c r="B1402" s="94"/>
      <c r="C1402" s="159"/>
      <c r="D1402" s="128"/>
      <c r="E1402" s="151" t="str">
        <f>IFERROR(INDEX('Материал хисобот'!$C$9:$C$259,MATCH(D1402,'Материал хисобот'!$B$9:$B$259,0),1),"")</f>
        <v/>
      </c>
      <c r="F1402" s="152" t="str">
        <f>IFERROR(INDEX('Материал хисобот'!$D$9:$D$259,MATCH(D1402,'Материал хисобот'!$B$9:$B$259,0),1),"")</f>
        <v/>
      </c>
      <c r="G1402" s="155"/>
      <c r="H1402" s="153">
        <f>IFERROR((((SUMIFS('Регистрация приход товаров'!$H$4:$H$2000,'Регистрация приход товаров'!$A$4:$A$2000,"&gt;="&amp;DATE(YEAR($A1402),MONTH($A1402),1),'Регистрация приход товаров'!$D$4:$D$2000,$D1402)-SUMIFS('Регистрация приход товаров'!$H$4:$H$2000,'Регистрация приход товаров'!$A$4:$A$2000,"&gt;="&amp;DATE(YEAR($A1402),MONTH($A1402)+1,1),'Регистрация приход товаров'!$D$4:$D$2000,$D1402))+(IFERROR((SUMIF('Остаток на начало год'!$B$5:$B$302,$D1402,'Остаток на начало год'!$F$5:$F$302)+SUMIFS('Регистрация приход товаров'!$H$4:$H$2000,'Регистрация приход товаров'!$D$4:$D$2000,$D1402,'Регистрация приход товаров'!$A$4:$A$2000,"&lt;"&amp;DATE(YEAR($A1402),MONTH($A1402),1)))-SUMIFS('Регистрация расход товаров'!$H$4:$H$2000,'Регистрация расход товаров'!$A$4:$A$2000,"&lt;"&amp;DATE(YEAR($A1402),MONTH($A1402),1),'Регистрация расход товаров'!$D$4:$D$2000,$D1402),0)))/((SUMIFS('Регистрация приход товаров'!$G$4:$G$2000,'Регистрация приход товаров'!$A$4:$A$2000,"&gt;="&amp;DATE(YEAR($A1402),MONTH($A1402),1),'Регистрация приход товаров'!$D$4:$D$2000,$D1402)-SUMIFS('Регистрация приход товаров'!$G$4:$G$2000,'Регистрация приход товаров'!$A$4:$A$2000,"&gt;="&amp;DATE(YEAR($A1402),MONTH($A1402)+1,1),'Регистрация приход товаров'!$D$4:$D$2000,$D1402))+(IFERROR((SUMIF('Остаток на начало год'!$B$5:$B$302,$D1402,'Остаток на начало год'!$E$5:$E$302)+SUMIFS('Регистрация приход товаров'!$G$4:$G$2000,'Регистрация приход товаров'!$D$4:$D$2000,$D1402,'Регистрация приход товаров'!$A$4:$A$2000,"&lt;"&amp;DATE(YEAR($A1402),MONTH($A1402),1)))-SUMIFS('Регистрация расход товаров'!$G$4:$G$2000,'Регистрация расход товаров'!$A$4:$A$2000,"&lt;"&amp;DATE(YEAR($A1402),MONTH($A1402),1),'Регистрация расход товаров'!$D$4:$D$2000,$D1402),0))))*G1402,0)</f>
        <v>0</v>
      </c>
      <c r="I1402" s="154"/>
      <c r="J1402" s="153">
        <f t="shared" si="42"/>
        <v>0</v>
      </c>
      <c r="K1402" s="153">
        <f t="shared" si="43"/>
        <v>0</v>
      </c>
      <c r="L1402" s="43" t="e">
        <f>IF(B1402=#REF!,MAX($L$3:L1401)+1,0)</f>
        <v>#REF!</v>
      </c>
    </row>
    <row r="1403" spans="1:12">
      <c r="A1403" s="158"/>
      <c r="B1403" s="94"/>
      <c r="C1403" s="159"/>
      <c r="D1403" s="128"/>
      <c r="E1403" s="151" t="str">
        <f>IFERROR(INDEX('Материал хисобот'!$C$9:$C$259,MATCH(D1403,'Материал хисобот'!$B$9:$B$259,0),1),"")</f>
        <v/>
      </c>
      <c r="F1403" s="152" t="str">
        <f>IFERROR(INDEX('Материал хисобот'!$D$9:$D$259,MATCH(D1403,'Материал хисобот'!$B$9:$B$259,0),1),"")</f>
        <v/>
      </c>
      <c r="G1403" s="155"/>
      <c r="H1403" s="153">
        <f>IFERROR((((SUMIFS('Регистрация приход товаров'!$H$4:$H$2000,'Регистрация приход товаров'!$A$4:$A$2000,"&gt;="&amp;DATE(YEAR($A1403),MONTH($A1403),1),'Регистрация приход товаров'!$D$4:$D$2000,$D1403)-SUMIFS('Регистрация приход товаров'!$H$4:$H$2000,'Регистрация приход товаров'!$A$4:$A$2000,"&gt;="&amp;DATE(YEAR($A1403),MONTH($A1403)+1,1),'Регистрация приход товаров'!$D$4:$D$2000,$D1403))+(IFERROR((SUMIF('Остаток на начало год'!$B$5:$B$302,$D1403,'Остаток на начало год'!$F$5:$F$302)+SUMIFS('Регистрация приход товаров'!$H$4:$H$2000,'Регистрация приход товаров'!$D$4:$D$2000,$D1403,'Регистрация приход товаров'!$A$4:$A$2000,"&lt;"&amp;DATE(YEAR($A1403),MONTH($A1403),1)))-SUMIFS('Регистрация расход товаров'!$H$4:$H$2000,'Регистрация расход товаров'!$A$4:$A$2000,"&lt;"&amp;DATE(YEAR($A1403),MONTH($A1403),1),'Регистрация расход товаров'!$D$4:$D$2000,$D1403),0)))/((SUMIFS('Регистрация приход товаров'!$G$4:$G$2000,'Регистрация приход товаров'!$A$4:$A$2000,"&gt;="&amp;DATE(YEAR($A1403),MONTH($A1403),1),'Регистрация приход товаров'!$D$4:$D$2000,$D1403)-SUMIFS('Регистрация приход товаров'!$G$4:$G$2000,'Регистрация приход товаров'!$A$4:$A$2000,"&gt;="&amp;DATE(YEAR($A1403),MONTH($A1403)+1,1),'Регистрация приход товаров'!$D$4:$D$2000,$D1403))+(IFERROR((SUMIF('Остаток на начало год'!$B$5:$B$302,$D1403,'Остаток на начало год'!$E$5:$E$302)+SUMIFS('Регистрация приход товаров'!$G$4:$G$2000,'Регистрация приход товаров'!$D$4:$D$2000,$D1403,'Регистрация приход товаров'!$A$4:$A$2000,"&lt;"&amp;DATE(YEAR($A1403),MONTH($A1403),1)))-SUMIFS('Регистрация расход товаров'!$G$4:$G$2000,'Регистрация расход товаров'!$A$4:$A$2000,"&lt;"&amp;DATE(YEAR($A1403),MONTH($A1403),1),'Регистрация расход товаров'!$D$4:$D$2000,$D1403),0))))*G1403,0)</f>
        <v>0</v>
      </c>
      <c r="I1403" s="154"/>
      <c r="J1403" s="153">
        <f t="shared" si="42"/>
        <v>0</v>
      </c>
      <c r="K1403" s="153">
        <f t="shared" si="43"/>
        <v>0</v>
      </c>
      <c r="L1403" s="43" t="e">
        <f>IF(B1403=#REF!,MAX($L$3:L1402)+1,0)</f>
        <v>#REF!</v>
      </c>
    </row>
    <row r="1404" spans="1:12">
      <c r="A1404" s="158"/>
      <c r="B1404" s="94"/>
      <c r="C1404" s="159"/>
      <c r="D1404" s="128"/>
      <c r="E1404" s="151" t="str">
        <f>IFERROR(INDEX('Материал хисобот'!$C$9:$C$259,MATCH(D1404,'Материал хисобот'!$B$9:$B$259,0),1),"")</f>
        <v/>
      </c>
      <c r="F1404" s="152" t="str">
        <f>IFERROR(INDEX('Материал хисобот'!$D$9:$D$259,MATCH(D1404,'Материал хисобот'!$B$9:$B$259,0),1),"")</f>
        <v/>
      </c>
      <c r="G1404" s="155"/>
      <c r="H1404" s="153">
        <f>IFERROR((((SUMIFS('Регистрация приход товаров'!$H$4:$H$2000,'Регистрация приход товаров'!$A$4:$A$2000,"&gt;="&amp;DATE(YEAR($A1404),MONTH($A1404),1),'Регистрация приход товаров'!$D$4:$D$2000,$D1404)-SUMIFS('Регистрация приход товаров'!$H$4:$H$2000,'Регистрация приход товаров'!$A$4:$A$2000,"&gt;="&amp;DATE(YEAR($A1404),MONTH($A1404)+1,1),'Регистрация приход товаров'!$D$4:$D$2000,$D1404))+(IFERROR((SUMIF('Остаток на начало год'!$B$5:$B$302,$D1404,'Остаток на начало год'!$F$5:$F$302)+SUMIFS('Регистрация приход товаров'!$H$4:$H$2000,'Регистрация приход товаров'!$D$4:$D$2000,$D1404,'Регистрация приход товаров'!$A$4:$A$2000,"&lt;"&amp;DATE(YEAR($A1404),MONTH($A1404),1)))-SUMIFS('Регистрация расход товаров'!$H$4:$H$2000,'Регистрация расход товаров'!$A$4:$A$2000,"&lt;"&amp;DATE(YEAR($A1404),MONTH($A1404),1),'Регистрация расход товаров'!$D$4:$D$2000,$D1404),0)))/((SUMIFS('Регистрация приход товаров'!$G$4:$G$2000,'Регистрация приход товаров'!$A$4:$A$2000,"&gt;="&amp;DATE(YEAR($A1404),MONTH($A1404),1),'Регистрация приход товаров'!$D$4:$D$2000,$D1404)-SUMIFS('Регистрация приход товаров'!$G$4:$G$2000,'Регистрация приход товаров'!$A$4:$A$2000,"&gt;="&amp;DATE(YEAR($A1404),MONTH($A1404)+1,1),'Регистрация приход товаров'!$D$4:$D$2000,$D1404))+(IFERROR((SUMIF('Остаток на начало год'!$B$5:$B$302,$D1404,'Остаток на начало год'!$E$5:$E$302)+SUMIFS('Регистрация приход товаров'!$G$4:$G$2000,'Регистрация приход товаров'!$D$4:$D$2000,$D1404,'Регистрация приход товаров'!$A$4:$A$2000,"&lt;"&amp;DATE(YEAR($A1404),MONTH($A1404),1)))-SUMIFS('Регистрация расход товаров'!$G$4:$G$2000,'Регистрация расход товаров'!$A$4:$A$2000,"&lt;"&amp;DATE(YEAR($A1404),MONTH($A1404),1),'Регистрация расход товаров'!$D$4:$D$2000,$D1404),0))))*G1404,0)</f>
        <v>0</v>
      </c>
      <c r="I1404" s="154"/>
      <c r="J1404" s="153">
        <f t="shared" si="42"/>
        <v>0</v>
      </c>
      <c r="K1404" s="153">
        <f t="shared" si="43"/>
        <v>0</v>
      </c>
      <c r="L1404" s="43" t="e">
        <f>IF(B1404=#REF!,MAX($L$3:L1403)+1,0)</f>
        <v>#REF!</v>
      </c>
    </row>
    <row r="1405" spans="1:12">
      <c r="A1405" s="158"/>
      <c r="B1405" s="94"/>
      <c r="C1405" s="159"/>
      <c r="D1405" s="128"/>
      <c r="E1405" s="151" t="str">
        <f>IFERROR(INDEX('Материал хисобот'!$C$9:$C$259,MATCH(D1405,'Материал хисобот'!$B$9:$B$259,0),1),"")</f>
        <v/>
      </c>
      <c r="F1405" s="152" t="str">
        <f>IFERROR(INDEX('Материал хисобот'!$D$9:$D$259,MATCH(D1405,'Материал хисобот'!$B$9:$B$259,0),1),"")</f>
        <v/>
      </c>
      <c r="G1405" s="155"/>
      <c r="H1405" s="153">
        <f>IFERROR((((SUMIFS('Регистрация приход товаров'!$H$4:$H$2000,'Регистрация приход товаров'!$A$4:$A$2000,"&gt;="&amp;DATE(YEAR($A1405),MONTH($A1405),1),'Регистрация приход товаров'!$D$4:$D$2000,$D1405)-SUMIFS('Регистрация приход товаров'!$H$4:$H$2000,'Регистрация приход товаров'!$A$4:$A$2000,"&gt;="&amp;DATE(YEAR($A1405),MONTH($A1405)+1,1),'Регистрация приход товаров'!$D$4:$D$2000,$D1405))+(IFERROR((SUMIF('Остаток на начало год'!$B$5:$B$302,$D1405,'Остаток на начало год'!$F$5:$F$302)+SUMIFS('Регистрация приход товаров'!$H$4:$H$2000,'Регистрация приход товаров'!$D$4:$D$2000,$D1405,'Регистрация приход товаров'!$A$4:$A$2000,"&lt;"&amp;DATE(YEAR($A1405),MONTH($A1405),1)))-SUMIFS('Регистрация расход товаров'!$H$4:$H$2000,'Регистрация расход товаров'!$A$4:$A$2000,"&lt;"&amp;DATE(YEAR($A1405),MONTH($A1405),1),'Регистрация расход товаров'!$D$4:$D$2000,$D1405),0)))/((SUMIFS('Регистрация приход товаров'!$G$4:$G$2000,'Регистрация приход товаров'!$A$4:$A$2000,"&gt;="&amp;DATE(YEAR($A1405),MONTH($A1405),1),'Регистрация приход товаров'!$D$4:$D$2000,$D1405)-SUMIFS('Регистрация приход товаров'!$G$4:$G$2000,'Регистрация приход товаров'!$A$4:$A$2000,"&gt;="&amp;DATE(YEAR($A1405),MONTH($A1405)+1,1),'Регистрация приход товаров'!$D$4:$D$2000,$D1405))+(IFERROR((SUMIF('Остаток на начало год'!$B$5:$B$302,$D1405,'Остаток на начало год'!$E$5:$E$302)+SUMIFS('Регистрация приход товаров'!$G$4:$G$2000,'Регистрация приход товаров'!$D$4:$D$2000,$D1405,'Регистрация приход товаров'!$A$4:$A$2000,"&lt;"&amp;DATE(YEAR($A1405),MONTH($A1405),1)))-SUMIFS('Регистрация расход товаров'!$G$4:$G$2000,'Регистрация расход товаров'!$A$4:$A$2000,"&lt;"&amp;DATE(YEAR($A1405),MONTH($A1405),1),'Регистрация расход товаров'!$D$4:$D$2000,$D1405),0))))*G1405,0)</f>
        <v>0</v>
      </c>
      <c r="I1405" s="154"/>
      <c r="J1405" s="153">
        <f t="shared" si="42"/>
        <v>0</v>
      </c>
      <c r="K1405" s="153">
        <f t="shared" si="43"/>
        <v>0</v>
      </c>
      <c r="L1405" s="43" t="e">
        <f>IF(B1405=#REF!,MAX($L$3:L1404)+1,0)</f>
        <v>#REF!</v>
      </c>
    </row>
    <row r="1406" spans="1:12">
      <c r="A1406" s="158"/>
      <c r="B1406" s="94"/>
      <c r="C1406" s="159"/>
      <c r="D1406" s="128"/>
      <c r="E1406" s="151" t="str">
        <f>IFERROR(INDEX('Материал хисобот'!$C$9:$C$259,MATCH(D1406,'Материал хисобот'!$B$9:$B$259,0),1),"")</f>
        <v/>
      </c>
      <c r="F1406" s="152" t="str">
        <f>IFERROR(INDEX('Материал хисобот'!$D$9:$D$259,MATCH(D1406,'Материал хисобот'!$B$9:$B$259,0),1),"")</f>
        <v/>
      </c>
      <c r="G1406" s="155"/>
      <c r="H1406" s="153">
        <f>IFERROR((((SUMIFS('Регистрация приход товаров'!$H$4:$H$2000,'Регистрация приход товаров'!$A$4:$A$2000,"&gt;="&amp;DATE(YEAR($A1406),MONTH($A1406),1),'Регистрация приход товаров'!$D$4:$D$2000,$D1406)-SUMIFS('Регистрация приход товаров'!$H$4:$H$2000,'Регистрация приход товаров'!$A$4:$A$2000,"&gt;="&amp;DATE(YEAR($A1406),MONTH($A1406)+1,1),'Регистрация приход товаров'!$D$4:$D$2000,$D1406))+(IFERROR((SUMIF('Остаток на начало год'!$B$5:$B$302,$D1406,'Остаток на начало год'!$F$5:$F$302)+SUMIFS('Регистрация приход товаров'!$H$4:$H$2000,'Регистрация приход товаров'!$D$4:$D$2000,$D1406,'Регистрация приход товаров'!$A$4:$A$2000,"&lt;"&amp;DATE(YEAR($A1406),MONTH($A1406),1)))-SUMIFS('Регистрация расход товаров'!$H$4:$H$2000,'Регистрация расход товаров'!$A$4:$A$2000,"&lt;"&amp;DATE(YEAR($A1406),MONTH($A1406),1),'Регистрация расход товаров'!$D$4:$D$2000,$D1406),0)))/((SUMIFS('Регистрация приход товаров'!$G$4:$G$2000,'Регистрация приход товаров'!$A$4:$A$2000,"&gt;="&amp;DATE(YEAR($A1406),MONTH($A1406),1),'Регистрация приход товаров'!$D$4:$D$2000,$D1406)-SUMIFS('Регистрация приход товаров'!$G$4:$G$2000,'Регистрация приход товаров'!$A$4:$A$2000,"&gt;="&amp;DATE(YEAR($A1406),MONTH($A1406)+1,1),'Регистрация приход товаров'!$D$4:$D$2000,$D1406))+(IFERROR((SUMIF('Остаток на начало год'!$B$5:$B$302,$D1406,'Остаток на начало год'!$E$5:$E$302)+SUMIFS('Регистрация приход товаров'!$G$4:$G$2000,'Регистрация приход товаров'!$D$4:$D$2000,$D1406,'Регистрация приход товаров'!$A$4:$A$2000,"&lt;"&amp;DATE(YEAR($A1406),MONTH($A1406),1)))-SUMIFS('Регистрация расход товаров'!$G$4:$G$2000,'Регистрация расход товаров'!$A$4:$A$2000,"&lt;"&amp;DATE(YEAR($A1406),MONTH($A1406),1),'Регистрация расход товаров'!$D$4:$D$2000,$D1406),0))))*G1406,0)</f>
        <v>0</v>
      </c>
      <c r="I1406" s="154"/>
      <c r="J1406" s="153">
        <f t="shared" si="42"/>
        <v>0</v>
      </c>
      <c r="K1406" s="153">
        <f t="shared" si="43"/>
        <v>0</v>
      </c>
      <c r="L1406" s="43" t="e">
        <f>IF(B1406=#REF!,MAX($L$3:L1405)+1,0)</f>
        <v>#REF!</v>
      </c>
    </row>
    <row r="1407" spans="1:12">
      <c r="A1407" s="158"/>
      <c r="B1407" s="94"/>
      <c r="C1407" s="159"/>
      <c r="D1407" s="128"/>
      <c r="E1407" s="151" t="str">
        <f>IFERROR(INDEX('Материал хисобот'!$C$9:$C$259,MATCH(D1407,'Материал хисобот'!$B$9:$B$259,0),1),"")</f>
        <v/>
      </c>
      <c r="F1407" s="152" t="str">
        <f>IFERROR(INDEX('Материал хисобот'!$D$9:$D$259,MATCH(D1407,'Материал хисобот'!$B$9:$B$259,0),1),"")</f>
        <v/>
      </c>
      <c r="G1407" s="155"/>
      <c r="H1407" s="153">
        <f>IFERROR((((SUMIFS('Регистрация приход товаров'!$H$4:$H$2000,'Регистрация приход товаров'!$A$4:$A$2000,"&gt;="&amp;DATE(YEAR($A1407),MONTH($A1407),1),'Регистрация приход товаров'!$D$4:$D$2000,$D1407)-SUMIFS('Регистрация приход товаров'!$H$4:$H$2000,'Регистрация приход товаров'!$A$4:$A$2000,"&gt;="&amp;DATE(YEAR($A1407),MONTH($A1407)+1,1),'Регистрация приход товаров'!$D$4:$D$2000,$D1407))+(IFERROR((SUMIF('Остаток на начало год'!$B$5:$B$302,$D1407,'Остаток на начало год'!$F$5:$F$302)+SUMIFS('Регистрация приход товаров'!$H$4:$H$2000,'Регистрация приход товаров'!$D$4:$D$2000,$D1407,'Регистрация приход товаров'!$A$4:$A$2000,"&lt;"&amp;DATE(YEAR($A1407),MONTH($A1407),1)))-SUMIFS('Регистрация расход товаров'!$H$4:$H$2000,'Регистрация расход товаров'!$A$4:$A$2000,"&lt;"&amp;DATE(YEAR($A1407),MONTH($A1407),1),'Регистрация расход товаров'!$D$4:$D$2000,$D1407),0)))/((SUMIFS('Регистрация приход товаров'!$G$4:$G$2000,'Регистрация приход товаров'!$A$4:$A$2000,"&gt;="&amp;DATE(YEAR($A1407),MONTH($A1407),1),'Регистрация приход товаров'!$D$4:$D$2000,$D1407)-SUMIFS('Регистрация приход товаров'!$G$4:$G$2000,'Регистрация приход товаров'!$A$4:$A$2000,"&gt;="&amp;DATE(YEAR($A1407),MONTH($A1407)+1,1),'Регистрация приход товаров'!$D$4:$D$2000,$D1407))+(IFERROR((SUMIF('Остаток на начало год'!$B$5:$B$302,$D1407,'Остаток на начало год'!$E$5:$E$302)+SUMIFS('Регистрация приход товаров'!$G$4:$G$2000,'Регистрация приход товаров'!$D$4:$D$2000,$D1407,'Регистрация приход товаров'!$A$4:$A$2000,"&lt;"&amp;DATE(YEAR($A1407),MONTH($A1407),1)))-SUMIFS('Регистрация расход товаров'!$G$4:$G$2000,'Регистрация расход товаров'!$A$4:$A$2000,"&lt;"&amp;DATE(YEAR($A1407),MONTH($A1407),1),'Регистрация расход товаров'!$D$4:$D$2000,$D1407),0))))*G1407,0)</f>
        <v>0</v>
      </c>
      <c r="I1407" s="154"/>
      <c r="J1407" s="153">
        <f t="shared" si="42"/>
        <v>0</v>
      </c>
      <c r="K1407" s="153">
        <f t="shared" si="43"/>
        <v>0</v>
      </c>
      <c r="L1407" s="43" t="e">
        <f>IF(B1407=#REF!,MAX($L$3:L1406)+1,0)</f>
        <v>#REF!</v>
      </c>
    </row>
    <row r="1408" spans="1:12">
      <c r="A1408" s="158"/>
      <c r="B1408" s="94"/>
      <c r="C1408" s="159"/>
      <c r="D1408" s="128"/>
      <c r="E1408" s="151" t="str">
        <f>IFERROR(INDEX('Материал хисобот'!$C$9:$C$259,MATCH(D1408,'Материал хисобот'!$B$9:$B$259,0),1),"")</f>
        <v/>
      </c>
      <c r="F1408" s="152" t="str">
        <f>IFERROR(INDEX('Материал хисобот'!$D$9:$D$259,MATCH(D1408,'Материал хисобот'!$B$9:$B$259,0),1),"")</f>
        <v/>
      </c>
      <c r="G1408" s="155"/>
      <c r="H1408" s="153">
        <f>IFERROR((((SUMIFS('Регистрация приход товаров'!$H$4:$H$2000,'Регистрация приход товаров'!$A$4:$A$2000,"&gt;="&amp;DATE(YEAR($A1408),MONTH($A1408),1),'Регистрация приход товаров'!$D$4:$D$2000,$D1408)-SUMIFS('Регистрация приход товаров'!$H$4:$H$2000,'Регистрация приход товаров'!$A$4:$A$2000,"&gt;="&amp;DATE(YEAR($A1408),MONTH($A1408)+1,1),'Регистрация приход товаров'!$D$4:$D$2000,$D1408))+(IFERROR((SUMIF('Остаток на начало год'!$B$5:$B$302,$D1408,'Остаток на начало год'!$F$5:$F$302)+SUMIFS('Регистрация приход товаров'!$H$4:$H$2000,'Регистрация приход товаров'!$D$4:$D$2000,$D1408,'Регистрация приход товаров'!$A$4:$A$2000,"&lt;"&amp;DATE(YEAR($A1408),MONTH($A1408),1)))-SUMIFS('Регистрация расход товаров'!$H$4:$H$2000,'Регистрация расход товаров'!$A$4:$A$2000,"&lt;"&amp;DATE(YEAR($A1408),MONTH($A1408),1),'Регистрация расход товаров'!$D$4:$D$2000,$D1408),0)))/((SUMIFS('Регистрация приход товаров'!$G$4:$G$2000,'Регистрация приход товаров'!$A$4:$A$2000,"&gt;="&amp;DATE(YEAR($A1408),MONTH($A1408),1),'Регистрация приход товаров'!$D$4:$D$2000,$D1408)-SUMIFS('Регистрация приход товаров'!$G$4:$G$2000,'Регистрация приход товаров'!$A$4:$A$2000,"&gt;="&amp;DATE(YEAR($A1408),MONTH($A1408)+1,1),'Регистрация приход товаров'!$D$4:$D$2000,$D1408))+(IFERROR((SUMIF('Остаток на начало год'!$B$5:$B$302,$D1408,'Остаток на начало год'!$E$5:$E$302)+SUMIFS('Регистрация приход товаров'!$G$4:$G$2000,'Регистрация приход товаров'!$D$4:$D$2000,$D1408,'Регистрация приход товаров'!$A$4:$A$2000,"&lt;"&amp;DATE(YEAR($A1408),MONTH($A1408),1)))-SUMIFS('Регистрация расход товаров'!$G$4:$G$2000,'Регистрация расход товаров'!$A$4:$A$2000,"&lt;"&amp;DATE(YEAR($A1408),MONTH($A1408),1),'Регистрация расход товаров'!$D$4:$D$2000,$D1408),0))))*G1408,0)</f>
        <v>0</v>
      </c>
      <c r="I1408" s="154"/>
      <c r="J1408" s="153">
        <f t="shared" si="42"/>
        <v>0</v>
      </c>
      <c r="K1408" s="153">
        <f t="shared" si="43"/>
        <v>0</v>
      </c>
      <c r="L1408" s="43" t="e">
        <f>IF(B1408=#REF!,MAX($L$3:L1407)+1,0)</f>
        <v>#REF!</v>
      </c>
    </row>
    <row r="1409" spans="1:12">
      <c r="A1409" s="158"/>
      <c r="B1409" s="94"/>
      <c r="C1409" s="159"/>
      <c r="D1409" s="128"/>
      <c r="E1409" s="151" t="str">
        <f>IFERROR(INDEX('Материал хисобот'!$C$9:$C$259,MATCH(D1409,'Материал хисобот'!$B$9:$B$259,0),1),"")</f>
        <v/>
      </c>
      <c r="F1409" s="152" t="str">
        <f>IFERROR(INDEX('Материал хисобот'!$D$9:$D$259,MATCH(D1409,'Материал хисобот'!$B$9:$B$259,0),1),"")</f>
        <v/>
      </c>
      <c r="G1409" s="155"/>
      <c r="H1409" s="153">
        <f>IFERROR((((SUMIFS('Регистрация приход товаров'!$H$4:$H$2000,'Регистрация приход товаров'!$A$4:$A$2000,"&gt;="&amp;DATE(YEAR($A1409),MONTH($A1409),1),'Регистрация приход товаров'!$D$4:$D$2000,$D1409)-SUMIFS('Регистрация приход товаров'!$H$4:$H$2000,'Регистрация приход товаров'!$A$4:$A$2000,"&gt;="&amp;DATE(YEAR($A1409),MONTH($A1409)+1,1),'Регистрация приход товаров'!$D$4:$D$2000,$D1409))+(IFERROR((SUMIF('Остаток на начало год'!$B$5:$B$302,$D1409,'Остаток на начало год'!$F$5:$F$302)+SUMIFS('Регистрация приход товаров'!$H$4:$H$2000,'Регистрация приход товаров'!$D$4:$D$2000,$D1409,'Регистрация приход товаров'!$A$4:$A$2000,"&lt;"&amp;DATE(YEAR($A1409),MONTH($A1409),1)))-SUMIFS('Регистрация расход товаров'!$H$4:$H$2000,'Регистрация расход товаров'!$A$4:$A$2000,"&lt;"&amp;DATE(YEAR($A1409),MONTH($A1409),1),'Регистрация расход товаров'!$D$4:$D$2000,$D1409),0)))/((SUMIFS('Регистрация приход товаров'!$G$4:$G$2000,'Регистрация приход товаров'!$A$4:$A$2000,"&gt;="&amp;DATE(YEAR($A1409),MONTH($A1409),1),'Регистрация приход товаров'!$D$4:$D$2000,$D1409)-SUMIFS('Регистрация приход товаров'!$G$4:$G$2000,'Регистрация приход товаров'!$A$4:$A$2000,"&gt;="&amp;DATE(YEAR($A1409),MONTH($A1409)+1,1),'Регистрация приход товаров'!$D$4:$D$2000,$D1409))+(IFERROR((SUMIF('Остаток на начало год'!$B$5:$B$302,$D1409,'Остаток на начало год'!$E$5:$E$302)+SUMIFS('Регистрация приход товаров'!$G$4:$G$2000,'Регистрация приход товаров'!$D$4:$D$2000,$D1409,'Регистрация приход товаров'!$A$4:$A$2000,"&lt;"&amp;DATE(YEAR($A1409),MONTH($A1409),1)))-SUMIFS('Регистрация расход товаров'!$G$4:$G$2000,'Регистрация расход товаров'!$A$4:$A$2000,"&lt;"&amp;DATE(YEAR($A1409),MONTH($A1409),1),'Регистрация расход товаров'!$D$4:$D$2000,$D1409),0))))*G1409,0)</f>
        <v>0</v>
      </c>
      <c r="I1409" s="154"/>
      <c r="J1409" s="153">
        <f t="shared" si="42"/>
        <v>0</v>
      </c>
      <c r="K1409" s="153">
        <f t="shared" si="43"/>
        <v>0</v>
      </c>
      <c r="L1409" s="43" t="e">
        <f>IF(B1409=#REF!,MAX($L$3:L1408)+1,0)</f>
        <v>#REF!</v>
      </c>
    </row>
    <row r="1410" spans="1:12">
      <c r="A1410" s="158"/>
      <c r="B1410" s="94"/>
      <c r="C1410" s="159"/>
      <c r="D1410" s="128"/>
      <c r="E1410" s="151" t="str">
        <f>IFERROR(INDEX('Материал хисобот'!$C$9:$C$259,MATCH(D1410,'Материал хисобот'!$B$9:$B$259,0),1),"")</f>
        <v/>
      </c>
      <c r="F1410" s="152" t="str">
        <f>IFERROR(INDEX('Материал хисобот'!$D$9:$D$259,MATCH(D1410,'Материал хисобот'!$B$9:$B$259,0),1),"")</f>
        <v/>
      </c>
      <c r="G1410" s="155"/>
      <c r="H1410" s="153">
        <f>IFERROR((((SUMIFS('Регистрация приход товаров'!$H$4:$H$2000,'Регистрация приход товаров'!$A$4:$A$2000,"&gt;="&amp;DATE(YEAR($A1410),MONTH($A1410),1),'Регистрация приход товаров'!$D$4:$D$2000,$D1410)-SUMIFS('Регистрация приход товаров'!$H$4:$H$2000,'Регистрация приход товаров'!$A$4:$A$2000,"&gt;="&amp;DATE(YEAR($A1410),MONTH($A1410)+1,1),'Регистрация приход товаров'!$D$4:$D$2000,$D1410))+(IFERROR((SUMIF('Остаток на начало год'!$B$5:$B$302,$D1410,'Остаток на начало год'!$F$5:$F$302)+SUMIFS('Регистрация приход товаров'!$H$4:$H$2000,'Регистрация приход товаров'!$D$4:$D$2000,$D1410,'Регистрация приход товаров'!$A$4:$A$2000,"&lt;"&amp;DATE(YEAR($A1410),MONTH($A1410),1)))-SUMIFS('Регистрация расход товаров'!$H$4:$H$2000,'Регистрация расход товаров'!$A$4:$A$2000,"&lt;"&amp;DATE(YEAR($A1410),MONTH($A1410),1),'Регистрация расход товаров'!$D$4:$D$2000,$D1410),0)))/((SUMIFS('Регистрация приход товаров'!$G$4:$G$2000,'Регистрация приход товаров'!$A$4:$A$2000,"&gt;="&amp;DATE(YEAR($A1410),MONTH($A1410),1),'Регистрация приход товаров'!$D$4:$D$2000,$D1410)-SUMIFS('Регистрация приход товаров'!$G$4:$G$2000,'Регистрация приход товаров'!$A$4:$A$2000,"&gt;="&amp;DATE(YEAR($A1410),MONTH($A1410)+1,1),'Регистрация приход товаров'!$D$4:$D$2000,$D1410))+(IFERROR((SUMIF('Остаток на начало год'!$B$5:$B$302,$D1410,'Остаток на начало год'!$E$5:$E$302)+SUMIFS('Регистрация приход товаров'!$G$4:$G$2000,'Регистрация приход товаров'!$D$4:$D$2000,$D1410,'Регистрация приход товаров'!$A$4:$A$2000,"&lt;"&amp;DATE(YEAR($A1410),MONTH($A1410),1)))-SUMIFS('Регистрация расход товаров'!$G$4:$G$2000,'Регистрация расход товаров'!$A$4:$A$2000,"&lt;"&amp;DATE(YEAR($A1410),MONTH($A1410),1),'Регистрация расход товаров'!$D$4:$D$2000,$D1410),0))))*G1410,0)</f>
        <v>0</v>
      </c>
      <c r="I1410" s="154"/>
      <c r="J1410" s="153">
        <f t="shared" si="42"/>
        <v>0</v>
      </c>
      <c r="K1410" s="153">
        <f t="shared" si="43"/>
        <v>0</v>
      </c>
      <c r="L1410" s="43" t="e">
        <f>IF(B1410=#REF!,MAX($L$3:L1409)+1,0)</f>
        <v>#REF!</v>
      </c>
    </row>
    <row r="1411" spans="1:12">
      <c r="A1411" s="158"/>
      <c r="B1411" s="94"/>
      <c r="C1411" s="159"/>
      <c r="D1411" s="128"/>
      <c r="E1411" s="151" t="str">
        <f>IFERROR(INDEX('Материал хисобот'!$C$9:$C$259,MATCH(D1411,'Материал хисобот'!$B$9:$B$259,0),1),"")</f>
        <v/>
      </c>
      <c r="F1411" s="152" t="str">
        <f>IFERROR(INDEX('Материал хисобот'!$D$9:$D$259,MATCH(D1411,'Материал хисобот'!$B$9:$B$259,0),1),"")</f>
        <v/>
      </c>
      <c r="G1411" s="155"/>
      <c r="H1411" s="153">
        <f>IFERROR((((SUMIFS('Регистрация приход товаров'!$H$4:$H$2000,'Регистрация приход товаров'!$A$4:$A$2000,"&gt;="&amp;DATE(YEAR($A1411),MONTH($A1411),1),'Регистрация приход товаров'!$D$4:$D$2000,$D1411)-SUMIFS('Регистрация приход товаров'!$H$4:$H$2000,'Регистрация приход товаров'!$A$4:$A$2000,"&gt;="&amp;DATE(YEAR($A1411),MONTH($A1411)+1,1),'Регистрация приход товаров'!$D$4:$D$2000,$D1411))+(IFERROR((SUMIF('Остаток на начало год'!$B$5:$B$302,$D1411,'Остаток на начало год'!$F$5:$F$302)+SUMIFS('Регистрация приход товаров'!$H$4:$H$2000,'Регистрация приход товаров'!$D$4:$D$2000,$D1411,'Регистрация приход товаров'!$A$4:$A$2000,"&lt;"&amp;DATE(YEAR($A1411),MONTH($A1411),1)))-SUMIFS('Регистрация расход товаров'!$H$4:$H$2000,'Регистрация расход товаров'!$A$4:$A$2000,"&lt;"&amp;DATE(YEAR($A1411),MONTH($A1411),1),'Регистрация расход товаров'!$D$4:$D$2000,$D1411),0)))/((SUMIFS('Регистрация приход товаров'!$G$4:$G$2000,'Регистрация приход товаров'!$A$4:$A$2000,"&gt;="&amp;DATE(YEAR($A1411),MONTH($A1411),1),'Регистрация приход товаров'!$D$4:$D$2000,$D1411)-SUMIFS('Регистрация приход товаров'!$G$4:$G$2000,'Регистрация приход товаров'!$A$4:$A$2000,"&gt;="&amp;DATE(YEAR($A1411),MONTH($A1411)+1,1),'Регистрация приход товаров'!$D$4:$D$2000,$D1411))+(IFERROR((SUMIF('Остаток на начало год'!$B$5:$B$302,$D1411,'Остаток на начало год'!$E$5:$E$302)+SUMIFS('Регистрация приход товаров'!$G$4:$G$2000,'Регистрация приход товаров'!$D$4:$D$2000,$D1411,'Регистрация приход товаров'!$A$4:$A$2000,"&lt;"&amp;DATE(YEAR($A1411),MONTH($A1411),1)))-SUMIFS('Регистрация расход товаров'!$G$4:$G$2000,'Регистрация расход товаров'!$A$4:$A$2000,"&lt;"&amp;DATE(YEAR($A1411),MONTH($A1411),1),'Регистрация расход товаров'!$D$4:$D$2000,$D1411),0))))*G1411,0)</f>
        <v>0</v>
      </c>
      <c r="I1411" s="154"/>
      <c r="J1411" s="153">
        <f t="shared" si="42"/>
        <v>0</v>
      </c>
      <c r="K1411" s="153">
        <f t="shared" si="43"/>
        <v>0</v>
      </c>
      <c r="L1411" s="43" t="e">
        <f>IF(B1411=#REF!,MAX($L$3:L1410)+1,0)</f>
        <v>#REF!</v>
      </c>
    </row>
    <row r="1412" spans="1:12">
      <c r="A1412" s="158"/>
      <c r="B1412" s="94"/>
      <c r="C1412" s="159"/>
      <c r="D1412" s="128"/>
      <c r="E1412" s="151" t="str">
        <f>IFERROR(INDEX('Материал хисобот'!$C$9:$C$259,MATCH(D1412,'Материал хисобот'!$B$9:$B$259,0),1),"")</f>
        <v/>
      </c>
      <c r="F1412" s="152" t="str">
        <f>IFERROR(INDEX('Материал хисобот'!$D$9:$D$259,MATCH(D1412,'Материал хисобот'!$B$9:$B$259,0),1),"")</f>
        <v/>
      </c>
      <c r="G1412" s="155"/>
      <c r="H1412" s="153">
        <f>IFERROR((((SUMIFS('Регистрация приход товаров'!$H$4:$H$2000,'Регистрация приход товаров'!$A$4:$A$2000,"&gt;="&amp;DATE(YEAR($A1412),MONTH($A1412),1),'Регистрация приход товаров'!$D$4:$D$2000,$D1412)-SUMIFS('Регистрация приход товаров'!$H$4:$H$2000,'Регистрация приход товаров'!$A$4:$A$2000,"&gt;="&amp;DATE(YEAR($A1412),MONTH($A1412)+1,1),'Регистрация приход товаров'!$D$4:$D$2000,$D1412))+(IFERROR((SUMIF('Остаток на начало год'!$B$5:$B$302,$D1412,'Остаток на начало год'!$F$5:$F$302)+SUMIFS('Регистрация приход товаров'!$H$4:$H$2000,'Регистрация приход товаров'!$D$4:$D$2000,$D1412,'Регистрация приход товаров'!$A$4:$A$2000,"&lt;"&amp;DATE(YEAR($A1412),MONTH($A1412),1)))-SUMIFS('Регистрация расход товаров'!$H$4:$H$2000,'Регистрация расход товаров'!$A$4:$A$2000,"&lt;"&amp;DATE(YEAR($A1412),MONTH($A1412),1),'Регистрация расход товаров'!$D$4:$D$2000,$D1412),0)))/((SUMIFS('Регистрация приход товаров'!$G$4:$G$2000,'Регистрация приход товаров'!$A$4:$A$2000,"&gt;="&amp;DATE(YEAR($A1412),MONTH($A1412),1),'Регистрация приход товаров'!$D$4:$D$2000,$D1412)-SUMIFS('Регистрация приход товаров'!$G$4:$G$2000,'Регистрация приход товаров'!$A$4:$A$2000,"&gt;="&amp;DATE(YEAR($A1412),MONTH($A1412)+1,1),'Регистрация приход товаров'!$D$4:$D$2000,$D1412))+(IFERROR((SUMIF('Остаток на начало год'!$B$5:$B$302,$D1412,'Остаток на начало год'!$E$5:$E$302)+SUMIFS('Регистрация приход товаров'!$G$4:$G$2000,'Регистрация приход товаров'!$D$4:$D$2000,$D1412,'Регистрация приход товаров'!$A$4:$A$2000,"&lt;"&amp;DATE(YEAR($A1412),MONTH($A1412),1)))-SUMIFS('Регистрация расход товаров'!$G$4:$G$2000,'Регистрация расход товаров'!$A$4:$A$2000,"&lt;"&amp;DATE(YEAR($A1412),MONTH($A1412),1),'Регистрация расход товаров'!$D$4:$D$2000,$D1412),0))))*G1412,0)</f>
        <v>0</v>
      </c>
      <c r="I1412" s="154"/>
      <c r="J1412" s="153">
        <f t="shared" si="42"/>
        <v>0</v>
      </c>
      <c r="K1412" s="153">
        <f t="shared" si="43"/>
        <v>0</v>
      </c>
      <c r="L1412" s="43" t="e">
        <f>IF(B1412=#REF!,MAX($L$3:L1411)+1,0)</f>
        <v>#REF!</v>
      </c>
    </row>
    <row r="1413" spans="1:12">
      <c r="A1413" s="158"/>
      <c r="B1413" s="94"/>
      <c r="C1413" s="159"/>
      <c r="D1413" s="128"/>
      <c r="E1413" s="151" t="str">
        <f>IFERROR(INDEX('Материал хисобот'!$C$9:$C$259,MATCH(D1413,'Материал хисобот'!$B$9:$B$259,0),1),"")</f>
        <v/>
      </c>
      <c r="F1413" s="152" t="str">
        <f>IFERROR(INDEX('Материал хисобот'!$D$9:$D$259,MATCH(D1413,'Материал хисобот'!$B$9:$B$259,0),1),"")</f>
        <v/>
      </c>
      <c r="G1413" s="155"/>
      <c r="H1413" s="153">
        <f>IFERROR((((SUMIFS('Регистрация приход товаров'!$H$4:$H$2000,'Регистрация приход товаров'!$A$4:$A$2000,"&gt;="&amp;DATE(YEAR($A1413),MONTH($A1413),1),'Регистрация приход товаров'!$D$4:$D$2000,$D1413)-SUMIFS('Регистрация приход товаров'!$H$4:$H$2000,'Регистрация приход товаров'!$A$4:$A$2000,"&gt;="&amp;DATE(YEAR($A1413),MONTH($A1413)+1,1),'Регистрация приход товаров'!$D$4:$D$2000,$D1413))+(IFERROR((SUMIF('Остаток на начало год'!$B$5:$B$302,$D1413,'Остаток на начало год'!$F$5:$F$302)+SUMIFS('Регистрация приход товаров'!$H$4:$H$2000,'Регистрация приход товаров'!$D$4:$D$2000,$D1413,'Регистрация приход товаров'!$A$4:$A$2000,"&lt;"&amp;DATE(YEAR($A1413),MONTH($A1413),1)))-SUMIFS('Регистрация расход товаров'!$H$4:$H$2000,'Регистрация расход товаров'!$A$4:$A$2000,"&lt;"&amp;DATE(YEAR($A1413),MONTH($A1413),1),'Регистрация расход товаров'!$D$4:$D$2000,$D1413),0)))/((SUMIFS('Регистрация приход товаров'!$G$4:$G$2000,'Регистрация приход товаров'!$A$4:$A$2000,"&gt;="&amp;DATE(YEAR($A1413),MONTH($A1413),1),'Регистрация приход товаров'!$D$4:$D$2000,$D1413)-SUMIFS('Регистрация приход товаров'!$G$4:$G$2000,'Регистрация приход товаров'!$A$4:$A$2000,"&gt;="&amp;DATE(YEAR($A1413),MONTH($A1413)+1,1),'Регистрация приход товаров'!$D$4:$D$2000,$D1413))+(IFERROR((SUMIF('Остаток на начало год'!$B$5:$B$302,$D1413,'Остаток на начало год'!$E$5:$E$302)+SUMIFS('Регистрация приход товаров'!$G$4:$G$2000,'Регистрация приход товаров'!$D$4:$D$2000,$D1413,'Регистрация приход товаров'!$A$4:$A$2000,"&lt;"&amp;DATE(YEAR($A1413),MONTH($A1413),1)))-SUMIFS('Регистрация расход товаров'!$G$4:$G$2000,'Регистрация расход товаров'!$A$4:$A$2000,"&lt;"&amp;DATE(YEAR($A1413),MONTH($A1413),1),'Регистрация расход товаров'!$D$4:$D$2000,$D1413),0))))*G1413,0)</f>
        <v>0</v>
      </c>
      <c r="I1413" s="154"/>
      <c r="J1413" s="153">
        <f t="shared" ref="J1413:J1476" si="44">+G1413*I1413</f>
        <v>0</v>
      </c>
      <c r="K1413" s="153">
        <f t="shared" ref="K1413:K1476" si="45">+J1413-H1413</f>
        <v>0</v>
      </c>
      <c r="L1413" s="43" t="e">
        <f>IF(B1413=#REF!,MAX($L$3:L1412)+1,0)</f>
        <v>#REF!</v>
      </c>
    </row>
    <row r="1414" spans="1:12">
      <c r="A1414" s="158"/>
      <c r="B1414" s="94"/>
      <c r="C1414" s="159"/>
      <c r="D1414" s="128"/>
      <c r="E1414" s="151" t="str">
        <f>IFERROR(INDEX('Материал хисобот'!$C$9:$C$259,MATCH(D1414,'Материал хисобот'!$B$9:$B$259,0),1),"")</f>
        <v/>
      </c>
      <c r="F1414" s="152" t="str">
        <f>IFERROR(INDEX('Материал хисобот'!$D$9:$D$259,MATCH(D1414,'Материал хисобот'!$B$9:$B$259,0),1),"")</f>
        <v/>
      </c>
      <c r="G1414" s="155"/>
      <c r="H1414" s="153">
        <f>IFERROR((((SUMIFS('Регистрация приход товаров'!$H$4:$H$2000,'Регистрация приход товаров'!$A$4:$A$2000,"&gt;="&amp;DATE(YEAR($A1414),MONTH($A1414),1),'Регистрация приход товаров'!$D$4:$D$2000,$D1414)-SUMIFS('Регистрация приход товаров'!$H$4:$H$2000,'Регистрация приход товаров'!$A$4:$A$2000,"&gt;="&amp;DATE(YEAR($A1414),MONTH($A1414)+1,1),'Регистрация приход товаров'!$D$4:$D$2000,$D1414))+(IFERROR((SUMIF('Остаток на начало год'!$B$5:$B$302,$D1414,'Остаток на начало год'!$F$5:$F$302)+SUMIFS('Регистрация приход товаров'!$H$4:$H$2000,'Регистрация приход товаров'!$D$4:$D$2000,$D1414,'Регистрация приход товаров'!$A$4:$A$2000,"&lt;"&amp;DATE(YEAR($A1414),MONTH($A1414),1)))-SUMIFS('Регистрация расход товаров'!$H$4:$H$2000,'Регистрация расход товаров'!$A$4:$A$2000,"&lt;"&amp;DATE(YEAR($A1414),MONTH($A1414),1),'Регистрация расход товаров'!$D$4:$D$2000,$D1414),0)))/((SUMIFS('Регистрация приход товаров'!$G$4:$G$2000,'Регистрация приход товаров'!$A$4:$A$2000,"&gt;="&amp;DATE(YEAR($A1414),MONTH($A1414),1),'Регистрация приход товаров'!$D$4:$D$2000,$D1414)-SUMIFS('Регистрация приход товаров'!$G$4:$G$2000,'Регистрация приход товаров'!$A$4:$A$2000,"&gt;="&amp;DATE(YEAR($A1414),MONTH($A1414)+1,1),'Регистрация приход товаров'!$D$4:$D$2000,$D1414))+(IFERROR((SUMIF('Остаток на начало год'!$B$5:$B$302,$D1414,'Остаток на начало год'!$E$5:$E$302)+SUMIFS('Регистрация приход товаров'!$G$4:$G$2000,'Регистрация приход товаров'!$D$4:$D$2000,$D1414,'Регистрация приход товаров'!$A$4:$A$2000,"&lt;"&amp;DATE(YEAR($A1414),MONTH($A1414),1)))-SUMIFS('Регистрация расход товаров'!$G$4:$G$2000,'Регистрация расход товаров'!$A$4:$A$2000,"&lt;"&amp;DATE(YEAR($A1414),MONTH($A1414),1),'Регистрация расход товаров'!$D$4:$D$2000,$D1414),0))))*G1414,0)</f>
        <v>0</v>
      </c>
      <c r="I1414" s="154"/>
      <c r="J1414" s="153">
        <f t="shared" si="44"/>
        <v>0</v>
      </c>
      <c r="K1414" s="153">
        <f t="shared" si="45"/>
        <v>0</v>
      </c>
      <c r="L1414" s="43" t="e">
        <f>IF(B1414=#REF!,MAX($L$3:L1413)+1,0)</f>
        <v>#REF!</v>
      </c>
    </row>
    <row r="1415" spans="1:12">
      <c r="A1415" s="158"/>
      <c r="B1415" s="94"/>
      <c r="C1415" s="159"/>
      <c r="D1415" s="128"/>
      <c r="E1415" s="151" t="str">
        <f>IFERROR(INDEX('Материал хисобот'!$C$9:$C$259,MATCH(D1415,'Материал хисобот'!$B$9:$B$259,0),1),"")</f>
        <v/>
      </c>
      <c r="F1415" s="152" t="str">
        <f>IFERROR(INDEX('Материал хисобот'!$D$9:$D$259,MATCH(D1415,'Материал хисобот'!$B$9:$B$259,0),1),"")</f>
        <v/>
      </c>
      <c r="G1415" s="155"/>
      <c r="H1415" s="153">
        <f>IFERROR((((SUMIFS('Регистрация приход товаров'!$H$4:$H$2000,'Регистрация приход товаров'!$A$4:$A$2000,"&gt;="&amp;DATE(YEAR($A1415),MONTH($A1415),1),'Регистрация приход товаров'!$D$4:$D$2000,$D1415)-SUMIFS('Регистрация приход товаров'!$H$4:$H$2000,'Регистрация приход товаров'!$A$4:$A$2000,"&gt;="&amp;DATE(YEAR($A1415),MONTH($A1415)+1,1),'Регистрация приход товаров'!$D$4:$D$2000,$D1415))+(IFERROR((SUMIF('Остаток на начало год'!$B$5:$B$302,$D1415,'Остаток на начало год'!$F$5:$F$302)+SUMIFS('Регистрация приход товаров'!$H$4:$H$2000,'Регистрация приход товаров'!$D$4:$D$2000,$D1415,'Регистрация приход товаров'!$A$4:$A$2000,"&lt;"&amp;DATE(YEAR($A1415),MONTH($A1415),1)))-SUMIFS('Регистрация расход товаров'!$H$4:$H$2000,'Регистрация расход товаров'!$A$4:$A$2000,"&lt;"&amp;DATE(YEAR($A1415),MONTH($A1415),1),'Регистрация расход товаров'!$D$4:$D$2000,$D1415),0)))/((SUMIFS('Регистрация приход товаров'!$G$4:$G$2000,'Регистрация приход товаров'!$A$4:$A$2000,"&gt;="&amp;DATE(YEAR($A1415),MONTH($A1415),1),'Регистрация приход товаров'!$D$4:$D$2000,$D1415)-SUMIFS('Регистрация приход товаров'!$G$4:$G$2000,'Регистрация приход товаров'!$A$4:$A$2000,"&gt;="&amp;DATE(YEAR($A1415),MONTH($A1415)+1,1),'Регистрация приход товаров'!$D$4:$D$2000,$D1415))+(IFERROR((SUMIF('Остаток на начало год'!$B$5:$B$302,$D1415,'Остаток на начало год'!$E$5:$E$302)+SUMIFS('Регистрация приход товаров'!$G$4:$G$2000,'Регистрация приход товаров'!$D$4:$D$2000,$D1415,'Регистрация приход товаров'!$A$4:$A$2000,"&lt;"&amp;DATE(YEAR($A1415),MONTH($A1415),1)))-SUMIFS('Регистрация расход товаров'!$G$4:$G$2000,'Регистрация расход товаров'!$A$4:$A$2000,"&lt;"&amp;DATE(YEAR($A1415),MONTH($A1415),1),'Регистрация расход товаров'!$D$4:$D$2000,$D1415),0))))*G1415,0)</f>
        <v>0</v>
      </c>
      <c r="I1415" s="154"/>
      <c r="J1415" s="153">
        <f t="shared" si="44"/>
        <v>0</v>
      </c>
      <c r="K1415" s="153">
        <f t="shared" si="45"/>
        <v>0</v>
      </c>
      <c r="L1415" s="43" t="e">
        <f>IF(B1415=#REF!,MAX($L$3:L1414)+1,0)</f>
        <v>#REF!</v>
      </c>
    </row>
    <row r="1416" spans="1:12">
      <c r="A1416" s="158"/>
      <c r="B1416" s="94"/>
      <c r="C1416" s="159"/>
      <c r="D1416" s="128"/>
      <c r="E1416" s="151" t="str">
        <f>IFERROR(INDEX('Материал хисобот'!$C$9:$C$259,MATCH(D1416,'Материал хисобот'!$B$9:$B$259,0),1),"")</f>
        <v/>
      </c>
      <c r="F1416" s="152" t="str">
        <f>IFERROR(INDEX('Материал хисобот'!$D$9:$D$259,MATCH(D1416,'Материал хисобот'!$B$9:$B$259,0),1),"")</f>
        <v/>
      </c>
      <c r="G1416" s="155"/>
      <c r="H1416" s="153">
        <f>IFERROR((((SUMIFS('Регистрация приход товаров'!$H$4:$H$2000,'Регистрация приход товаров'!$A$4:$A$2000,"&gt;="&amp;DATE(YEAR($A1416),MONTH($A1416),1),'Регистрация приход товаров'!$D$4:$D$2000,$D1416)-SUMIFS('Регистрация приход товаров'!$H$4:$H$2000,'Регистрация приход товаров'!$A$4:$A$2000,"&gt;="&amp;DATE(YEAR($A1416),MONTH($A1416)+1,1),'Регистрация приход товаров'!$D$4:$D$2000,$D1416))+(IFERROR((SUMIF('Остаток на начало год'!$B$5:$B$302,$D1416,'Остаток на начало год'!$F$5:$F$302)+SUMIFS('Регистрация приход товаров'!$H$4:$H$2000,'Регистрация приход товаров'!$D$4:$D$2000,$D1416,'Регистрация приход товаров'!$A$4:$A$2000,"&lt;"&amp;DATE(YEAR($A1416),MONTH($A1416),1)))-SUMIFS('Регистрация расход товаров'!$H$4:$H$2000,'Регистрация расход товаров'!$A$4:$A$2000,"&lt;"&amp;DATE(YEAR($A1416),MONTH($A1416),1),'Регистрация расход товаров'!$D$4:$D$2000,$D1416),0)))/((SUMIFS('Регистрация приход товаров'!$G$4:$G$2000,'Регистрация приход товаров'!$A$4:$A$2000,"&gt;="&amp;DATE(YEAR($A1416),MONTH($A1416),1),'Регистрация приход товаров'!$D$4:$D$2000,$D1416)-SUMIFS('Регистрация приход товаров'!$G$4:$G$2000,'Регистрация приход товаров'!$A$4:$A$2000,"&gt;="&amp;DATE(YEAR($A1416),MONTH($A1416)+1,1),'Регистрация приход товаров'!$D$4:$D$2000,$D1416))+(IFERROR((SUMIF('Остаток на начало год'!$B$5:$B$302,$D1416,'Остаток на начало год'!$E$5:$E$302)+SUMIFS('Регистрация приход товаров'!$G$4:$G$2000,'Регистрация приход товаров'!$D$4:$D$2000,$D1416,'Регистрация приход товаров'!$A$4:$A$2000,"&lt;"&amp;DATE(YEAR($A1416),MONTH($A1416),1)))-SUMIFS('Регистрация расход товаров'!$G$4:$G$2000,'Регистрация расход товаров'!$A$4:$A$2000,"&lt;"&amp;DATE(YEAR($A1416),MONTH($A1416),1),'Регистрация расход товаров'!$D$4:$D$2000,$D1416),0))))*G1416,0)</f>
        <v>0</v>
      </c>
      <c r="I1416" s="154"/>
      <c r="J1416" s="153">
        <f t="shared" si="44"/>
        <v>0</v>
      </c>
      <c r="K1416" s="153">
        <f t="shared" si="45"/>
        <v>0</v>
      </c>
      <c r="L1416" s="43" t="e">
        <f>IF(B1416=#REF!,MAX($L$3:L1415)+1,0)</f>
        <v>#REF!</v>
      </c>
    </row>
    <row r="1417" spans="1:12">
      <c r="A1417" s="158"/>
      <c r="B1417" s="94"/>
      <c r="C1417" s="159"/>
      <c r="D1417" s="128"/>
      <c r="E1417" s="151" t="str">
        <f>IFERROR(INDEX('Материал хисобот'!$C$9:$C$259,MATCH(D1417,'Материал хисобот'!$B$9:$B$259,0),1),"")</f>
        <v/>
      </c>
      <c r="F1417" s="152" t="str">
        <f>IFERROR(INDEX('Материал хисобот'!$D$9:$D$259,MATCH(D1417,'Материал хисобот'!$B$9:$B$259,0),1),"")</f>
        <v/>
      </c>
      <c r="G1417" s="155"/>
      <c r="H1417" s="153">
        <f>IFERROR((((SUMIFS('Регистрация приход товаров'!$H$4:$H$2000,'Регистрация приход товаров'!$A$4:$A$2000,"&gt;="&amp;DATE(YEAR($A1417),MONTH($A1417),1),'Регистрация приход товаров'!$D$4:$D$2000,$D1417)-SUMIFS('Регистрация приход товаров'!$H$4:$H$2000,'Регистрация приход товаров'!$A$4:$A$2000,"&gt;="&amp;DATE(YEAR($A1417),MONTH($A1417)+1,1),'Регистрация приход товаров'!$D$4:$D$2000,$D1417))+(IFERROR((SUMIF('Остаток на начало год'!$B$5:$B$302,$D1417,'Остаток на начало год'!$F$5:$F$302)+SUMIFS('Регистрация приход товаров'!$H$4:$H$2000,'Регистрация приход товаров'!$D$4:$D$2000,$D1417,'Регистрация приход товаров'!$A$4:$A$2000,"&lt;"&amp;DATE(YEAR($A1417),MONTH($A1417),1)))-SUMIFS('Регистрация расход товаров'!$H$4:$H$2000,'Регистрация расход товаров'!$A$4:$A$2000,"&lt;"&amp;DATE(YEAR($A1417),MONTH($A1417),1),'Регистрация расход товаров'!$D$4:$D$2000,$D1417),0)))/((SUMIFS('Регистрация приход товаров'!$G$4:$G$2000,'Регистрация приход товаров'!$A$4:$A$2000,"&gt;="&amp;DATE(YEAR($A1417),MONTH($A1417),1),'Регистрация приход товаров'!$D$4:$D$2000,$D1417)-SUMIFS('Регистрация приход товаров'!$G$4:$G$2000,'Регистрация приход товаров'!$A$4:$A$2000,"&gt;="&amp;DATE(YEAR($A1417),MONTH($A1417)+1,1),'Регистрация приход товаров'!$D$4:$D$2000,$D1417))+(IFERROR((SUMIF('Остаток на начало год'!$B$5:$B$302,$D1417,'Остаток на начало год'!$E$5:$E$302)+SUMIFS('Регистрация приход товаров'!$G$4:$G$2000,'Регистрация приход товаров'!$D$4:$D$2000,$D1417,'Регистрация приход товаров'!$A$4:$A$2000,"&lt;"&amp;DATE(YEAR($A1417),MONTH($A1417),1)))-SUMIFS('Регистрация расход товаров'!$G$4:$G$2000,'Регистрация расход товаров'!$A$4:$A$2000,"&lt;"&amp;DATE(YEAR($A1417),MONTH($A1417),1),'Регистрация расход товаров'!$D$4:$D$2000,$D1417),0))))*G1417,0)</f>
        <v>0</v>
      </c>
      <c r="I1417" s="154"/>
      <c r="J1417" s="153">
        <f t="shared" si="44"/>
        <v>0</v>
      </c>
      <c r="K1417" s="153">
        <f t="shared" si="45"/>
        <v>0</v>
      </c>
      <c r="L1417" s="43" t="e">
        <f>IF(B1417=#REF!,MAX($L$3:L1416)+1,0)</f>
        <v>#REF!</v>
      </c>
    </row>
    <row r="1418" spans="1:12">
      <c r="A1418" s="158"/>
      <c r="B1418" s="94"/>
      <c r="C1418" s="159"/>
      <c r="D1418" s="128"/>
      <c r="E1418" s="151" t="str">
        <f>IFERROR(INDEX('Материал хисобот'!$C$9:$C$259,MATCH(D1418,'Материал хисобот'!$B$9:$B$259,0),1),"")</f>
        <v/>
      </c>
      <c r="F1418" s="152" t="str">
        <f>IFERROR(INDEX('Материал хисобот'!$D$9:$D$259,MATCH(D1418,'Материал хисобот'!$B$9:$B$259,0),1),"")</f>
        <v/>
      </c>
      <c r="G1418" s="155"/>
      <c r="H1418" s="153">
        <f>IFERROR((((SUMIFS('Регистрация приход товаров'!$H$4:$H$2000,'Регистрация приход товаров'!$A$4:$A$2000,"&gt;="&amp;DATE(YEAR($A1418),MONTH($A1418),1),'Регистрация приход товаров'!$D$4:$D$2000,$D1418)-SUMIFS('Регистрация приход товаров'!$H$4:$H$2000,'Регистрация приход товаров'!$A$4:$A$2000,"&gt;="&amp;DATE(YEAR($A1418),MONTH($A1418)+1,1),'Регистрация приход товаров'!$D$4:$D$2000,$D1418))+(IFERROR((SUMIF('Остаток на начало год'!$B$5:$B$302,$D1418,'Остаток на начало год'!$F$5:$F$302)+SUMIFS('Регистрация приход товаров'!$H$4:$H$2000,'Регистрация приход товаров'!$D$4:$D$2000,$D1418,'Регистрация приход товаров'!$A$4:$A$2000,"&lt;"&amp;DATE(YEAR($A1418),MONTH($A1418),1)))-SUMIFS('Регистрация расход товаров'!$H$4:$H$2000,'Регистрация расход товаров'!$A$4:$A$2000,"&lt;"&amp;DATE(YEAR($A1418),MONTH($A1418),1),'Регистрация расход товаров'!$D$4:$D$2000,$D1418),0)))/((SUMIFS('Регистрация приход товаров'!$G$4:$G$2000,'Регистрация приход товаров'!$A$4:$A$2000,"&gt;="&amp;DATE(YEAR($A1418),MONTH($A1418),1),'Регистрация приход товаров'!$D$4:$D$2000,$D1418)-SUMIFS('Регистрация приход товаров'!$G$4:$G$2000,'Регистрация приход товаров'!$A$4:$A$2000,"&gt;="&amp;DATE(YEAR($A1418),MONTH($A1418)+1,1),'Регистрация приход товаров'!$D$4:$D$2000,$D1418))+(IFERROR((SUMIF('Остаток на начало год'!$B$5:$B$302,$D1418,'Остаток на начало год'!$E$5:$E$302)+SUMIFS('Регистрация приход товаров'!$G$4:$G$2000,'Регистрация приход товаров'!$D$4:$D$2000,$D1418,'Регистрация приход товаров'!$A$4:$A$2000,"&lt;"&amp;DATE(YEAR($A1418),MONTH($A1418),1)))-SUMIFS('Регистрация расход товаров'!$G$4:$G$2000,'Регистрация расход товаров'!$A$4:$A$2000,"&lt;"&amp;DATE(YEAR($A1418),MONTH($A1418),1),'Регистрация расход товаров'!$D$4:$D$2000,$D1418),0))))*G1418,0)</f>
        <v>0</v>
      </c>
      <c r="I1418" s="154"/>
      <c r="J1418" s="153">
        <f t="shared" si="44"/>
        <v>0</v>
      </c>
      <c r="K1418" s="153">
        <f t="shared" si="45"/>
        <v>0</v>
      </c>
      <c r="L1418" s="43" t="e">
        <f>IF(B1418=#REF!,MAX($L$3:L1417)+1,0)</f>
        <v>#REF!</v>
      </c>
    </row>
    <row r="1419" spans="1:12">
      <c r="A1419" s="158"/>
      <c r="B1419" s="94"/>
      <c r="C1419" s="159"/>
      <c r="D1419" s="128"/>
      <c r="E1419" s="151" t="str">
        <f>IFERROR(INDEX('Материал хисобот'!$C$9:$C$259,MATCH(D1419,'Материал хисобот'!$B$9:$B$259,0),1),"")</f>
        <v/>
      </c>
      <c r="F1419" s="152" t="str">
        <f>IFERROR(INDEX('Материал хисобот'!$D$9:$D$259,MATCH(D1419,'Материал хисобот'!$B$9:$B$259,0),1),"")</f>
        <v/>
      </c>
      <c r="G1419" s="155"/>
      <c r="H1419" s="153">
        <f>IFERROR((((SUMIFS('Регистрация приход товаров'!$H$4:$H$2000,'Регистрация приход товаров'!$A$4:$A$2000,"&gt;="&amp;DATE(YEAR($A1419),MONTH($A1419),1),'Регистрация приход товаров'!$D$4:$D$2000,$D1419)-SUMIFS('Регистрация приход товаров'!$H$4:$H$2000,'Регистрация приход товаров'!$A$4:$A$2000,"&gt;="&amp;DATE(YEAR($A1419),MONTH($A1419)+1,1),'Регистрация приход товаров'!$D$4:$D$2000,$D1419))+(IFERROR((SUMIF('Остаток на начало год'!$B$5:$B$302,$D1419,'Остаток на начало год'!$F$5:$F$302)+SUMIFS('Регистрация приход товаров'!$H$4:$H$2000,'Регистрация приход товаров'!$D$4:$D$2000,$D1419,'Регистрация приход товаров'!$A$4:$A$2000,"&lt;"&amp;DATE(YEAR($A1419),MONTH($A1419),1)))-SUMIFS('Регистрация расход товаров'!$H$4:$H$2000,'Регистрация расход товаров'!$A$4:$A$2000,"&lt;"&amp;DATE(YEAR($A1419),MONTH($A1419),1),'Регистрация расход товаров'!$D$4:$D$2000,$D1419),0)))/((SUMIFS('Регистрация приход товаров'!$G$4:$G$2000,'Регистрация приход товаров'!$A$4:$A$2000,"&gt;="&amp;DATE(YEAR($A1419),MONTH($A1419),1),'Регистрация приход товаров'!$D$4:$D$2000,$D1419)-SUMIFS('Регистрация приход товаров'!$G$4:$G$2000,'Регистрация приход товаров'!$A$4:$A$2000,"&gt;="&amp;DATE(YEAR($A1419),MONTH($A1419)+1,1),'Регистрация приход товаров'!$D$4:$D$2000,$D1419))+(IFERROR((SUMIF('Остаток на начало год'!$B$5:$B$302,$D1419,'Остаток на начало год'!$E$5:$E$302)+SUMIFS('Регистрация приход товаров'!$G$4:$G$2000,'Регистрация приход товаров'!$D$4:$D$2000,$D1419,'Регистрация приход товаров'!$A$4:$A$2000,"&lt;"&amp;DATE(YEAR($A1419),MONTH($A1419),1)))-SUMIFS('Регистрация расход товаров'!$G$4:$G$2000,'Регистрация расход товаров'!$A$4:$A$2000,"&lt;"&amp;DATE(YEAR($A1419),MONTH($A1419),1),'Регистрация расход товаров'!$D$4:$D$2000,$D1419),0))))*G1419,0)</f>
        <v>0</v>
      </c>
      <c r="I1419" s="154"/>
      <c r="J1419" s="153">
        <f t="shared" si="44"/>
        <v>0</v>
      </c>
      <c r="K1419" s="153">
        <f t="shared" si="45"/>
        <v>0</v>
      </c>
      <c r="L1419" s="43" t="e">
        <f>IF(B1419=#REF!,MAX($L$3:L1418)+1,0)</f>
        <v>#REF!</v>
      </c>
    </row>
    <row r="1420" spans="1:12">
      <c r="A1420" s="158"/>
      <c r="B1420" s="94"/>
      <c r="C1420" s="159"/>
      <c r="D1420" s="128"/>
      <c r="E1420" s="151" t="str">
        <f>IFERROR(INDEX('Материал хисобот'!$C$9:$C$259,MATCH(D1420,'Материал хисобот'!$B$9:$B$259,0),1),"")</f>
        <v/>
      </c>
      <c r="F1420" s="152" t="str">
        <f>IFERROR(INDEX('Материал хисобот'!$D$9:$D$259,MATCH(D1420,'Материал хисобот'!$B$9:$B$259,0),1),"")</f>
        <v/>
      </c>
      <c r="G1420" s="155"/>
      <c r="H1420" s="153">
        <f>IFERROR((((SUMIFS('Регистрация приход товаров'!$H$4:$H$2000,'Регистрация приход товаров'!$A$4:$A$2000,"&gt;="&amp;DATE(YEAR($A1420),MONTH($A1420),1),'Регистрация приход товаров'!$D$4:$D$2000,$D1420)-SUMIFS('Регистрация приход товаров'!$H$4:$H$2000,'Регистрация приход товаров'!$A$4:$A$2000,"&gt;="&amp;DATE(YEAR($A1420),MONTH($A1420)+1,1),'Регистрация приход товаров'!$D$4:$D$2000,$D1420))+(IFERROR((SUMIF('Остаток на начало год'!$B$5:$B$302,$D1420,'Остаток на начало год'!$F$5:$F$302)+SUMIFS('Регистрация приход товаров'!$H$4:$H$2000,'Регистрация приход товаров'!$D$4:$D$2000,$D1420,'Регистрация приход товаров'!$A$4:$A$2000,"&lt;"&amp;DATE(YEAR($A1420),MONTH($A1420),1)))-SUMIFS('Регистрация расход товаров'!$H$4:$H$2000,'Регистрация расход товаров'!$A$4:$A$2000,"&lt;"&amp;DATE(YEAR($A1420),MONTH($A1420),1),'Регистрация расход товаров'!$D$4:$D$2000,$D1420),0)))/((SUMIFS('Регистрация приход товаров'!$G$4:$G$2000,'Регистрация приход товаров'!$A$4:$A$2000,"&gt;="&amp;DATE(YEAR($A1420),MONTH($A1420),1),'Регистрация приход товаров'!$D$4:$D$2000,$D1420)-SUMIFS('Регистрация приход товаров'!$G$4:$G$2000,'Регистрация приход товаров'!$A$4:$A$2000,"&gt;="&amp;DATE(YEAR($A1420),MONTH($A1420)+1,1),'Регистрация приход товаров'!$D$4:$D$2000,$D1420))+(IFERROR((SUMIF('Остаток на начало год'!$B$5:$B$302,$D1420,'Остаток на начало год'!$E$5:$E$302)+SUMIFS('Регистрация приход товаров'!$G$4:$G$2000,'Регистрация приход товаров'!$D$4:$D$2000,$D1420,'Регистрация приход товаров'!$A$4:$A$2000,"&lt;"&amp;DATE(YEAR($A1420),MONTH($A1420),1)))-SUMIFS('Регистрация расход товаров'!$G$4:$G$2000,'Регистрация расход товаров'!$A$4:$A$2000,"&lt;"&amp;DATE(YEAR($A1420),MONTH($A1420),1),'Регистрация расход товаров'!$D$4:$D$2000,$D1420),0))))*G1420,0)</f>
        <v>0</v>
      </c>
      <c r="I1420" s="154"/>
      <c r="J1420" s="153">
        <f t="shared" si="44"/>
        <v>0</v>
      </c>
      <c r="K1420" s="153">
        <f t="shared" si="45"/>
        <v>0</v>
      </c>
      <c r="L1420" s="43" t="e">
        <f>IF(B1420=#REF!,MAX($L$3:L1419)+1,0)</f>
        <v>#REF!</v>
      </c>
    </row>
    <row r="1421" spans="1:12">
      <c r="A1421" s="158"/>
      <c r="B1421" s="94"/>
      <c r="C1421" s="159"/>
      <c r="D1421" s="128"/>
      <c r="E1421" s="151" t="str">
        <f>IFERROR(INDEX('Материал хисобот'!$C$9:$C$259,MATCH(D1421,'Материал хисобот'!$B$9:$B$259,0),1),"")</f>
        <v/>
      </c>
      <c r="F1421" s="152" t="str">
        <f>IFERROR(INDEX('Материал хисобот'!$D$9:$D$259,MATCH(D1421,'Материал хисобот'!$B$9:$B$259,0),1),"")</f>
        <v/>
      </c>
      <c r="G1421" s="155"/>
      <c r="H1421" s="153">
        <f>IFERROR((((SUMIFS('Регистрация приход товаров'!$H$4:$H$2000,'Регистрация приход товаров'!$A$4:$A$2000,"&gt;="&amp;DATE(YEAR($A1421),MONTH($A1421),1),'Регистрация приход товаров'!$D$4:$D$2000,$D1421)-SUMIFS('Регистрация приход товаров'!$H$4:$H$2000,'Регистрация приход товаров'!$A$4:$A$2000,"&gt;="&amp;DATE(YEAR($A1421),MONTH($A1421)+1,1),'Регистрация приход товаров'!$D$4:$D$2000,$D1421))+(IFERROR((SUMIF('Остаток на начало год'!$B$5:$B$302,$D1421,'Остаток на начало год'!$F$5:$F$302)+SUMIFS('Регистрация приход товаров'!$H$4:$H$2000,'Регистрация приход товаров'!$D$4:$D$2000,$D1421,'Регистрация приход товаров'!$A$4:$A$2000,"&lt;"&amp;DATE(YEAR($A1421),MONTH($A1421),1)))-SUMIFS('Регистрация расход товаров'!$H$4:$H$2000,'Регистрация расход товаров'!$A$4:$A$2000,"&lt;"&amp;DATE(YEAR($A1421),MONTH($A1421),1),'Регистрация расход товаров'!$D$4:$D$2000,$D1421),0)))/((SUMIFS('Регистрация приход товаров'!$G$4:$G$2000,'Регистрация приход товаров'!$A$4:$A$2000,"&gt;="&amp;DATE(YEAR($A1421),MONTH($A1421),1),'Регистрация приход товаров'!$D$4:$D$2000,$D1421)-SUMIFS('Регистрация приход товаров'!$G$4:$G$2000,'Регистрация приход товаров'!$A$4:$A$2000,"&gt;="&amp;DATE(YEAR($A1421),MONTH($A1421)+1,1),'Регистрация приход товаров'!$D$4:$D$2000,$D1421))+(IFERROR((SUMIF('Остаток на начало год'!$B$5:$B$302,$D1421,'Остаток на начало год'!$E$5:$E$302)+SUMIFS('Регистрация приход товаров'!$G$4:$G$2000,'Регистрация приход товаров'!$D$4:$D$2000,$D1421,'Регистрация приход товаров'!$A$4:$A$2000,"&lt;"&amp;DATE(YEAR($A1421),MONTH($A1421),1)))-SUMIFS('Регистрация расход товаров'!$G$4:$G$2000,'Регистрация расход товаров'!$A$4:$A$2000,"&lt;"&amp;DATE(YEAR($A1421),MONTH($A1421),1),'Регистрация расход товаров'!$D$4:$D$2000,$D1421),0))))*G1421,0)</f>
        <v>0</v>
      </c>
      <c r="I1421" s="154"/>
      <c r="J1421" s="153">
        <f t="shared" si="44"/>
        <v>0</v>
      </c>
      <c r="K1421" s="153">
        <f t="shared" si="45"/>
        <v>0</v>
      </c>
      <c r="L1421" s="43" t="e">
        <f>IF(B1421=#REF!,MAX($L$3:L1420)+1,0)</f>
        <v>#REF!</v>
      </c>
    </row>
    <row r="1422" spans="1:12">
      <c r="A1422" s="158"/>
      <c r="B1422" s="94"/>
      <c r="C1422" s="159"/>
      <c r="D1422" s="128"/>
      <c r="E1422" s="151" t="str">
        <f>IFERROR(INDEX('Материал хисобот'!$C$9:$C$259,MATCH(D1422,'Материал хисобот'!$B$9:$B$259,0),1),"")</f>
        <v/>
      </c>
      <c r="F1422" s="152" t="str">
        <f>IFERROR(INDEX('Материал хисобот'!$D$9:$D$259,MATCH(D1422,'Материал хисобот'!$B$9:$B$259,0),1),"")</f>
        <v/>
      </c>
      <c r="G1422" s="155"/>
      <c r="H1422" s="153">
        <f>IFERROR((((SUMIFS('Регистрация приход товаров'!$H$4:$H$2000,'Регистрация приход товаров'!$A$4:$A$2000,"&gt;="&amp;DATE(YEAR($A1422),MONTH($A1422),1),'Регистрация приход товаров'!$D$4:$D$2000,$D1422)-SUMIFS('Регистрация приход товаров'!$H$4:$H$2000,'Регистрация приход товаров'!$A$4:$A$2000,"&gt;="&amp;DATE(YEAR($A1422),MONTH($A1422)+1,1),'Регистрация приход товаров'!$D$4:$D$2000,$D1422))+(IFERROR((SUMIF('Остаток на начало год'!$B$5:$B$302,$D1422,'Остаток на начало год'!$F$5:$F$302)+SUMIFS('Регистрация приход товаров'!$H$4:$H$2000,'Регистрация приход товаров'!$D$4:$D$2000,$D1422,'Регистрация приход товаров'!$A$4:$A$2000,"&lt;"&amp;DATE(YEAR($A1422),MONTH($A1422),1)))-SUMIFS('Регистрация расход товаров'!$H$4:$H$2000,'Регистрация расход товаров'!$A$4:$A$2000,"&lt;"&amp;DATE(YEAR($A1422),MONTH($A1422),1),'Регистрация расход товаров'!$D$4:$D$2000,$D1422),0)))/((SUMIFS('Регистрация приход товаров'!$G$4:$G$2000,'Регистрация приход товаров'!$A$4:$A$2000,"&gt;="&amp;DATE(YEAR($A1422),MONTH($A1422),1),'Регистрация приход товаров'!$D$4:$D$2000,$D1422)-SUMIFS('Регистрация приход товаров'!$G$4:$G$2000,'Регистрация приход товаров'!$A$4:$A$2000,"&gt;="&amp;DATE(YEAR($A1422),MONTH($A1422)+1,1),'Регистрация приход товаров'!$D$4:$D$2000,$D1422))+(IFERROR((SUMIF('Остаток на начало год'!$B$5:$B$302,$D1422,'Остаток на начало год'!$E$5:$E$302)+SUMIFS('Регистрация приход товаров'!$G$4:$G$2000,'Регистрация приход товаров'!$D$4:$D$2000,$D1422,'Регистрация приход товаров'!$A$4:$A$2000,"&lt;"&amp;DATE(YEAR($A1422),MONTH($A1422),1)))-SUMIFS('Регистрация расход товаров'!$G$4:$G$2000,'Регистрация расход товаров'!$A$4:$A$2000,"&lt;"&amp;DATE(YEAR($A1422),MONTH($A1422),1),'Регистрация расход товаров'!$D$4:$D$2000,$D1422),0))))*G1422,0)</f>
        <v>0</v>
      </c>
      <c r="I1422" s="154"/>
      <c r="J1422" s="153">
        <f t="shared" si="44"/>
        <v>0</v>
      </c>
      <c r="K1422" s="153">
        <f t="shared" si="45"/>
        <v>0</v>
      </c>
      <c r="L1422" s="43" t="e">
        <f>IF(B1422=#REF!,MAX($L$3:L1421)+1,0)</f>
        <v>#REF!</v>
      </c>
    </row>
    <row r="1423" spans="1:12">
      <c r="A1423" s="158"/>
      <c r="B1423" s="94"/>
      <c r="C1423" s="159"/>
      <c r="D1423" s="128"/>
      <c r="E1423" s="151" t="str">
        <f>IFERROR(INDEX('Материал хисобот'!$C$9:$C$259,MATCH(D1423,'Материал хисобот'!$B$9:$B$259,0),1),"")</f>
        <v/>
      </c>
      <c r="F1423" s="152" t="str">
        <f>IFERROR(INDEX('Материал хисобот'!$D$9:$D$259,MATCH(D1423,'Материал хисобот'!$B$9:$B$259,0),1),"")</f>
        <v/>
      </c>
      <c r="G1423" s="155"/>
      <c r="H1423" s="153">
        <f>IFERROR((((SUMIFS('Регистрация приход товаров'!$H$4:$H$2000,'Регистрация приход товаров'!$A$4:$A$2000,"&gt;="&amp;DATE(YEAR($A1423),MONTH($A1423),1),'Регистрация приход товаров'!$D$4:$D$2000,$D1423)-SUMIFS('Регистрация приход товаров'!$H$4:$H$2000,'Регистрация приход товаров'!$A$4:$A$2000,"&gt;="&amp;DATE(YEAR($A1423),MONTH($A1423)+1,1),'Регистрация приход товаров'!$D$4:$D$2000,$D1423))+(IFERROR((SUMIF('Остаток на начало год'!$B$5:$B$302,$D1423,'Остаток на начало год'!$F$5:$F$302)+SUMIFS('Регистрация приход товаров'!$H$4:$H$2000,'Регистрация приход товаров'!$D$4:$D$2000,$D1423,'Регистрация приход товаров'!$A$4:$A$2000,"&lt;"&amp;DATE(YEAR($A1423),MONTH($A1423),1)))-SUMIFS('Регистрация расход товаров'!$H$4:$H$2000,'Регистрация расход товаров'!$A$4:$A$2000,"&lt;"&amp;DATE(YEAR($A1423),MONTH($A1423),1),'Регистрация расход товаров'!$D$4:$D$2000,$D1423),0)))/((SUMIFS('Регистрация приход товаров'!$G$4:$G$2000,'Регистрация приход товаров'!$A$4:$A$2000,"&gt;="&amp;DATE(YEAR($A1423),MONTH($A1423),1),'Регистрация приход товаров'!$D$4:$D$2000,$D1423)-SUMIFS('Регистрация приход товаров'!$G$4:$G$2000,'Регистрация приход товаров'!$A$4:$A$2000,"&gt;="&amp;DATE(YEAR($A1423),MONTH($A1423)+1,1),'Регистрация приход товаров'!$D$4:$D$2000,$D1423))+(IFERROR((SUMIF('Остаток на начало год'!$B$5:$B$302,$D1423,'Остаток на начало год'!$E$5:$E$302)+SUMIFS('Регистрация приход товаров'!$G$4:$G$2000,'Регистрация приход товаров'!$D$4:$D$2000,$D1423,'Регистрация приход товаров'!$A$4:$A$2000,"&lt;"&amp;DATE(YEAR($A1423),MONTH($A1423),1)))-SUMIFS('Регистрация расход товаров'!$G$4:$G$2000,'Регистрация расход товаров'!$A$4:$A$2000,"&lt;"&amp;DATE(YEAR($A1423),MONTH($A1423),1),'Регистрация расход товаров'!$D$4:$D$2000,$D1423),0))))*G1423,0)</f>
        <v>0</v>
      </c>
      <c r="I1423" s="154"/>
      <c r="J1423" s="153">
        <f t="shared" si="44"/>
        <v>0</v>
      </c>
      <c r="K1423" s="153">
        <f t="shared" si="45"/>
        <v>0</v>
      </c>
      <c r="L1423" s="43" t="e">
        <f>IF(B1423=#REF!,MAX($L$3:L1422)+1,0)</f>
        <v>#REF!</v>
      </c>
    </row>
    <row r="1424" spans="1:12">
      <c r="A1424" s="158"/>
      <c r="B1424" s="94"/>
      <c r="C1424" s="159"/>
      <c r="D1424" s="128"/>
      <c r="E1424" s="151" t="str">
        <f>IFERROR(INDEX('Материал хисобот'!$C$9:$C$259,MATCH(D1424,'Материал хисобот'!$B$9:$B$259,0),1),"")</f>
        <v/>
      </c>
      <c r="F1424" s="152" t="str">
        <f>IFERROR(INDEX('Материал хисобот'!$D$9:$D$259,MATCH(D1424,'Материал хисобот'!$B$9:$B$259,0),1),"")</f>
        <v/>
      </c>
      <c r="G1424" s="155"/>
      <c r="H1424" s="153">
        <f>IFERROR((((SUMIFS('Регистрация приход товаров'!$H$4:$H$2000,'Регистрация приход товаров'!$A$4:$A$2000,"&gt;="&amp;DATE(YEAR($A1424),MONTH($A1424),1),'Регистрация приход товаров'!$D$4:$D$2000,$D1424)-SUMIFS('Регистрация приход товаров'!$H$4:$H$2000,'Регистрация приход товаров'!$A$4:$A$2000,"&gt;="&amp;DATE(YEAR($A1424),MONTH($A1424)+1,1),'Регистрация приход товаров'!$D$4:$D$2000,$D1424))+(IFERROR((SUMIF('Остаток на начало год'!$B$5:$B$302,$D1424,'Остаток на начало год'!$F$5:$F$302)+SUMIFS('Регистрация приход товаров'!$H$4:$H$2000,'Регистрация приход товаров'!$D$4:$D$2000,$D1424,'Регистрация приход товаров'!$A$4:$A$2000,"&lt;"&amp;DATE(YEAR($A1424),MONTH($A1424),1)))-SUMIFS('Регистрация расход товаров'!$H$4:$H$2000,'Регистрация расход товаров'!$A$4:$A$2000,"&lt;"&amp;DATE(YEAR($A1424),MONTH($A1424),1),'Регистрация расход товаров'!$D$4:$D$2000,$D1424),0)))/((SUMIFS('Регистрация приход товаров'!$G$4:$G$2000,'Регистрация приход товаров'!$A$4:$A$2000,"&gt;="&amp;DATE(YEAR($A1424),MONTH($A1424),1),'Регистрация приход товаров'!$D$4:$D$2000,$D1424)-SUMIFS('Регистрация приход товаров'!$G$4:$G$2000,'Регистрация приход товаров'!$A$4:$A$2000,"&gt;="&amp;DATE(YEAR($A1424),MONTH($A1424)+1,1),'Регистрация приход товаров'!$D$4:$D$2000,$D1424))+(IFERROR((SUMIF('Остаток на начало год'!$B$5:$B$302,$D1424,'Остаток на начало год'!$E$5:$E$302)+SUMIFS('Регистрация приход товаров'!$G$4:$G$2000,'Регистрация приход товаров'!$D$4:$D$2000,$D1424,'Регистрация приход товаров'!$A$4:$A$2000,"&lt;"&amp;DATE(YEAR($A1424),MONTH($A1424),1)))-SUMIFS('Регистрация расход товаров'!$G$4:$G$2000,'Регистрация расход товаров'!$A$4:$A$2000,"&lt;"&amp;DATE(YEAR($A1424),MONTH($A1424),1),'Регистрация расход товаров'!$D$4:$D$2000,$D1424),0))))*G1424,0)</f>
        <v>0</v>
      </c>
      <c r="I1424" s="154"/>
      <c r="J1424" s="153">
        <f t="shared" si="44"/>
        <v>0</v>
      </c>
      <c r="K1424" s="153">
        <f t="shared" si="45"/>
        <v>0</v>
      </c>
      <c r="L1424" s="43" t="e">
        <f>IF(B1424=#REF!,MAX($L$3:L1423)+1,0)</f>
        <v>#REF!</v>
      </c>
    </row>
    <row r="1425" spans="1:12">
      <c r="A1425" s="158"/>
      <c r="B1425" s="94"/>
      <c r="C1425" s="159"/>
      <c r="D1425" s="128"/>
      <c r="E1425" s="151" t="str">
        <f>IFERROR(INDEX('Материал хисобот'!$C$9:$C$259,MATCH(D1425,'Материал хисобот'!$B$9:$B$259,0),1),"")</f>
        <v/>
      </c>
      <c r="F1425" s="152" t="str">
        <f>IFERROR(INDEX('Материал хисобот'!$D$9:$D$259,MATCH(D1425,'Материал хисобот'!$B$9:$B$259,0),1),"")</f>
        <v/>
      </c>
      <c r="G1425" s="155"/>
      <c r="H1425" s="153">
        <f>IFERROR((((SUMIFS('Регистрация приход товаров'!$H$4:$H$2000,'Регистрация приход товаров'!$A$4:$A$2000,"&gt;="&amp;DATE(YEAR($A1425),MONTH($A1425),1),'Регистрация приход товаров'!$D$4:$D$2000,$D1425)-SUMIFS('Регистрация приход товаров'!$H$4:$H$2000,'Регистрация приход товаров'!$A$4:$A$2000,"&gt;="&amp;DATE(YEAR($A1425),MONTH($A1425)+1,1),'Регистрация приход товаров'!$D$4:$D$2000,$D1425))+(IFERROR((SUMIF('Остаток на начало год'!$B$5:$B$302,$D1425,'Остаток на начало год'!$F$5:$F$302)+SUMIFS('Регистрация приход товаров'!$H$4:$H$2000,'Регистрация приход товаров'!$D$4:$D$2000,$D1425,'Регистрация приход товаров'!$A$4:$A$2000,"&lt;"&amp;DATE(YEAR($A1425),MONTH($A1425),1)))-SUMIFS('Регистрация расход товаров'!$H$4:$H$2000,'Регистрация расход товаров'!$A$4:$A$2000,"&lt;"&amp;DATE(YEAR($A1425),MONTH($A1425),1),'Регистрация расход товаров'!$D$4:$D$2000,$D1425),0)))/((SUMIFS('Регистрация приход товаров'!$G$4:$G$2000,'Регистрация приход товаров'!$A$4:$A$2000,"&gt;="&amp;DATE(YEAR($A1425),MONTH($A1425),1),'Регистрация приход товаров'!$D$4:$D$2000,$D1425)-SUMIFS('Регистрация приход товаров'!$G$4:$G$2000,'Регистрация приход товаров'!$A$4:$A$2000,"&gt;="&amp;DATE(YEAR($A1425),MONTH($A1425)+1,1),'Регистрация приход товаров'!$D$4:$D$2000,$D1425))+(IFERROR((SUMIF('Остаток на начало год'!$B$5:$B$302,$D1425,'Остаток на начало год'!$E$5:$E$302)+SUMIFS('Регистрация приход товаров'!$G$4:$G$2000,'Регистрация приход товаров'!$D$4:$D$2000,$D1425,'Регистрация приход товаров'!$A$4:$A$2000,"&lt;"&amp;DATE(YEAR($A1425),MONTH($A1425),1)))-SUMIFS('Регистрация расход товаров'!$G$4:$G$2000,'Регистрация расход товаров'!$A$4:$A$2000,"&lt;"&amp;DATE(YEAR($A1425),MONTH($A1425),1),'Регистрация расход товаров'!$D$4:$D$2000,$D1425),0))))*G1425,0)</f>
        <v>0</v>
      </c>
      <c r="I1425" s="154"/>
      <c r="J1425" s="153">
        <f t="shared" si="44"/>
        <v>0</v>
      </c>
      <c r="K1425" s="153">
        <f t="shared" si="45"/>
        <v>0</v>
      </c>
      <c r="L1425" s="43" t="e">
        <f>IF(B1425=#REF!,MAX($L$3:L1424)+1,0)</f>
        <v>#REF!</v>
      </c>
    </row>
    <row r="1426" spans="1:12">
      <c r="A1426" s="158"/>
      <c r="B1426" s="94"/>
      <c r="C1426" s="159"/>
      <c r="D1426" s="128"/>
      <c r="E1426" s="151" t="str">
        <f>IFERROR(INDEX('Материал хисобот'!$C$9:$C$259,MATCH(D1426,'Материал хисобот'!$B$9:$B$259,0),1),"")</f>
        <v/>
      </c>
      <c r="F1426" s="152" t="str">
        <f>IFERROR(INDEX('Материал хисобот'!$D$9:$D$259,MATCH(D1426,'Материал хисобот'!$B$9:$B$259,0),1),"")</f>
        <v/>
      </c>
      <c r="G1426" s="155"/>
      <c r="H1426" s="153">
        <f>IFERROR((((SUMIFS('Регистрация приход товаров'!$H$4:$H$2000,'Регистрация приход товаров'!$A$4:$A$2000,"&gt;="&amp;DATE(YEAR($A1426),MONTH($A1426),1),'Регистрация приход товаров'!$D$4:$D$2000,$D1426)-SUMIFS('Регистрация приход товаров'!$H$4:$H$2000,'Регистрация приход товаров'!$A$4:$A$2000,"&gt;="&amp;DATE(YEAR($A1426),MONTH($A1426)+1,1),'Регистрация приход товаров'!$D$4:$D$2000,$D1426))+(IFERROR((SUMIF('Остаток на начало год'!$B$5:$B$302,$D1426,'Остаток на начало год'!$F$5:$F$302)+SUMIFS('Регистрация приход товаров'!$H$4:$H$2000,'Регистрация приход товаров'!$D$4:$D$2000,$D1426,'Регистрация приход товаров'!$A$4:$A$2000,"&lt;"&amp;DATE(YEAR($A1426),MONTH($A1426),1)))-SUMIFS('Регистрация расход товаров'!$H$4:$H$2000,'Регистрация расход товаров'!$A$4:$A$2000,"&lt;"&amp;DATE(YEAR($A1426),MONTH($A1426),1),'Регистрация расход товаров'!$D$4:$D$2000,$D1426),0)))/((SUMIFS('Регистрация приход товаров'!$G$4:$G$2000,'Регистрация приход товаров'!$A$4:$A$2000,"&gt;="&amp;DATE(YEAR($A1426),MONTH($A1426),1),'Регистрация приход товаров'!$D$4:$D$2000,$D1426)-SUMIFS('Регистрация приход товаров'!$G$4:$G$2000,'Регистрация приход товаров'!$A$4:$A$2000,"&gt;="&amp;DATE(YEAR($A1426),MONTH($A1426)+1,1),'Регистрация приход товаров'!$D$4:$D$2000,$D1426))+(IFERROR((SUMIF('Остаток на начало год'!$B$5:$B$302,$D1426,'Остаток на начало год'!$E$5:$E$302)+SUMIFS('Регистрация приход товаров'!$G$4:$G$2000,'Регистрация приход товаров'!$D$4:$D$2000,$D1426,'Регистрация приход товаров'!$A$4:$A$2000,"&lt;"&amp;DATE(YEAR($A1426),MONTH($A1426),1)))-SUMIFS('Регистрация расход товаров'!$G$4:$G$2000,'Регистрация расход товаров'!$A$4:$A$2000,"&lt;"&amp;DATE(YEAR($A1426),MONTH($A1426),1),'Регистрация расход товаров'!$D$4:$D$2000,$D1426),0))))*G1426,0)</f>
        <v>0</v>
      </c>
      <c r="I1426" s="154"/>
      <c r="J1426" s="153">
        <f t="shared" si="44"/>
        <v>0</v>
      </c>
      <c r="K1426" s="153">
        <f t="shared" si="45"/>
        <v>0</v>
      </c>
      <c r="L1426" s="43" t="e">
        <f>IF(B1426=#REF!,MAX($L$3:L1425)+1,0)</f>
        <v>#REF!</v>
      </c>
    </row>
    <row r="1427" spans="1:12">
      <c r="A1427" s="158"/>
      <c r="B1427" s="94"/>
      <c r="C1427" s="159"/>
      <c r="D1427" s="128"/>
      <c r="E1427" s="151" t="str">
        <f>IFERROR(INDEX('Материал хисобот'!$C$9:$C$259,MATCH(D1427,'Материал хисобот'!$B$9:$B$259,0),1),"")</f>
        <v/>
      </c>
      <c r="F1427" s="152" t="str">
        <f>IFERROR(INDEX('Материал хисобот'!$D$9:$D$259,MATCH(D1427,'Материал хисобот'!$B$9:$B$259,0),1),"")</f>
        <v/>
      </c>
      <c r="G1427" s="155"/>
      <c r="H1427" s="153">
        <f>IFERROR((((SUMIFS('Регистрация приход товаров'!$H$4:$H$2000,'Регистрация приход товаров'!$A$4:$A$2000,"&gt;="&amp;DATE(YEAR($A1427),MONTH($A1427),1),'Регистрация приход товаров'!$D$4:$D$2000,$D1427)-SUMIFS('Регистрация приход товаров'!$H$4:$H$2000,'Регистрация приход товаров'!$A$4:$A$2000,"&gt;="&amp;DATE(YEAR($A1427),MONTH($A1427)+1,1),'Регистрация приход товаров'!$D$4:$D$2000,$D1427))+(IFERROR((SUMIF('Остаток на начало год'!$B$5:$B$302,$D1427,'Остаток на начало год'!$F$5:$F$302)+SUMIFS('Регистрация приход товаров'!$H$4:$H$2000,'Регистрация приход товаров'!$D$4:$D$2000,$D1427,'Регистрация приход товаров'!$A$4:$A$2000,"&lt;"&amp;DATE(YEAR($A1427),MONTH($A1427),1)))-SUMIFS('Регистрация расход товаров'!$H$4:$H$2000,'Регистрация расход товаров'!$A$4:$A$2000,"&lt;"&amp;DATE(YEAR($A1427),MONTH($A1427),1),'Регистрация расход товаров'!$D$4:$D$2000,$D1427),0)))/((SUMIFS('Регистрация приход товаров'!$G$4:$G$2000,'Регистрация приход товаров'!$A$4:$A$2000,"&gt;="&amp;DATE(YEAR($A1427),MONTH($A1427),1),'Регистрация приход товаров'!$D$4:$D$2000,$D1427)-SUMIFS('Регистрация приход товаров'!$G$4:$G$2000,'Регистрация приход товаров'!$A$4:$A$2000,"&gt;="&amp;DATE(YEAR($A1427),MONTH($A1427)+1,1),'Регистрация приход товаров'!$D$4:$D$2000,$D1427))+(IFERROR((SUMIF('Остаток на начало год'!$B$5:$B$302,$D1427,'Остаток на начало год'!$E$5:$E$302)+SUMIFS('Регистрация приход товаров'!$G$4:$G$2000,'Регистрация приход товаров'!$D$4:$D$2000,$D1427,'Регистрация приход товаров'!$A$4:$A$2000,"&lt;"&amp;DATE(YEAR($A1427),MONTH($A1427),1)))-SUMIFS('Регистрация расход товаров'!$G$4:$G$2000,'Регистрация расход товаров'!$A$4:$A$2000,"&lt;"&amp;DATE(YEAR($A1427),MONTH($A1427),1),'Регистрация расход товаров'!$D$4:$D$2000,$D1427),0))))*G1427,0)</f>
        <v>0</v>
      </c>
      <c r="I1427" s="154"/>
      <c r="J1427" s="153">
        <f t="shared" si="44"/>
        <v>0</v>
      </c>
      <c r="K1427" s="153">
        <f t="shared" si="45"/>
        <v>0</v>
      </c>
      <c r="L1427" s="43" t="e">
        <f>IF(B1427=#REF!,MAX($L$3:L1426)+1,0)</f>
        <v>#REF!</v>
      </c>
    </row>
    <row r="1428" spans="1:12">
      <c r="A1428" s="158"/>
      <c r="B1428" s="94"/>
      <c r="C1428" s="159"/>
      <c r="D1428" s="128"/>
      <c r="E1428" s="151" t="str">
        <f>IFERROR(INDEX('Материал хисобот'!$C$9:$C$259,MATCH(D1428,'Материал хисобот'!$B$9:$B$259,0),1),"")</f>
        <v/>
      </c>
      <c r="F1428" s="152" t="str">
        <f>IFERROR(INDEX('Материал хисобот'!$D$9:$D$259,MATCH(D1428,'Материал хисобот'!$B$9:$B$259,0),1),"")</f>
        <v/>
      </c>
      <c r="G1428" s="155"/>
      <c r="H1428" s="153">
        <f>IFERROR((((SUMIFS('Регистрация приход товаров'!$H$4:$H$2000,'Регистрация приход товаров'!$A$4:$A$2000,"&gt;="&amp;DATE(YEAR($A1428),MONTH($A1428),1),'Регистрация приход товаров'!$D$4:$D$2000,$D1428)-SUMIFS('Регистрация приход товаров'!$H$4:$H$2000,'Регистрация приход товаров'!$A$4:$A$2000,"&gt;="&amp;DATE(YEAR($A1428),MONTH($A1428)+1,1),'Регистрация приход товаров'!$D$4:$D$2000,$D1428))+(IFERROR((SUMIF('Остаток на начало год'!$B$5:$B$302,$D1428,'Остаток на начало год'!$F$5:$F$302)+SUMIFS('Регистрация приход товаров'!$H$4:$H$2000,'Регистрация приход товаров'!$D$4:$D$2000,$D1428,'Регистрация приход товаров'!$A$4:$A$2000,"&lt;"&amp;DATE(YEAR($A1428),MONTH($A1428),1)))-SUMIFS('Регистрация расход товаров'!$H$4:$H$2000,'Регистрация расход товаров'!$A$4:$A$2000,"&lt;"&amp;DATE(YEAR($A1428),MONTH($A1428),1),'Регистрация расход товаров'!$D$4:$D$2000,$D1428),0)))/((SUMIFS('Регистрация приход товаров'!$G$4:$G$2000,'Регистрация приход товаров'!$A$4:$A$2000,"&gt;="&amp;DATE(YEAR($A1428),MONTH($A1428),1),'Регистрация приход товаров'!$D$4:$D$2000,$D1428)-SUMIFS('Регистрация приход товаров'!$G$4:$G$2000,'Регистрация приход товаров'!$A$4:$A$2000,"&gt;="&amp;DATE(YEAR($A1428),MONTH($A1428)+1,1),'Регистрация приход товаров'!$D$4:$D$2000,$D1428))+(IFERROR((SUMIF('Остаток на начало год'!$B$5:$B$302,$D1428,'Остаток на начало год'!$E$5:$E$302)+SUMIFS('Регистрация приход товаров'!$G$4:$G$2000,'Регистрация приход товаров'!$D$4:$D$2000,$D1428,'Регистрация приход товаров'!$A$4:$A$2000,"&lt;"&amp;DATE(YEAR($A1428),MONTH($A1428),1)))-SUMIFS('Регистрация расход товаров'!$G$4:$G$2000,'Регистрация расход товаров'!$A$4:$A$2000,"&lt;"&amp;DATE(YEAR($A1428),MONTH($A1428),1),'Регистрация расход товаров'!$D$4:$D$2000,$D1428),0))))*G1428,0)</f>
        <v>0</v>
      </c>
      <c r="I1428" s="154"/>
      <c r="J1428" s="153">
        <f t="shared" si="44"/>
        <v>0</v>
      </c>
      <c r="K1428" s="153">
        <f t="shared" si="45"/>
        <v>0</v>
      </c>
      <c r="L1428" s="43" t="e">
        <f>IF(B1428=#REF!,MAX($L$3:L1427)+1,0)</f>
        <v>#REF!</v>
      </c>
    </row>
    <row r="1429" spans="1:12">
      <c r="A1429" s="158"/>
      <c r="B1429" s="94"/>
      <c r="C1429" s="159"/>
      <c r="D1429" s="128"/>
      <c r="E1429" s="151" t="str">
        <f>IFERROR(INDEX('Материал хисобот'!$C$9:$C$259,MATCH(D1429,'Материал хисобот'!$B$9:$B$259,0),1),"")</f>
        <v/>
      </c>
      <c r="F1429" s="152" t="str">
        <f>IFERROR(INDEX('Материал хисобот'!$D$9:$D$259,MATCH(D1429,'Материал хисобот'!$B$9:$B$259,0),1),"")</f>
        <v/>
      </c>
      <c r="G1429" s="155"/>
      <c r="H1429" s="153">
        <f>IFERROR((((SUMIFS('Регистрация приход товаров'!$H$4:$H$2000,'Регистрация приход товаров'!$A$4:$A$2000,"&gt;="&amp;DATE(YEAR($A1429),MONTH($A1429),1),'Регистрация приход товаров'!$D$4:$D$2000,$D1429)-SUMIFS('Регистрация приход товаров'!$H$4:$H$2000,'Регистрация приход товаров'!$A$4:$A$2000,"&gt;="&amp;DATE(YEAR($A1429),MONTH($A1429)+1,1),'Регистрация приход товаров'!$D$4:$D$2000,$D1429))+(IFERROR((SUMIF('Остаток на начало год'!$B$5:$B$302,$D1429,'Остаток на начало год'!$F$5:$F$302)+SUMIFS('Регистрация приход товаров'!$H$4:$H$2000,'Регистрация приход товаров'!$D$4:$D$2000,$D1429,'Регистрация приход товаров'!$A$4:$A$2000,"&lt;"&amp;DATE(YEAR($A1429),MONTH($A1429),1)))-SUMIFS('Регистрация расход товаров'!$H$4:$H$2000,'Регистрация расход товаров'!$A$4:$A$2000,"&lt;"&amp;DATE(YEAR($A1429),MONTH($A1429),1),'Регистрация расход товаров'!$D$4:$D$2000,$D1429),0)))/((SUMIFS('Регистрация приход товаров'!$G$4:$G$2000,'Регистрация приход товаров'!$A$4:$A$2000,"&gt;="&amp;DATE(YEAR($A1429),MONTH($A1429),1),'Регистрация приход товаров'!$D$4:$D$2000,$D1429)-SUMIFS('Регистрация приход товаров'!$G$4:$G$2000,'Регистрация приход товаров'!$A$4:$A$2000,"&gt;="&amp;DATE(YEAR($A1429),MONTH($A1429)+1,1),'Регистрация приход товаров'!$D$4:$D$2000,$D1429))+(IFERROR((SUMIF('Остаток на начало год'!$B$5:$B$302,$D1429,'Остаток на начало год'!$E$5:$E$302)+SUMIFS('Регистрация приход товаров'!$G$4:$G$2000,'Регистрация приход товаров'!$D$4:$D$2000,$D1429,'Регистрация приход товаров'!$A$4:$A$2000,"&lt;"&amp;DATE(YEAR($A1429),MONTH($A1429),1)))-SUMIFS('Регистрация расход товаров'!$G$4:$G$2000,'Регистрация расход товаров'!$A$4:$A$2000,"&lt;"&amp;DATE(YEAR($A1429),MONTH($A1429),1),'Регистрация расход товаров'!$D$4:$D$2000,$D1429),0))))*G1429,0)</f>
        <v>0</v>
      </c>
      <c r="I1429" s="154"/>
      <c r="J1429" s="153">
        <f t="shared" si="44"/>
        <v>0</v>
      </c>
      <c r="K1429" s="153">
        <f t="shared" si="45"/>
        <v>0</v>
      </c>
      <c r="L1429" s="43" t="e">
        <f>IF(B1429=#REF!,MAX($L$3:L1428)+1,0)</f>
        <v>#REF!</v>
      </c>
    </row>
    <row r="1430" spans="1:12">
      <c r="A1430" s="158"/>
      <c r="B1430" s="94"/>
      <c r="C1430" s="159"/>
      <c r="D1430" s="128"/>
      <c r="E1430" s="151" t="str">
        <f>IFERROR(INDEX('Материал хисобот'!$C$9:$C$259,MATCH(D1430,'Материал хисобот'!$B$9:$B$259,0),1),"")</f>
        <v/>
      </c>
      <c r="F1430" s="152" t="str">
        <f>IFERROR(INDEX('Материал хисобот'!$D$9:$D$259,MATCH(D1430,'Материал хисобот'!$B$9:$B$259,0),1),"")</f>
        <v/>
      </c>
      <c r="G1430" s="155"/>
      <c r="H1430" s="153">
        <f>IFERROR((((SUMIFS('Регистрация приход товаров'!$H$4:$H$2000,'Регистрация приход товаров'!$A$4:$A$2000,"&gt;="&amp;DATE(YEAR($A1430),MONTH($A1430),1),'Регистрация приход товаров'!$D$4:$D$2000,$D1430)-SUMIFS('Регистрация приход товаров'!$H$4:$H$2000,'Регистрация приход товаров'!$A$4:$A$2000,"&gt;="&amp;DATE(YEAR($A1430),MONTH($A1430)+1,1),'Регистрация приход товаров'!$D$4:$D$2000,$D1430))+(IFERROR((SUMIF('Остаток на начало год'!$B$5:$B$302,$D1430,'Остаток на начало год'!$F$5:$F$302)+SUMIFS('Регистрация приход товаров'!$H$4:$H$2000,'Регистрация приход товаров'!$D$4:$D$2000,$D1430,'Регистрация приход товаров'!$A$4:$A$2000,"&lt;"&amp;DATE(YEAR($A1430),MONTH($A1430),1)))-SUMIFS('Регистрация расход товаров'!$H$4:$H$2000,'Регистрация расход товаров'!$A$4:$A$2000,"&lt;"&amp;DATE(YEAR($A1430),MONTH($A1430),1),'Регистрация расход товаров'!$D$4:$D$2000,$D1430),0)))/((SUMIFS('Регистрация приход товаров'!$G$4:$G$2000,'Регистрация приход товаров'!$A$4:$A$2000,"&gt;="&amp;DATE(YEAR($A1430),MONTH($A1430),1),'Регистрация приход товаров'!$D$4:$D$2000,$D1430)-SUMIFS('Регистрация приход товаров'!$G$4:$G$2000,'Регистрация приход товаров'!$A$4:$A$2000,"&gt;="&amp;DATE(YEAR($A1430),MONTH($A1430)+1,1),'Регистрация приход товаров'!$D$4:$D$2000,$D1430))+(IFERROR((SUMIF('Остаток на начало год'!$B$5:$B$302,$D1430,'Остаток на начало год'!$E$5:$E$302)+SUMIFS('Регистрация приход товаров'!$G$4:$G$2000,'Регистрация приход товаров'!$D$4:$D$2000,$D1430,'Регистрация приход товаров'!$A$4:$A$2000,"&lt;"&amp;DATE(YEAR($A1430),MONTH($A1430),1)))-SUMIFS('Регистрация расход товаров'!$G$4:$G$2000,'Регистрация расход товаров'!$A$4:$A$2000,"&lt;"&amp;DATE(YEAR($A1430),MONTH($A1430),1),'Регистрация расход товаров'!$D$4:$D$2000,$D1430),0))))*G1430,0)</f>
        <v>0</v>
      </c>
      <c r="I1430" s="154"/>
      <c r="J1430" s="153">
        <f t="shared" si="44"/>
        <v>0</v>
      </c>
      <c r="K1430" s="153">
        <f t="shared" si="45"/>
        <v>0</v>
      </c>
      <c r="L1430" s="43" t="e">
        <f>IF(B1430=#REF!,MAX($L$3:L1429)+1,0)</f>
        <v>#REF!</v>
      </c>
    </row>
    <row r="1431" spans="1:12">
      <c r="A1431" s="158"/>
      <c r="B1431" s="94"/>
      <c r="C1431" s="159"/>
      <c r="D1431" s="128"/>
      <c r="E1431" s="151" t="str">
        <f>IFERROR(INDEX('Материал хисобот'!$C$9:$C$259,MATCH(D1431,'Материал хисобот'!$B$9:$B$259,0),1),"")</f>
        <v/>
      </c>
      <c r="F1431" s="152" t="str">
        <f>IFERROR(INDEX('Материал хисобот'!$D$9:$D$259,MATCH(D1431,'Материал хисобот'!$B$9:$B$259,0),1),"")</f>
        <v/>
      </c>
      <c r="G1431" s="155"/>
      <c r="H1431" s="153">
        <f>IFERROR((((SUMIFS('Регистрация приход товаров'!$H$4:$H$2000,'Регистрация приход товаров'!$A$4:$A$2000,"&gt;="&amp;DATE(YEAR($A1431),MONTH($A1431),1),'Регистрация приход товаров'!$D$4:$D$2000,$D1431)-SUMIFS('Регистрация приход товаров'!$H$4:$H$2000,'Регистрация приход товаров'!$A$4:$A$2000,"&gt;="&amp;DATE(YEAR($A1431),MONTH($A1431)+1,1),'Регистрация приход товаров'!$D$4:$D$2000,$D1431))+(IFERROR((SUMIF('Остаток на начало год'!$B$5:$B$302,$D1431,'Остаток на начало год'!$F$5:$F$302)+SUMIFS('Регистрация приход товаров'!$H$4:$H$2000,'Регистрация приход товаров'!$D$4:$D$2000,$D1431,'Регистрация приход товаров'!$A$4:$A$2000,"&lt;"&amp;DATE(YEAR($A1431),MONTH($A1431),1)))-SUMIFS('Регистрация расход товаров'!$H$4:$H$2000,'Регистрация расход товаров'!$A$4:$A$2000,"&lt;"&amp;DATE(YEAR($A1431),MONTH($A1431),1),'Регистрация расход товаров'!$D$4:$D$2000,$D1431),0)))/((SUMIFS('Регистрация приход товаров'!$G$4:$G$2000,'Регистрация приход товаров'!$A$4:$A$2000,"&gt;="&amp;DATE(YEAR($A1431),MONTH($A1431),1),'Регистрация приход товаров'!$D$4:$D$2000,$D1431)-SUMIFS('Регистрация приход товаров'!$G$4:$G$2000,'Регистрация приход товаров'!$A$4:$A$2000,"&gt;="&amp;DATE(YEAR($A1431),MONTH($A1431)+1,1),'Регистрация приход товаров'!$D$4:$D$2000,$D1431))+(IFERROR((SUMIF('Остаток на начало год'!$B$5:$B$302,$D1431,'Остаток на начало год'!$E$5:$E$302)+SUMIFS('Регистрация приход товаров'!$G$4:$G$2000,'Регистрация приход товаров'!$D$4:$D$2000,$D1431,'Регистрация приход товаров'!$A$4:$A$2000,"&lt;"&amp;DATE(YEAR($A1431),MONTH($A1431),1)))-SUMIFS('Регистрация расход товаров'!$G$4:$G$2000,'Регистрация расход товаров'!$A$4:$A$2000,"&lt;"&amp;DATE(YEAR($A1431),MONTH($A1431),1),'Регистрация расход товаров'!$D$4:$D$2000,$D1431),0))))*G1431,0)</f>
        <v>0</v>
      </c>
      <c r="I1431" s="154"/>
      <c r="J1431" s="153">
        <f t="shared" si="44"/>
        <v>0</v>
      </c>
      <c r="K1431" s="153">
        <f t="shared" si="45"/>
        <v>0</v>
      </c>
      <c r="L1431" s="43" t="e">
        <f>IF(B1431=#REF!,MAX($L$3:L1430)+1,0)</f>
        <v>#REF!</v>
      </c>
    </row>
    <row r="1432" spans="1:12">
      <c r="A1432" s="158"/>
      <c r="B1432" s="94"/>
      <c r="C1432" s="159"/>
      <c r="D1432" s="128"/>
      <c r="E1432" s="151" t="str">
        <f>IFERROR(INDEX('Материал хисобот'!$C$9:$C$259,MATCH(D1432,'Материал хисобот'!$B$9:$B$259,0),1),"")</f>
        <v/>
      </c>
      <c r="F1432" s="152" t="str">
        <f>IFERROR(INDEX('Материал хисобот'!$D$9:$D$259,MATCH(D1432,'Материал хисобот'!$B$9:$B$259,0),1),"")</f>
        <v/>
      </c>
      <c r="G1432" s="155"/>
      <c r="H1432" s="153">
        <f>IFERROR((((SUMIFS('Регистрация приход товаров'!$H$4:$H$2000,'Регистрация приход товаров'!$A$4:$A$2000,"&gt;="&amp;DATE(YEAR($A1432),MONTH($A1432),1),'Регистрация приход товаров'!$D$4:$D$2000,$D1432)-SUMIFS('Регистрация приход товаров'!$H$4:$H$2000,'Регистрация приход товаров'!$A$4:$A$2000,"&gt;="&amp;DATE(YEAR($A1432),MONTH($A1432)+1,1),'Регистрация приход товаров'!$D$4:$D$2000,$D1432))+(IFERROR((SUMIF('Остаток на начало год'!$B$5:$B$302,$D1432,'Остаток на начало год'!$F$5:$F$302)+SUMIFS('Регистрация приход товаров'!$H$4:$H$2000,'Регистрация приход товаров'!$D$4:$D$2000,$D1432,'Регистрация приход товаров'!$A$4:$A$2000,"&lt;"&amp;DATE(YEAR($A1432),MONTH($A1432),1)))-SUMIFS('Регистрация расход товаров'!$H$4:$H$2000,'Регистрация расход товаров'!$A$4:$A$2000,"&lt;"&amp;DATE(YEAR($A1432),MONTH($A1432),1),'Регистрация расход товаров'!$D$4:$D$2000,$D1432),0)))/((SUMIFS('Регистрация приход товаров'!$G$4:$G$2000,'Регистрация приход товаров'!$A$4:$A$2000,"&gt;="&amp;DATE(YEAR($A1432),MONTH($A1432),1),'Регистрация приход товаров'!$D$4:$D$2000,$D1432)-SUMIFS('Регистрация приход товаров'!$G$4:$G$2000,'Регистрация приход товаров'!$A$4:$A$2000,"&gt;="&amp;DATE(YEAR($A1432),MONTH($A1432)+1,1),'Регистрация приход товаров'!$D$4:$D$2000,$D1432))+(IFERROR((SUMIF('Остаток на начало год'!$B$5:$B$302,$D1432,'Остаток на начало год'!$E$5:$E$302)+SUMIFS('Регистрация приход товаров'!$G$4:$G$2000,'Регистрация приход товаров'!$D$4:$D$2000,$D1432,'Регистрация приход товаров'!$A$4:$A$2000,"&lt;"&amp;DATE(YEAR($A1432),MONTH($A1432),1)))-SUMIFS('Регистрация расход товаров'!$G$4:$G$2000,'Регистрация расход товаров'!$A$4:$A$2000,"&lt;"&amp;DATE(YEAR($A1432),MONTH($A1432),1),'Регистрация расход товаров'!$D$4:$D$2000,$D1432),0))))*G1432,0)</f>
        <v>0</v>
      </c>
      <c r="I1432" s="154"/>
      <c r="J1432" s="153">
        <f t="shared" si="44"/>
        <v>0</v>
      </c>
      <c r="K1432" s="153">
        <f t="shared" si="45"/>
        <v>0</v>
      </c>
      <c r="L1432" s="43" t="e">
        <f>IF(B1432=#REF!,MAX($L$3:L1431)+1,0)</f>
        <v>#REF!</v>
      </c>
    </row>
    <row r="1433" spans="1:12">
      <c r="A1433" s="158"/>
      <c r="B1433" s="94"/>
      <c r="C1433" s="159"/>
      <c r="D1433" s="128"/>
      <c r="E1433" s="151" t="str">
        <f>IFERROR(INDEX('Материал хисобот'!$C$9:$C$259,MATCH(D1433,'Материал хисобот'!$B$9:$B$259,0),1),"")</f>
        <v/>
      </c>
      <c r="F1433" s="152" t="str">
        <f>IFERROR(INDEX('Материал хисобот'!$D$9:$D$259,MATCH(D1433,'Материал хисобот'!$B$9:$B$259,0),1),"")</f>
        <v/>
      </c>
      <c r="G1433" s="155"/>
      <c r="H1433" s="153">
        <f>IFERROR((((SUMIFS('Регистрация приход товаров'!$H$4:$H$2000,'Регистрация приход товаров'!$A$4:$A$2000,"&gt;="&amp;DATE(YEAR($A1433),MONTH($A1433),1),'Регистрация приход товаров'!$D$4:$D$2000,$D1433)-SUMIFS('Регистрация приход товаров'!$H$4:$H$2000,'Регистрация приход товаров'!$A$4:$A$2000,"&gt;="&amp;DATE(YEAR($A1433),MONTH($A1433)+1,1),'Регистрация приход товаров'!$D$4:$D$2000,$D1433))+(IFERROR((SUMIF('Остаток на начало год'!$B$5:$B$302,$D1433,'Остаток на начало год'!$F$5:$F$302)+SUMIFS('Регистрация приход товаров'!$H$4:$H$2000,'Регистрация приход товаров'!$D$4:$D$2000,$D1433,'Регистрация приход товаров'!$A$4:$A$2000,"&lt;"&amp;DATE(YEAR($A1433),MONTH($A1433),1)))-SUMIFS('Регистрация расход товаров'!$H$4:$H$2000,'Регистрация расход товаров'!$A$4:$A$2000,"&lt;"&amp;DATE(YEAR($A1433),MONTH($A1433),1),'Регистрация расход товаров'!$D$4:$D$2000,$D1433),0)))/((SUMIFS('Регистрация приход товаров'!$G$4:$G$2000,'Регистрация приход товаров'!$A$4:$A$2000,"&gt;="&amp;DATE(YEAR($A1433),MONTH($A1433),1),'Регистрация приход товаров'!$D$4:$D$2000,$D1433)-SUMIFS('Регистрация приход товаров'!$G$4:$G$2000,'Регистрация приход товаров'!$A$4:$A$2000,"&gt;="&amp;DATE(YEAR($A1433),MONTH($A1433)+1,1),'Регистрация приход товаров'!$D$4:$D$2000,$D1433))+(IFERROR((SUMIF('Остаток на начало год'!$B$5:$B$302,$D1433,'Остаток на начало год'!$E$5:$E$302)+SUMIFS('Регистрация приход товаров'!$G$4:$G$2000,'Регистрация приход товаров'!$D$4:$D$2000,$D1433,'Регистрация приход товаров'!$A$4:$A$2000,"&lt;"&amp;DATE(YEAR($A1433),MONTH($A1433),1)))-SUMIFS('Регистрация расход товаров'!$G$4:$G$2000,'Регистрация расход товаров'!$A$4:$A$2000,"&lt;"&amp;DATE(YEAR($A1433),MONTH($A1433),1),'Регистрация расход товаров'!$D$4:$D$2000,$D1433),0))))*G1433,0)</f>
        <v>0</v>
      </c>
      <c r="I1433" s="154"/>
      <c r="J1433" s="153">
        <f t="shared" si="44"/>
        <v>0</v>
      </c>
      <c r="K1433" s="153">
        <f t="shared" si="45"/>
        <v>0</v>
      </c>
      <c r="L1433" s="43" t="e">
        <f>IF(B1433=#REF!,MAX($L$3:L1432)+1,0)</f>
        <v>#REF!</v>
      </c>
    </row>
    <row r="1434" spans="1:12">
      <c r="A1434" s="158"/>
      <c r="B1434" s="94"/>
      <c r="C1434" s="159"/>
      <c r="D1434" s="128"/>
      <c r="E1434" s="151" t="str">
        <f>IFERROR(INDEX('Материал хисобот'!$C$9:$C$259,MATCH(D1434,'Материал хисобот'!$B$9:$B$259,0),1),"")</f>
        <v/>
      </c>
      <c r="F1434" s="152" t="str">
        <f>IFERROR(INDEX('Материал хисобот'!$D$9:$D$259,MATCH(D1434,'Материал хисобот'!$B$9:$B$259,0),1),"")</f>
        <v/>
      </c>
      <c r="G1434" s="155"/>
      <c r="H1434" s="153">
        <f>IFERROR((((SUMIFS('Регистрация приход товаров'!$H$4:$H$2000,'Регистрация приход товаров'!$A$4:$A$2000,"&gt;="&amp;DATE(YEAR($A1434),MONTH($A1434),1),'Регистрация приход товаров'!$D$4:$D$2000,$D1434)-SUMIFS('Регистрация приход товаров'!$H$4:$H$2000,'Регистрация приход товаров'!$A$4:$A$2000,"&gt;="&amp;DATE(YEAR($A1434),MONTH($A1434)+1,1),'Регистрация приход товаров'!$D$4:$D$2000,$D1434))+(IFERROR((SUMIF('Остаток на начало год'!$B$5:$B$302,$D1434,'Остаток на начало год'!$F$5:$F$302)+SUMIFS('Регистрация приход товаров'!$H$4:$H$2000,'Регистрация приход товаров'!$D$4:$D$2000,$D1434,'Регистрация приход товаров'!$A$4:$A$2000,"&lt;"&amp;DATE(YEAR($A1434),MONTH($A1434),1)))-SUMIFS('Регистрация расход товаров'!$H$4:$H$2000,'Регистрация расход товаров'!$A$4:$A$2000,"&lt;"&amp;DATE(YEAR($A1434),MONTH($A1434),1),'Регистрация расход товаров'!$D$4:$D$2000,$D1434),0)))/((SUMIFS('Регистрация приход товаров'!$G$4:$G$2000,'Регистрация приход товаров'!$A$4:$A$2000,"&gt;="&amp;DATE(YEAR($A1434),MONTH($A1434),1),'Регистрация приход товаров'!$D$4:$D$2000,$D1434)-SUMIFS('Регистрация приход товаров'!$G$4:$G$2000,'Регистрация приход товаров'!$A$4:$A$2000,"&gt;="&amp;DATE(YEAR($A1434),MONTH($A1434)+1,1),'Регистрация приход товаров'!$D$4:$D$2000,$D1434))+(IFERROR((SUMIF('Остаток на начало год'!$B$5:$B$302,$D1434,'Остаток на начало год'!$E$5:$E$302)+SUMIFS('Регистрация приход товаров'!$G$4:$G$2000,'Регистрация приход товаров'!$D$4:$D$2000,$D1434,'Регистрация приход товаров'!$A$4:$A$2000,"&lt;"&amp;DATE(YEAR($A1434),MONTH($A1434),1)))-SUMIFS('Регистрация расход товаров'!$G$4:$G$2000,'Регистрация расход товаров'!$A$4:$A$2000,"&lt;"&amp;DATE(YEAR($A1434),MONTH($A1434),1),'Регистрация расход товаров'!$D$4:$D$2000,$D1434),0))))*G1434,0)</f>
        <v>0</v>
      </c>
      <c r="I1434" s="154"/>
      <c r="J1434" s="153">
        <f t="shared" si="44"/>
        <v>0</v>
      </c>
      <c r="K1434" s="153">
        <f t="shared" si="45"/>
        <v>0</v>
      </c>
      <c r="L1434" s="43" t="e">
        <f>IF(B1434=#REF!,MAX($L$3:L1433)+1,0)</f>
        <v>#REF!</v>
      </c>
    </row>
    <row r="1435" spans="1:12">
      <c r="A1435" s="158"/>
      <c r="B1435" s="94"/>
      <c r="C1435" s="159"/>
      <c r="D1435" s="128"/>
      <c r="E1435" s="151" t="str">
        <f>IFERROR(INDEX('Материал хисобот'!$C$9:$C$259,MATCH(D1435,'Материал хисобот'!$B$9:$B$259,0),1),"")</f>
        <v/>
      </c>
      <c r="F1435" s="152" t="str">
        <f>IFERROR(INDEX('Материал хисобот'!$D$9:$D$259,MATCH(D1435,'Материал хисобот'!$B$9:$B$259,0),1),"")</f>
        <v/>
      </c>
      <c r="G1435" s="155"/>
      <c r="H1435" s="153">
        <f>IFERROR((((SUMIFS('Регистрация приход товаров'!$H$4:$H$2000,'Регистрация приход товаров'!$A$4:$A$2000,"&gt;="&amp;DATE(YEAR($A1435),MONTH($A1435),1),'Регистрация приход товаров'!$D$4:$D$2000,$D1435)-SUMIFS('Регистрация приход товаров'!$H$4:$H$2000,'Регистрация приход товаров'!$A$4:$A$2000,"&gt;="&amp;DATE(YEAR($A1435),MONTH($A1435)+1,1),'Регистрация приход товаров'!$D$4:$D$2000,$D1435))+(IFERROR((SUMIF('Остаток на начало год'!$B$5:$B$302,$D1435,'Остаток на начало год'!$F$5:$F$302)+SUMIFS('Регистрация приход товаров'!$H$4:$H$2000,'Регистрация приход товаров'!$D$4:$D$2000,$D1435,'Регистрация приход товаров'!$A$4:$A$2000,"&lt;"&amp;DATE(YEAR($A1435),MONTH($A1435),1)))-SUMIFS('Регистрация расход товаров'!$H$4:$H$2000,'Регистрация расход товаров'!$A$4:$A$2000,"&lt;"&amp;DATE(YEAR($A1435),MONTH($A1435),1),'Регистрация расход товаров'!$D$4:$D$2000,$D1435),0)))/((SUMIFS('Регистрация приход товаров'!$G$4:$G$2000,'Регистрация приход товаров'!$A$4:$A$2000,"&gt;="&amp;DATE(YEAR($A1435),MONTH($A1435),1),'Регистрация приход товаров'!$D$4:$D$2000,$D1435)-SUMIFS('Регистрация приход товаров'!$G$4:$G$2000,'Регистрация приход товаров'!$A$4:$A$2000,"&gt;="&amp;DATE(YEAR($A1435),MONTH($A1435)+1,1),'Регистрация приход товаров'!$D$4:$D$2000,$D1435))+(IFERROR((SUMIF('Остаток на начало год'!$B$5:$B$302,$D1435,'Остаток на начало год'!$E$5:$E$302)+SUMIFS('Регистрация приход товаров'!$G$4:$G$2000,'Регистрация приход товаров'!$D$4:$D$2000,$D1435,'Регистрация приход товаров'!$A$4:$A$2000,"&lt;"&amp;DATE(YEAR($A1435),MONTH($A1435),1)))-SUMIFS('Регистрация расход товаров'!$G$4:$G$2000,'Регистрация расход товаров'!$A$4:$A$2000,"&lt;"&amp;DATE(YEAR($A1435),MONTH($A1435),1),'Регистрация расход товаров'!$D$4:$D$2000,$D1435),0))))*G1435,0)</f>
        <v>0</v>
      </c>
      <c r="I1435" s="154"/>
      <c r="J1435" s="153">
        <f t="shared" si="44"/>
        <v>0</v>
      </c>
      <c r="K1435" s="153">
        <f t="shared" si="45"/>
        <v>0</v>
      </c>
      <c r="L1435" s="43" t="e">
        <f>IF(B1435=#REF!,MAX($L$3:L1434)+1,0)</f>
        <v>#REF!</v>
      </c>
    </row>
    <row r="1436" spans="1:12">
      <c r="A1436" s="158"/>
      <c r="B1436" s="94"/>
      <c r="C1436" s="159"/>
      <c r="D1436" s="128"/>
      <c r="E1436" s="151" t="str">
        <f>IFERROR(INDEX('Материал хисобот'!$C$9:$C$259,MATCH(D1436,'Материал хисобот'!$B$9:$B$259,0),1),"")</f>
        <v/>
      </c>
      <c r="F1436" s="152" t="str">
        <f>IFERROR(INDEX('Материал хисобот'!$D$9:$D$259,MATCH(D1436,'Материал хисобот'!$B$9:$B$259,0),1),"")</f>
        <v/>
      </c>
      <c r="G1436" s="155"/>
      <c r="H1436" s="153">
        <f>IFERROR((((SUMIFS('Регистрация приход товаров'!$H$4:$H$2000,'Регистрация приход товаров'!$A$4:$A$2000,"&gt;="&amp;DATE(YEAR($A1436),MONTH($A1436),1),'Регистрация приход товаров'!$D$4:$D$2000,$D1436)-SUMIFS('Регистрация приход товаров'!$H$4:$H$2000,'Регистрация приход товаров'!$A$4:$A$2000,"&gt;="&amp;DATE(YEAR($A1436),MONTH($A1436)+1,1),'Регистрация приход товаров'!$D$4:$D$2000,$D1436))+(IFERROR((SUMIF('Остаток на начало год'!$B$5:$B$302,$D1436,'Остаток на начало год'!$F$5:$F$302)+SUMIFS('Регистрация приход товаров'!$H$4:$H$2000,'Регистрация приход товаров'!$D$4:$D$2000,$D1436,'Регистрация приход товаров'!$A$4:$A$2000,"&lt;"&amp;DATE(YEAR($A1436),MONTH($A1436),1)))-SUMIFS('Регистрация расход товаров'!$H$4:$H$2000,'Регистрация расход товаров'!$A$4:$A$2000,"&lt;"&amp;DATE(YEAR($A1436),MONTH($A1436),1),'Регистрация расход товаров'!$D$4:$D$2000,$D1436),0)))/((SUMIFS('Регистрация приход товаров'!$G$4:$G$2000,'Регистрация приход товаров'!$A$4:$A$2000,"&gt;="&amp;DATE(YEAR($A1436),MONTH($A1436),1),'Регистрация приход товаров'!$D$4:$D$2000,$D1436)-SUMIFS('Регистрация приход товаров'!$G$4:$G$2000,'Регистрация приход товаров'!$A$4:$A$2000,"&gt;="&amp;DATE(YEAR($A1436),MONTH($A1436)+1,1),'Регистрация приход товаров'!$D$4:$D$2000,$D1436))+(IFERROR((SUMIF('Остаток на начало год'!$B$5:$B$302,$D1436,'Остаток на начало год'!$E$5:$E$302)+SUMIFS('Регистрация приход товаров'!$G$4:$G$2000,'Регистрация приход товаров'!$D$4:$D$2000,$D1436,'Регистрация приход товаров'!$A$4:$A$2000,"&lt;"&amp;DATE(YEAR($A1436),MONTH($A1436),1)))-SUMIFS('Регистрация расход товаров'!$G$4:$G$2000,'Регистрация расход товаров'!$A$4:$A$2000,"&lt;"&amp;DATE(YEAR($A1436),MONTH($A1436),1),'Регистрация расход товаров'!$D$4:$D$2000,$D1436),0))))*G1436,0)</f>
        <v>0</v>
      </c>
      <c r="I1436" s="154"/>
      <c r="J1436" s="153">
        <f t="shared" si="44"/>
        <v>0</v>
      </c>
      <c r="K1436" s="153">
        <f t="shared" si="45"/>
        <v>0</v>
      </c>
      <c r="L1436" s="43" t="e">
        <f>IF(B1436=#REF!,MAX($L$3:L1435)+1,0)</f>
        <v>#REF!</v>
      </c>
    </row>
    <row r="1437" spans="1:12">
      <c r="A1437" s="158"/>
      <c r="B1437" s="94"/>
      <c r="C1437" s="159"/>
      <c r="D1437" s="128"/>
      <c r="E1437" s="151" t="str">
        <f>IFERROR(INDEX('Материал хисобот'!$C$9:$C$259,MATCH(D1437,'Материал хисобот'!$B$9:$B$259,0),1),"")</f>
        <v/>
      </c>
      <c r="F1437" s="152" t="str">
        <f>IFERROR(INDEX('Материал хисобот'!$D$9:$D$259,MATCH(D1437,'Материал хисобот'!$B$9:$B$259,0),1),"")</f>
        <v/>
      </c>
      <c r="G1437" s="155"/>
      <c r="H1437" s="153">
        <f>IFERROR((((SUMIFS('Регистрация приход товаров'!$H$4:$H$2000,'Регистрация приход товаров'!$A$4:$A$2000,"&gt;="&amp;DATE(YEAR($A1437),MONTH($A1437),1),'Регистрация приход товаров'!$D$4:$D$2000,$D1437)-SUMIFS('Регистрация приход товаров'!$H$4:$H$2000,'Регистрация приход товаров'!$A$4:$A$2000,"&gt;="&amp;DATE(YEAR($A1437),MONTH($A1437)+1,1),'Регистрация приход товаров'!$D$4:$D$2000,$D1437))+(IFERROR((SUMIF('Остаток на начало год'!$B$5:$B$302,$D1437,'Остаток на начало год'!$F$5:$F$302)+SUMIFS('Регистрация приход товаров'!$H$4:$H$2000,'Регистрация приход товаров'!$D$4:$D$2000,$D1437,'Регистрация приход товаров'!$A$4:$A$2000,"&lt;"&amp;DATE(YEAR($A1437),MONTH($A1437),1)))-SUMIFS('Регистрация расход товаров'!$H$4:$H$2000,'Регистрация расход товаров'!$A$4:$A$2000,"&lt;"&amp;DATE(YEAR($A1437),MONTH($A1437),1),'Регистрация расход товаров'!$D$4:$D$2000,$D1437),0)))/((SUMIFS('Регистрация приход товаров'!$G$4:$G$2000,'Регистрация приход товаров'!$A$4:$A$2000,"&gt;="&amp;DATE(YEAR($A1437),MONTH($A1437),1),'Регистрация приход товаров'!$D$4:$D$2000,$D1437)-SUMIFS('Регистрация приход товаров'!$G$4:$G$2000,'Регистрация приход товаров'!$A$4:$A$2000,"&gt;="&amp;DATE(YEAR($A1437),MONTH($A1437)+1,1),'Регистрация приход товаров'!$D$4:$D$2000,$D1437))+(IFERROR((SUMIF('Остаток на начало год'!$B$5:$B$302,$D1437,'Остаток на начало год'!$E$5:$E$302)+SUMIFS('Регистрация приход товаров'!$G$4:$G$2000,'Регистрация приход товаров'!$D$4:$D$2000,$D1437,'Регистрация приход товаров'!$A$4:$A$2000,"&lt;"&amp;DATE(YEAR($A1437),MONTH($A1437),1)))-SUMIFS('Регистрация расход товаров'!$G$4:$G$2000,'Регистрация расход товаров'!$A$4:$A$2000,"&lt;"&amp;DATE(YEAR($A1437),MONTH($A1437),1),'Регистрация расход товаров'!$D$4:$D$2000,$D1437),0))))*G1437,0)</f>
        <v>0</v>
      </c>
      <c r="I1437" s="154"/>
      <c r="J1437" s="153">
        <f t="shared" si="44"/>
        <v>0</v>
      </c>
      <c r="K1437" s="153">
        <f t="shared" si="45"/>
        <v>0</v>
      </c>
      <c r="L1437" s="43" t="e">
        <f>IF(B1437=#REF!,MAX($L$3:L1436)+1,0)</f>
        <v>#REF!</v>
      </c>
    </row>
    <row r="1438" spans="1:12">
      <c r="A1438" s="158"/>
      <c r="B1438" s="94"/>
      <c r="C1438" s="159"/>
      <c r="D1438" s="128"/>
      <c r="E1438" s="151" t="str">
        <f>IFERROR(INDEX('Материал хисобот'!$C$9:$C$259,MATCH(D1438,'Материал хисобот'!$B$9:$B$259,0),1),"")</f>
        <v/>
      </c>
      <c r="F1438" s="152" t="str">
        <f>IFERROR(INDEX('Материал хисобот'!$D$9:$D$259,MATCH(D1438,'Материал хисобот'!$B$9:$B$259,0),1),"")</f>
        <v/>
      </c>
      <c r="G1438" s="155"/>
      <c r="H1438" s="153">
        <f>IFERROR((((SUMIFS('Регистрация приход товаров'!$H$4:$H$2000,'Регистрация приход товаров'!$A$4:$A$2000,"&gt;="&amp;DATE(YEAR($A1438),MONTH($A1438),1),'Регистрация приход товаров'!$D$4:$D$2000,$D1438)-SUMIFS('Регистрация приход товаров'!$H$4:$H$2000,'Регистрация приход товаров'!$A$4:$A$2000,"&gt;="&amp;DATE(YEAR($A1438),MONTH($A1438)+1,1),'Регистрация приход товаров'!$D$4:$D$2000,$D1438))+(IFERROR((SUMIF('Остаток на начало год'!$B$5:$B$302,$D1438,'Остаток на начало год'!$F$5:$F$302)+SUMIFS('Регистрация приход товаров'!$H$4:$H$2000,'Регистрация приход товаров'!$D$4:$D$2000,$D1438,'Регистрация приход товаров'!$A$4:$A$2000,"&lt;"&amp;DATE(YEAR($A1438),MONTH($A1438),1)))-SUMIFS('Регистрация расход товаров'!$H$4:$H$2000,'Регистрация расход товаров'!$A$4:$A$2000,"&lt;"&amp;DATE(YEAR($A1438),MONTH($A1438),1),'Регистрация расход товаров'!$D$4:$D$2000,$D1438),0)))/((SUMIFS('Регистрация приход товаров'!$G$4:$G$2000,'Регистрация приход товаров'!$A$4:$A$2000,"&gt;="&amp;DATE(YEAR($A1438),MONTH($A1438),1),'Регистрация приход товаров'!$D$4:$D$2000,$D1438)-SUMIFS('Регистрация приход товаров'!$G$4:$G$2000,'Регистрация приход товаров'!$A$4:$A$2000,"&gt;="&amp;DATE(YEAR($A1438),MONTH($A1438)+1,1),'Регистрация приход товаров'!$D$4:$D$2000,$D1438))+(IFERROR((SUMIF('Остаток на начало год'!$B$5:$B$302,$D1438,'Остаток на начало год'!$E$5:$E$302)+SUMIFS('Регистрация приход товаров'!$G$4:$G$2000,'Регистрация приход товаров'!$D$4:$D$2000,$D1438,'Регистрация приход товаров'!$A$4:$A$2000,"&lt;"&amp;DATE(YEAR($A1438),MONTH($A1438),1)))-SUMIFS('Регистрация расход товаров'!$G$4:$G$2000,'Регистрация расход товаров'!$A$4:$A$2000,"&lt;"&amp;DATE(YEAR($A1438),MONTH($A1438),1),'Регистрация расход товаров'!$D$4:$D$2000,$D1438),0))))*G1438,0)</f>
        <v>0</v>
      </c>
      <c r="I1438" s="154"/>
      <c r="J1438" s="153">
        <f t="shared" si="44"/>
        <v>0</v>
      </c>
      <c r="K1438" s="153">
        <f t="shared" si="45"/>
        <v>0</v>
      </c>
      <c r="L1438" s="43" t="e">
        <f>IF(B1438=#REF!,MAX($L$3:L1437)+1,0)</f>
        <v>#REF!</v>
      </c>
    </row>
    <row r="1439" spans="1:12">
      <c r="A1439" s="158"/>
      <c r="B1439" s="94"/>
      <c r="C1439" s="159"/>
      <c r="D1439" s="128"/>
      <c r="E1439" s="151" t="str">
        <f>IFERROR(INDEX('Материал хисобот'!$C$9:$C$259,MATCH(D1439,'Материал хисобот'!$B$9:$B$259,0),1),"")</f>
        <v/>
      </c>
      <c r="F1439" s="152" t="str">
        <f>IFERROR(INDEX('Материал хисобот'!$D$9:$D$259,MATCH(D1439,'Материал хисобот'!$B$9:$B$259,0),1),"")</f>
        <v/>
      </c>
      <c r="G1439" s="155"/>
      <c r="H1439" s="153">
        <f>IFERROR((((SUMIFS('Регистрация приход товаров'!$H$4:$H$2000,'Регистрация приход товаров'!$A$4:$A$2000,"&gt;="&amp;DATE(YEAR($A1439),MONTH($A1439),1),'Регистрация приход товаров'!$D$4:$D$2000,$D1439)-SUMIFS('Регистрация приход товаров'!$H$4:$H$2000,'Регистрация приход товаров'!$A$4:$A$2000,"&gt;="&amp;DATE(YEAR($A1439),MONTH($A1439)+1,1),'Регистрация приход товаров'!$D$4:$D$2000,$D1439))+(IFERROR((SUMIF('Остаток на начало год'!$B$5:$B$302,$D1439,'Остаток на начало год'!$F$5:$F$302)+SUMIFS('Регистрация приход товаров'!$H$4:$H$2000,'Регистрация приход товаров'!$D$4:$D$2000,$D1439,'Регистрация приход товаров'!$A$4:$A$2000,"&lt;"&amp;DATE(YEAR($A1439),MONTH($A1439),1)))-SUMIFS('Регистрация расход товаров'!$H$4:$H$2000,'Регистрация расход товаров'!$A$4:$A$2000,"&lt;"&amp;DATE(YEAR($A1439),MONTH($A1439),1),'Регистрация расход товаров'!$D$4:$D$2000,$D1439),0)))/((SUMIFS('Регистрация приход товаров'!$G$4:$G$2000,'Регистрация приход товаров'!$A$4:$A$2000,"&gt;="&amp;DATE(YEAR($A1439),MONTH($A1439),1),'Регистрация приход товаров'!$D$4:$D$2000,$D1439)-SUMIFS('Регистрация приход товаров'!$G$4:$G$2000,'Регистрация приход товаров'!$A$4:$A$2000,"&gt;="&amp;DATE(YEAR($A1439),MONTH($A1439)+1,1),'Регистрация приход товаров'!$D$4:$D$2000,$D1439))+(IFERROR((SUMIF('Остаток на начало год'!$B$5:$B$302,$D1439,'Остаток на начало год'!$E$5:$E$302)+SUMIFS('Регистрация приход товаров'!$G$4:$G$2000,'Регистрация приход товаров'!$D$4:$D$2000,$D1439,'Регистрация приход товаров'!$A$4:$A$2000,"&lt;"&amp;DATE(YEAR($A1439),MONTH($A1439),1)))-SUMIFS('Регистрация расход товаров'!$G$4:$G$2000,'Регистрация расход товаров'!$A$4:$A$2000,"&lt;"&amp;DATE(YEAR($A1439),MONTH($A1439),1),'Регистрация расход товаров'!$D$4:$D$2000,$D1439),0))))*G1439,0)</f>
        <v>0</v>
      </c>
      <c r="I1439" s="154"/>
      <c r="J1439" s="153">
        <f t="shared" si="44"/>
        <v>0</v>
      </c>
      <c r="K1439" s="153">
        <f t="shared" si="45"/>
        <v>0</v>
      </c>
      <c r="L1439" s="43" t="e">
        <f>IF(B1439=#REF!,MAX($L$3:L1438)+1,0)</f>
        <v>#REF!</v>
      </c>
    </row>
    <row r="1440" spans="1:12">
      <c r="A1440" s="158"/>
      <c r="B1440" s="94"/>
      <c r="C1440" s="159"/>
      <c r="D1440" s="128"/>
      <c r="E1440" s="151" t="str">
        <f>IFERROR(INDEX('Материал хисобот'!$C$9:$C$259,MATCH(D1440,'Материал хисобот'!$B$9:$B$259,0),1),"")</f>
        <v/>
      </c>
      <c r="F1440" s="152" t="str">
        <f>IFERROR(INDEX('Материал хисобот'!$D$9:$D$259,MATCH(D1440,'Материал хисобот'!$B$9:$B$259,0),1),"")</f>
        <v/>
      </c>
      <c r="G1440" s="155"/>
      <c r="H1440" s="153">
        <f>IFERROR((((SUMIFS('Регистрация приход товаров'!$H$4:$H$2000,'Регистрация приход товаров'!$A$4:$A$2000,"&gt;="&amp;DATE(YEAR($A1440),MONTH($A1440),1),'Регистрация приход товаров'!$D$4:$D$2000,$D1440)-SUMIFS('Регистрация приход товаров'!$H$4:$H$2000,'Регистрация приход товаров'!$A$4:$A$2000,"&gt;="&amp;DATE(YEAR($A1440),MONTH($A1440)+1,1),'Регистрация приход товаров'!$D$4:$D$2000,$D1440))+(IFERROR((SUMIF('Остаток на начало год'!$B$5:$B$302,$D1440,'Остаток на начало год'!$F$5:$F$302)+SUMIFS('Регистрация приход товаров'!$H$4:$H$2000,'Регистрация приход товаров'!$D$4:$D$2000,$D1440,'Регистрация приход товаров'!$A$4:$A$2000,"&lt;"&amp;DATE(YEAR($A1440),MONTH($A1440),1)))-SUMIFS('Регистрация расход товаров'!$H$4:$H$2000,'Регистрация расход товаров'!$A$4:$A$2000,"&lt;"&amp;DATE(YEAR($A1440),MONTH($A1440),1),'Регистрация расход товаров'!$D$4:$D$2000,$D1440),0)))/((SUMIFS('Регистрация приход товаров'!$G$4:$G$2000,'Регистрация приход товаров'!$A$4:$A$2000,"&gt;="&amp;DATE(YEAR($A1440),MONTH($A1440),1),'Регистрация приход товаров'!$D$4:$D$2000,$D1440)-SUMIFS('Регистрация приход товаров'!$G$4:$G$2000,'Регистрация приход товаров'!$A$4:$A$2000,"&gt;="&amp;DATE(YEAR($A1440),MONTH($A1440)+1,1),'Регистрация приход товаров'!$D$4:$D$2000,$D1440))+(IFERROR((SUMIF('Остаток на начало год'!$B$5:$B$302,$D1440,'Остаток на начало год'!$E$5:$E$302)+SUMIFS('Регистрация приход товаров'!$G$4:$G$2000,'Регистрация приход товаров'!$D$4:$D$2000,$D1440,'Регистрация приход товаров'!$A$4:$A$2000,"&lt;"&amp;DATE(YEAR($A1440),MONTH($A1440),1)))-SUMIFS('Регистрация расход товаров'!$G$4:$G$2000,'Регистрация расход товаров'!$A$4:$A$2000,"&lt;"&amp;DATE(YEAR($A1440),MONTH($A1440),1),'Регистрация расход товаров'!$D$4:$D$2000,$D1440),0))))*G1440,0)</f>
        <v>0</v>
      </c>
      <c r="I1440" s="154"/>
      <c r="J1440" s="153">
        <f t="shared" si="44"/>
        <v>0</v>
      </c>
      <c r="K1440" s="153">
        <f t="shared" si="45"/>
        <v>0</v>
      </c>
      <c r="L1440" s="43" t="e">
        <f>IF(B1440=#REF!,MAX($L$3:L1439)+1,0)</f>
        <v>#REF!</v>
      </c>
    </row>
    <row r="1441" spans="1:12">
      <c r="A1441" s="158"/>
      <c r="B1441" s="94"/>
      <c r="C1441" s="159"/>
      <c r="D1441" s="128"/>
      <c r="E1441" s="151" t="str">
        <f>IFERROR(INDEX('Материал хисобот'!$C$9:$C$259,MATCH(D1441,'Материал хисобот'!$B$9:$B$259,0),1),"")</f>
        <v/>
      </c>
      <c r="F1441" s="152" t="str">
        <f>IFERROR(INDEX('Материал хисобот'!$D$9:$D$259,MATCH(D1441,'Материал хисобот'!$B$9:$B$259,0),1),"")</f>
        <v/>
      </c>
      <c r="G1441" s="155"/>
      <c r="H1441" s="153">
        <f>IFERROR((((SUMIFS('Регистрация приход товаров'!$H$4:$H$2000,'Регистрация приход товаров'!$A$4:$A$2000,"&gt;="&amp;DATE(YEAR($A1441),MONTH($A1441),1),'Регистрация приход товаров'!$D$4:$D$2000,$D1441)-SUMIFS('Регистрация приход товаров'!$H$4:$H$2000,'Регистрация приход товаров'!$A$4:$A$2000,"&gt;="&amp;DATE(YEAR($A1441),MONTH($A1441)+1,1),'Регистрация приход товаров'!$D$4:$D$2000,$D1441))+(IFERROR((SUMIF('Остаток на начало год'!$B$5:$B$302,$D1441,'Остаток на начало год'!$F$5:$F$302)+SUMIFS('Регистрация приход товаров'!$H$4:$H$2000,'Регистрация приход товаров'!$D$4:$D$2000,$D1441,'Регистрация приход товаров'!$A$4:$A$2000,"&lt;"&amp;DATE(YEAR($A1441),MONTH($A1441),1)))-SUMIFS('Регистрация расход товаров'!$H$4:$H$2000,'Регистрация расход товаров'!$A$4:$A$2000,"&lt;"&amp;DATE(YEAR($A1441),MONTH($A1441),1),'Регистрация расход товаров'!$D$4:$D$2000,$D1441),0)))/((SUMIFS('Регистрация приход товаров'!$G$4:$G$2000,'Регистрация приход товаров'!$A$4:$A$2000,"&gt;="&amp;DATE(YEAR($A1441),MONTH($A1441),1),'Регистрация приход товаров'!$D$4:$D$2000,$D1441)-SUMIFS('Регистрация приход товаров'!$G$4:$G$2000,'Регистрация приход товаров'!$A$4:$A$2000,"&gt;="&amp;DATE(YEAR($A1441),MONTH($A1441)+1,1),'Регистрация приход товаров'!$D$4:$D$2000,$D1441))+(IFERROR((SUMIF('Остаток на начало год'!$B$5:$B$302,$D1441,'Остаток на начало год'!$E$5:$E$302)+SUMIFS('Регистрация приход товаров'!$G$4:$G$2000,'Регистрация приход товаров'!$D$4:$D$2000,$D1441,'Регистрация приход товаров'!$A$4:$A$2000,"&lt;"&amp;DATE(YEAR($A1441),MONTH($A1441),1)))-SUMIFS('Регистрация расход товаров'!$G$4:$G$2000,'Регистрация расход товаров'!$A$4:$A$2000,"&lt;"&amp;DATE(YEAR($A1441),MONTH($A1441),1),'Регистрация расход товаров'!$D$4:$D$2000,$D1441),0))))*G1441,0)</f>
        <v>0</v>
      </c>
      <c r="I1441" s="154"/>
      <c r="J1441" s="153">
        <f t="shared" si="44"/>
        <v>0</v>
      </c>
      <c r="K1441" s="153">
        <f t="shared" si="45"/>
        <v>0</v>
      </c>
      <c r="L1441" s="43" t="e">
        <f>IF(B1441=#REF!,MAX($L$3:L1440)+1,0)</f>
        <v>#REF!</v>
      </c>
    </row>
    <row r="1442" spans="1:12">
      <c r="A1442" s="158"/>
      <c r="B1442" s="94"/>
      <c r="C1442" s="159"/>
      <c r="D1442" s="128"/>
      <c r="E1442" s="151" t="str">
        <f>IFERROR(INDEX('Материал хисобот'!$C$9:$C$259,MATCH(D1442,'Материал хисобот'!$B$9:$B$259,0),1),"")</f>
        <v/>
      </c>
      <c r="F1442" s="152" t="str">
        <f>IFERROR(INDEX('Материал хисобот'!$D$9:$D$259,MATCH(D1442,'Материал хисобот'!$B$9:$B$259,0),1),"")</f>
        <v/>
      </c>
      <c r="G1442" s="155"/>
      <c r="H1442" s="153">
        <f>IFERROR((((SUMIFS('Регистрация приход товаров'!$H$4:$H$2000,'Регистрация приход товаров'!$A$4:$A$2000,"&gt;="&amp;DATE(YEAR($A1442),MONTH($A1442),1),'Регистрация приход товаров'!$D$4:$D$2000,$D1442)-SUMIFS('Регистрация приход товаров'!$H$4:$H$2000,'Регистрация приход товаров'!$A$4:$A$2000,"&gt;="&amp;DATE(YEAR($A1442),MONTH($A1442)+1,1),'Регистрация приход товаров'!$D$4:$D$2000,$D1442))+(IFERROR((SUMIF('Остаток на начало год'!$B$5:$B$302,$D1442,'Остаток на начало год'!$F$5:$F$302)+SUMIFS('Регистрация приход товаров'!$H$4:$H$2000,'Регистрация приход товаров'!$D$4:$D$2000,$D1442,'Регистрация приход товаров'!$A$4:$A$2000,"&lt;"&amp;DATE(YEAR($A1442),MONTH($A1442),1)))-SUMIFS('Регистрация расход товаров'!$H$4:$H$2000,'Регистрация расход товаров'!$A$4:$A$2000,"&lt;"&amp;DATE(YEAR($A1442),MONTH($A1442),1),'Регистрация расход товаров'!$D$4:$D$2000,$D1442),0)))/((SUMIFS('Регистрация приход товаров'!$G$4:$G$2000,'Регистрация приход товаров'!$A$4:$A$2000,"&gt;="&amp;DATE(YEAR($A1442),MONTH($A1442),1),'Регистрация приход товаров'!$D$4:$D$2000,$D1442)-SUMIFS('Регистрация приход товаров'!$G$4:$G$2000,'Регистрация приход товаров'!$A$4:$A$2000,"&gt;="&amp;DATE(YEAR($A1442),MONTH($A1442)+1,1),'Регистрация приход товаров'!$D$4:$D$2000,$D1442))+(IFERROR((SUMIF('Остаток на начало год'!$B$5:$B$302,$D1442,'Остаток на начало год'!$E$5:$E$302)+SUMIFS('Регистрация приход товаров'!$G$4:$G$2000,'Регистрация приход товаров'!$D$4:$D$2000,$D1442,'Регистрация приход товаров'!$A$4:$A$2000,"&lt;"&amp;DATE(YEAR($A1442),MONTH($A1442),1)))-SUMIFS('Регистрация расход товаров'!$G$4:$G$2000,'Регистрация расход товаров'!$A$4:$A$2000,"&lt;"&amp;DATE(YEAR($A1442),MONTH($A1442),1),'Регистрация расход товаров'!$D$4:$D$2000,$D1442),0))))*G1442,0)</f>
        <v>0</v>
      </c>
      <c r="I1442" s="154"/>
      <c r="J1442" s="153">
        <f t="shared" si="44"/>
        <v>0</v>
      </c>
      <c r="K1442" s="153">
        <f t="shared" si="45"/>
        <v>0</v>
      </c>
      <c r="L1442" s="43" t="e">
        <f>IF(B1442=#REF!,MAX($L$3:L1441)+1,0)</f>
        <v>#REF!</v>
      </c>
    </row>
    <row r="1443" spans="1:12">
      <c r="A1443" s="158"/>
      <c r="B1443" s="94"/>
      <c r="C1443" s="159"/>
      <c r="D1443" s="128"/>
      <c r="E1443" s="151" t="str">
        <f>IFERROR(INDEX('Материал хисобот'!$C$9:$C$259,MATCH(D1443,'Материал хисобот'!$B$9:$B$259,0),1),"")</f>
        <v/>
      </c>
      <c r="F1443" s="152" t="str">
        <f>IFERROR(INDEX('Материал хисобот'!$D$9:$D$259,MATCH(D1443,'Материал хисобот'!$B$9:$B$259,0),1),"")</f>
        <v/>
      </c>
      <c r="G1443" s="155"/>
      <c r="H1443" s="153">
        <f>IFERROR((((SUMIFS('Регистрация приход товаров'!$H$4:$H$2000,'Регистрация приход товаров'!$A$4:$A$2000,"&gt;="&amp;DATE(YEAR($A1443),MONTH($A1443),1),'Регистрация приход товаров'!$D$4:$D$2000,$D1443)-SUMIFS('Регистрация приход товаров'!$H$4:$H$2000,'Регистрация приход товаров'!$A$4:$A$2000,"&gt;="&amp;DATE(YEAR($A1443),MONTH($A1443)+1,1),'Регистрация приход товаров'!$D$4:$D$2000,$D1443))+(IFERROR((SUMIF('Остаток на начало год'!$B$5:$B$302,$D1443,'Остаток на начало год'!$F$5:$F$302)+SUMIFS('Регистрация приход товаров'!$H$4:$H$2000,'Регистрация приход товаров'!$D$4:$D$2000,$D1443,'Регистрация приход товаров'!$A$4:$A$2000,"&lt;"&amp;DATE(YEAR($A1443),MONTH($A1443),1)))-SUMIFS('Регистрация расход товаров'!$H$4:$H$2000,'Регистрация расход товаров'!$A$4:$A$2000,"&lt;"&amp;DATE(YEAR($A1443),MONTH($A1443),1),'Регистрация расход товаров'!$D$4:$D$2000,$D1443),0)))/((SUMIFS('Регистрация приход товаров'!$G$4:$G$2000,'Регистрация приход товаров'!$A$4:$A$2000,"&gt;="&amp;DATE(YEAR($A1443),MONTH($A1443),1),'Регистрация приход товаров'!$D$4:$D$2000,$D1443)-SUMIFS('Регистрация приход товаров'!$G$4:$G$2000,'Регистрация приход товаров'!$A$4:$A$2000,"&gt;="&amp;DATE(YEAR($A1443),MONTH($A1443)+1,1),'Регистрация приход товаров'!$D$4:$D$2000,$D1443))+(IFERROR((SUMIF('Остаток на начало год'!$B$5:$B$302,$D1443,'Остаток на начало год'!$E$5:$E$302)+SUMIFS('Регистрация приход товаров'!$G$4:$G$2000,'Регистрация приход товаров'!$D$4:$D$2000,$D1443,'Регистрация приход товаров'!$A$4:$A$2000,"&lt;"&amp;DATE(YEAR($A1443),MONTH($A1443),1)))-SUMIFS('Регистрация расход товаров'!$G$4:$G$2000,'Регистрация расход товаров'!$A$4:$A$2000,"&lt;"&amp;DATE(YEAR($A1443),MONTH($A1443),1),'Регистрация расход товаров'!$D$4:$D$2000,$D1443),0))))*G1443,0)</f>
        <v>0</v>
      </c>
      <c r="I1443" s="154"/>
      <c r="J1443" s="153">
        <f t="shared" si="44"/>
        <v>0</v>
      </c>
      <c r="K1443" s="153">
        <f t="shared" si="45"/>
        <v>0</v>
      </c>
      <c r="L1443" s="43" t="e">
        <f>IF(B1443=#REF!,MAX($L$3:L1442)+1,0)</f>
        <v>#REF!</v>
      </c>
    </row>
    <row r="1444" spans="1:12">
      <c r="A1444" s="158"/>
      <c r="B1444" s="94"/>
      <c r="C1444" s="159"/>
      <c r="D1444" s="128"/>
      <c r="E1444" s="151" t="str">
        <f>IFERROR(INDEX('Материал хисобот'!$C$9:$C$259,MATCH(D1444,'Материал хисобот'!$B$9:$B$259,0),1),"")</f>
        <v/>
      </c>
      <c r="F1444" s="152" t="str">
        <f>IFERROR(INDEX('Материал хисобот'!$D$9:$D$259,MATCH(D1444,'Материал хисобот'!$B$9:$B$259,0),1),"")</f>
        <v/>
      </c>
      <c r="G1444" s="155"/>
      <c r="H1444" s="153">
        <f>IFERROR((((SUMIFS('Регистрация приход товаров'!$H$4:$H$2000,'Регистрация приход товаров'!$A$4:$A$2000,"&gt;="&amp;DATE(YEAR($A1444),MONTH($A1444),1),'Регистрация приход товаров'!$D$4:$D$2000,$D1444)-SUMIFS('Регистрация приход товаров'!$H$4:$H$2000,'Регистрация приход товаров'!$A$4:$A$2000,"&gt;="&amp;DATE(YEAR($A1444),MONTH($A1444)+1,1),'Регистрация приход товаров'!$D$4:$D$2000,$D1444))+(IFERROR((SUMIF('Остаток на начало год'!$B$5:$B$302,$D1444,'Остаток на начало год'!$F$5:$F$302)+SUMIFS('Регистрация приход товаров'!$H$4:$H$2000,'Регистрация приход товаров'!$D$4:$D$2000,$D1444,'Регистрация приход товаров'!$A$4:$A$2000,"&lt;"&amp;DATE(YEAR($A1444),MONTH($A1444),1)))-SUMIFS('Регистрация расход товаров'!$H$4:$H$2000,'Регистрация расход товаров'!$A$4:$A$2000,"&lt;"&amp;DATE(YEAR($A1444),MONTH($A1444),1),'Регистрация расход товаров'!$D$4:$D$2000,$D1444),0)))/((SUMIFS('Регистрация приход товаров'!$G$4:$G$2000,'Регистрация приход товаров'!$A$4:$A$2000,"&gt;="&amp;DATE(YEAR($A1444),MONTH($A1444),1),'Регистрация приход товаров'!$D$4:$D$2000,$D1444)-SUMIFS('Регистрация приход товаров'!$G$4:$G$2000,'Регистрация приход товаров'!$A$4:$A$2000,"&gt;="&amp;DATE(YEAR($A1444),MONTH($A1444)+1,1),'Регистрация приход товаров'!$D$4:$D$2000,$D1444))+(IFERROR((SUMIF('Остаток на начало год'!$B$5:$B$302,$D1444,'Остаток на начало год'!$E$5:$E$302)+SUMIFS('Регистрация приход товаров'!$G$4:$G$2000,'Регистрация приход товаров'!$D$4:$D$2000,$D1444,'Регистрация приход товаров'!$A$4:$A$2000,"&lt;"&amp;DATE(YEAR($A1444),MONTH($A1444),1)))-SUMIFS('Регистрация расход товаров'!$G$4:$G$2000,'Регистрация расход товаров'!$A$4:$A$2000,"&lt;"&amp;DATE(YEAR($A1444),MONTH($A1444),1),'Регистрация расход товаров'!$D$4:$D$2000,$D1444),0))))*G1444,0)</f>
        <v>0</v>
      </c>
      <c r="I1444" s="154"/>
      <c r="J1444" s="153">
        <f t="shared" si="44"/>
        <v>0</v>
      </c>
      <c r="K1444" s="153">
        <f t="shared" si="45"/>
        <v>0</v>
      </c>
      <c r="L1444" s="43" t="e">
        <f>IF(B1444=#REF!,MAX($L$3:L1443)+1,0)</f>
        <v>#REF!</v>
      </c>
    </row>
    <row r="1445" spans="1:12">
      <c r="A1445" s="158"/>
      <c r="B1445" s="94"/>
      <c r="C1445" s="159"/>
      <c r="D1445" s="128"/>
      <c r="E1445" s="151" t="str">
        <f>IFERROR(INDEX('Материал хисобот'!$C$9:$C$259,MATCH(D1445,'Материал хисобот'!$B$9:$B$259,0),1),"")</f>
        <v/>
      </c>
      <c r="F1445" s="152" t="str">
        <f>IFERROR(INDEX('Материал хисобот'!$D$9:$D$259,MATCH(D1445,'Материал хисобот'!$B$9:$B$259,0),1),"")</f>
        <v/>
      </c>
      <c r="G1445" s="155"/>
      <c r="H1445" s="153">
        <f>IFERROR((((SUMIFS('Регистрация приход товаров'!$H$4:$H$2000,'Регистрация приход товаров'!$A$4:$A$2000,"&gt;="&amp;DATE(YEAR($A1445),MONTH($A1445),1),'Регистрация приход товаров'!$D$4:$D$2000,$D1445)-SUMIFS('Регистрация приход товаров'!$H$4:$H$2000,'Регистрация приход товаров'!$A$4:$A$2000,"&gt;="&amp;DATE(YEAR($A1445),MONTH($A1445)+1,1),'Регистрация приход товаров'!$D$4:$D$2000,$D1445))+(IFERROR((SUMIF('Остаток на начало год'!$B$5:$B$302,$D1445,'Остаток на начало год'!$F$5:$F$302)+SUMIFS('Регистрация приход товаров'!$H$4:$H$2000,'Регистрация приход товаров'!$D$4:$D$2000,$D1445,'Регистрация приход товаров'!$A$4:$A$2000,"&lt;"&amp;DATE(YEAR($A1445),MONTH($A1445),1)))-SUMIFS('Регистрация расход товаров'!$H$4:$H$2000,'Регистрация расход товаров'!$A$4:$A$2000,"&lt;"&amp;DATE(YEAR($A1445),MONTH($A1445),1),'Регистрация расход товаров'!$D$4:$D$2000,$D1445),0)))/((SUMIFS('Регистрация приход товаров'!$G$4:$G$2000,'Регистрация приход товаров'!$A$4:$A$2000,"&gt;="&amp;DATE(YEAR($A1445),MONTH($A1445),1),'Регистрация приход товаров'!$D$4:$D$2000,$D1445)-SUMIFS('Регистрация приход товаров'!$G$4:$G$2000,'Регистрация приход товаров'!$A$4:$A$2000,"&gt;="&amp;DATE(YEAR($A1445),MONTH($A1445)+1,1),'Регистрация приход товаров'!$D$4:$D$2000,$D1445))+(IFERROR((SUMIF('Остаток на начало год'!$B$5:$B$302,$D1445,'Остаток на начало год'!$E$5:$E$302)+SUMIFS('Регистрация приход товаров'!$G$4:$G$2000,'Регистрация приход товаров'!$D$4:$D$2000,$D1445,'Регистрация приход товаров'!$A$4:$A$2000,"&lt;"&amp;DATE(YEAR($A1445),MONTH($A1445),1)))-SUMIFS('Регистрация расход товаров'!$G$4:$G$2000,'Регистрация расход товаров'!$A$4:$A$2000,"&lt;"&amp;DATE(YEAR($A1445),MONTH($A1445),1),'Регистрация расход товаров'!$D$4:$D$2000,$D1445),0))))*G1445,0)</f>
        <v>0</v>
      </c>
      <c r="I1445" s="154"/>
      <c r="J1445" s="153">
        <f t="shared" si="44"/>
        <v>0</v>
      </c>
      <c r="K1445" s="153">
        <f t="shared" si="45"/>
        <v>0</v>
      </c>
      <c r="L1445" s="43" t="e">
        <f>IF(B1445=#REF!,MAX($L$3:L1444)+1,0)</f>
        <v>#REF!</v>
      </c>
    </row>
    <row r="1446" spans="1:12">
      <c r="A1446" s="158"/>
      <c r="B1446" s="94"/>
      <c r="C1446" s="159"/>
      <c r="D1446" s="128"/>
      <c r="E1446" s="151" t="str">
        <f>IFERROR(INDEX('Материал хисобот'!$C$9:$C$259,MATCH(D1446,'Материал хисобот'!$B$9:$B$259,0),1),"")</f>
        <v/>
      </c>
      <c r="F1446" s="152" t="str">
        <f>IFERROR(INDEX('Материал хисобот'!$D$9:$D$259,MATCH(D1446,'Материал хисобот'!$B$9:$B$259,0),1),"")</f>
        <v/>
      </c>
      <c r="G1446" s="155"/>
      <c r="H1446" s="153">
        <f>IFERROR((((SUMIFS('Регистрация приход товаров'!$H$4:$H$2000,'Регистрация приход товаров'!$A$4:$A$2000,"&gt;="&amp;DATE(YEAR($A1446),MONTH($A1446),1),'Регистрация приход товаров'!$D$4:$D$2000,$D1446)-SUMIFS('Регистрация приход товаров'!$H$4:$H$2000,'Регистрация приход товаров'!$A$4:$A$2000,"&gt;="&amp;DATE(YEAR($A1446),MONTH($A1446)+1,1),'Регистрация приход товаров'!$D$4:$D$2000,$D1446))+(IFERROR((SUMIF('Остаток на начало год'!$B$5:$B$302,$D1446,'Остаток на начало год'!$F$5:$F$302)+SUMIFS('Регистрация приход товаров'!$H$4:$H$2000,'Регистрация приход товаров'!$D$4:$D$2000,$D1446,'Регистрация приход товаров'!$A$4:$A$2000,"&lt;"&amp;DATE(YEAR($A1446),MONTH($A1446),1)))-SUMIFS('Регистрация расход товаров'!$H$4:$H$2000,'Регистрация расход товаров'!$A$4:$A$2000,"&lt;"&amp;DATE(YEAR($A1446),MONTH($A1446),1),'Регистрация расход товаров'!$D$4:$D$2000,$D1446),0)))/((SUMIFS('Регистрация приход товаров'!$G$4:$G$2000,'Регистрация приход товаров'!$A$4:$A$2000,"&gt;="&amp;DATE(YEAR($A1446),MONTH($A1446),1),'Регистрация приход товаров'!$D$4:$D$2000,$D1446)-SUMIFS('Регистрация приход товаров'!$G$4:$G$2000,'Регистрация приход товаров'!$A$4:$A$2000,"&gt;="&amp;DATE(YEAR($A1446),MONTH($A1446)+1,1),'Регистрация приход товаров'!$D$4:$D$2000,$D1446))+(IFERROR((SUMIF('Остаток на начало год'!$B$5:$B$302,$D1446,'Остаток на начало год'!$E$5:$E$302)+SUMIFS('Регистрация приход товаров'!$G$4:$G$2000,'Регистрация приход товаров'!$D$4:$D$2000,$D1446,'Регистрация приход товаров'!$A$4:$A$2000,"&lt;"&amp;DATE(YEAR($A1446),MONTH($A1446),1)))-SUMIFS('Регистрация расход товаров'!$G$4:$G$2000,'Регистрация расход товаров'!$A$4:$A$2000,"&lt;"&amp;DATE(YEAR($A1446),MONTH($A1446),1),'Регистрация расход товаров'!$D$4:$D$2000,$D1446),0))))*G1446,0)</f>
        <v>0</v>
      </c>
      <c r="I1446" s="154"/>
      <c r="J1446" s="153">
        <f t="shared" si="44"/>
        <v>0</v>
      </c>
      <c r="K1446" s="153">
        <f t="shared" si="45"/>
        <v>0</v>
      </c>
      <c r="L1446" s="43" t="e">
        <f>IF(B1446=#REF!,MAX($L$3:L1445)+1,0)</f>
        <v>#REF!</v>
      </c>
    </row>
    <row r="1447" spans="1:12">
      <c r="A1447" s="158"/>
      <c r="B1447" s="94"/>
      <c r="C1447" s="159"/>
      <c r="D1447" s="128"/>
      <c r="E1447" s="151" t="str">
        <f>IFERROR(INDEX('Материал хисобот'!$C$9:$C$259,MATCH(D1447,'Материал хисобот'!$B$9:$B$259,0),1),"")</f>
        <v/>
      </c>
      <c r="F1447" s="152" t="str">
        <f>IFERROR(INDEX('Материал хисобот'!$D$9:$D$259,MATCH(D1447,'Материал хисобот'!$B$9:$B$259,0),1),"")</f>
        <v/>
      </c>
      <c r="G1447" s="155"/>
      <c r="H1447" s="153">
        <f>IFERROR((((SUMIFS('Регистрация приход товаров'!$H$4:$H$2000,'Регистрация приход товаров'!$A$4:$A$2000,"&gt;="&amp;DATE(YEAR($A1447),MONTH($A1447),1),'Регистрация приход товаров'!$D$4:$D$2000,$D1447)-SUMIFS('Регистрация приход товаров'!$H$4:$H$2000,'Регистрация приход товаров'!$A$4:$A$2000,"&gt;="&amp;DATE(YEAR($A1447),MONTH($A1447)+1,1),'Регистрация приход товаров'!$D$4:$D$2000,$D1447))+(IFERROR((SUMIF('Остаток на начало год'!$B$5:$B$302,$D1447,'Остаток на начало год'!$F$5:$F$302)+SUMIFS('Регистрация приход товаров'!$H$4:$H$2000,'Регистрация приход товаров'!$D$4:$D$2000,$D1447,'Регистрация приход товаров'!$A$4:$A$2000,"&lt;"&amp;DATE(YEAR($A1447),MONTH($A1447),1)))-SUMIFS('Регистрация расход товаров'!$H$4:$H$2000,'Регистрация расход товаров'!$A$4:$A$2000,"&lt;"&amp;DATE(YEAR($A1447),MONTH($A1447),1),'Регистрация расход товаров'!$D$4:$D$2000,$D1447),0)))/((SUMIFS('Регистрация приход товаров'!$G$4:$G$2000,'Регистрация приход товаров'!$A$4:$A$2000,"&gt;="&amp;DATE(YEAR($A1447),MONTH($A1447),1),'Регистрация приход товаров'!$D$4:$D$2000,$D1447)-SUMIFS('Регистрация приход товаров'!$G$4:$G$2000,'Регистрация приход товаров'!$A$4:$A$2000,"&gt;="&amp;DATE(YEAR($A1447),MONTH($A1447)+1,1),'Регистрация приход товаров'!$D$4:$D$2000,$D1447))+(IFERROR((SUMIF('Остаток на начало год'!$B$5:$B$302,$D1447,'Остаток на начало год'!$E$5:$E$302)+SUMIFS('Регистрация приход товаров'!$G$4:$G$2000,'Регистрация приход товаров'!$D$4:$D$2000,$D1447,'Регистрация приход товаров'!$A$4:$A$2000,"&lt;"&amp;DATE(YEAR($A1447),MONTH($A1447),1)))-SUMIFS('Регистрация расход товаров'!$G$4:$G$2000,'Регистрация расход товаров'!$A$4:$A$2000,"&lt;"&amp;DATE(YEAR($A1447),MONTH($A1447),1),'Регистрация расход товаров'!$D$4:$D$2000,$D1447),0))))*G1447,0)</f>
        <v>0</v>
      </c>
      <c r="I1447" s="154"/>
      <c r="J1447" s="153">
        <f t="shared" si="44"/>
        <v>0</v>
      </c>
      <c r="K1447" s="153">
        <f t="shared" si="45"/>
        <v>0</v>
      </c>
      <c r="L1447" s="43" t="e">
        <f>IF(B1447=#REF!,MAX($L$3:L1446)+1,0)</f>
        <v>#REF!</v>
      </c>
    </row>
    <row r="1448" spans="1:12">
      <c r="A1448" s="158"/>
      <c r="B1448" s="94"/>
      <c r="C1448" s="159"/>
      <c r="D1448" s="128"/>
      <c r="E1448" s="151" t="str">
        <f>IFERROR(INDEX('Материал хисобот'!$C$9:$C$259,MATCH(D1448,'Материал хисобот'!$B$9:$B$259,0),1),"")</f>
        <v/>
      </c>
      <c r="F1448" s="152" t="str">
        <f>IFERROR(INDEX('Материал хисобот'!$D$9:$D$259,MATCH(D1448,'Материал хисобот'!$B$9:$B$259,0),1),"")</f>
        <v/>
      </c>
      <c r="G1448" s="155"/>
      <c r="H1448" s="153">
        <f>IFERROR((((SUMIFS('Регистрация приход товаров'!$H$4:$H$2000,'Регистрация приход товаров'!$A$4:$A$2000,"&gt;="&amp;DATE(YEAR($A1448),MONTH($A1448),1),'Регистрация приход товаров'!$D$4:$D$2000,$D1448)-SUMIFS('Регистрация приход товаров'!$H$4:$H$2000,'Регистрация приход товаров'!$A$4:$A$2000,"&gt;="&amp;DATE(YEAR($A1448),MONTH($A1448)+1,1),'Регистрация приход товаров'!$D$4:$D$2000,$D1448))+(IFERROR((SUMIF('Остаток на начало год'!$B$5:$B$302,$D1448,'Остаток на начало год'!$F$5:$F$302)+SUMIFS('Регистрация приход товаров'!$H$4:$H$2000,'Регистрация приход товаров'!$D$4:$D$2000,$D1448,'Регистрация приход товаров'!$A$4:$A$2000,"&lt;"&amp;DATE(YEAR($A1448),MONTH($A1448),1)))-SUMIFS('Регистрация расход товаров'!$H$4:$H$2000,'Регистрация расход товаров'!$A$4:$A$2000,"&lt;"&amp;DATE(YEAR($A1448),MONTH($A1448),1),'Регистрация расход товаров'!$D$4:$D$2000,$D1448),0)))/((SUMIFS('Регистрация приход товаров'!$G$4:$G$2000,'Регистрация приход товаров'!$A$4:$A$2000,"&gt;="&amp;DATE(YEAR($A1448),MONTH($A1448),1),'Регистрация приход товаров'!$D$4:$D$2000,$D1448)-SUMIFS('Регистрация приход товаров'!$G$4:$G$2000,'Регистрация приход товаров'!$A$4:$A$2000,"&gt;="&amp;DATE(YEAR($A1448),MONTH($A1448)+1,1),'Регистрация приход товаров'!$D$4:$D$2000,$D1448))+(IFERROR((SUMIF('Остаток на начало год'!$B$5:$B$302,$D1448,'Остаток на начало год'!$E$5:$E$302)+SUMIFS('Регистрация приход товаров'!$G$4:$G$2000,'Регистрация приход товаров'!$D$4:$D$2000,$D1448,'Регистрация приход товаров'!$A$4:$A$2000,"&lt;"&amp;DATE(YEAR($A1448),MONTH($A1448),1)))-SUMIFS('Регистрация расход товаров'!$G$4:$G$2000,'Регистрация расход товаров'!$A$4:$A$2000,"&lt;"&amp;DATE(YEAR($A1448),MONTH($A1448),1),'Регистрация расход товаров'!$D$4:$D$2000,$D1448),0))))*G1448,0)</f>
        <v>0</v>
      </c>
      <c r="I1448" s="154"/>
      <c r="J1448" s="153">
        <f t="shared" si="44"/>
        <v>0</v>
      </c>
      <c r="K1448" s="153">
        <f t="shared" si="45"/>
        <v>0</v>
      </c>
      <c r="L1448" s="43" t="e">
        <f>IF(B1448=#REF!,MAX($L$3:L1447)+1,0)</f>
        <v>#REF!</v>
      </c>
    </row>
    <row r="1449" spans="1:12">
      <c r="A1449" s="158"/>
      <c r="B1449" s="94"/>
      <c r="C1449" s="159"/>
      <c r="D1449" s="128"/>
      <c r="E1449" s="151" t="str">
        <f>IFERROR(INDEX('Материал хисобот'!$C$9:$C$259,MATCH(D1449,'Материал хисобот'!$B$9:$B$259,0),1),"")</f>
        <v/>
      </c>
      <c r="F1449" s="152" t="str">
        <f>IFERROR(INDEX('Материал хисобот'!$D$9:$D$259,MATCH(D1449,'Материал хисобот'!$B$9:$B$259,0),1),"")</f>
        <v/>
      </c>
      <c r="G1449" s="155"/>
      <c r="H1449" s="153">
        <f>IFERROR((((SUMIFS('Регистрация приход товаров'!$H$4:$H$2000,'Регистрация приход товаров'!$A$4:$A$2000,"&gt;="&amp;DATE(YEAR($A1449),MONTH($A1449),1),'Регистрация приход товаров'!$D$4:$D$2000,$D1449)-SUMIFS('Регистрация приход товаров'!$H$4:$H$2000,'Регистрация приход товаров'!$A$4:$A$2000,"&gt;="&amp;DATE(YEAR($A1449),MONTH($A1449)+1,1),'Регистрация приход товаров'!$D$4:$D$2000,$D1449))+(IFERROR((SUMIF('Остаток на начало год'!$B$5:$B$302,$D1449,'Остаток на начало год'!$F$5:$F$302)+SUMIFS('Регистрация приход товаров'!$H$4:$H$2000,'Регистрация приход товаров'!$D$4:$D$2000,$D1449,'Регистрация приход товаров'!$A$4:$A$2000,"&lt;"&amp;DATE(YEAR($A1449),MONTH($A1449),1)))-SUMIFS('Регистрация расход товаров'!$H$4:$H$2000,'Регистрация расход товаров'!$A$4:$A$2000,"&lt;"&amp;DATE(YEAR($A1449),MONTH($A1449),1),'Регистрация расход товаров'!$D$4:$D$2000,$D1449),0)))/((SUMIFS('Регистрация приход товаров'!$G$4:$G$2000,'Регистрация приход товаров'!$A$4:$A$2000,"&gt;="&amp;DATE(YEAR($A1449),MONTH($A1449),1),'Регистрация приход товаров'!$D$4:$D$2000,$D1449)-SUMIFS('Регистрация приход товаров'!$G$4:$G$2000,'Регистрация приход товаров'!$A$4:$A$2000,"&gt;="&amp;DATE(YEAR($A1449),MONTH($A1449)+1,1),'Регистрация приход товаров'!$D$4:$D$2000,$D1449))+(IFERROR((SUMIF('Остаток на начало год'!$B$5:$B$302,$D1449,'Остаток на начало год'!$E$5:$E$302)+SUMIFS('Регистрация приход товаров'!$G$4:$G$2000,'Регистрация приход товаров'!$D$4:$D$2000,$D1449,'Регистрация приход товаров'!$A$4:$A$2000,"&lt;"&amp;DATE(YEAR($A1449),MONTH($A1449),1)))-SUMIFS('Регистрация расход товаров'!$G$4:$G$2000,'Регистрация расход товаров'!$A$4:$A$2000,"&lt;"&amp;DATE(YEAR($A1449),MONTH($A1449),1),'Регистрация расход товаров'!$D$4:$D$2000,$D1449),0))))*G1449,0)</f>
        <v>0</v>
      </c>
      <c r="I1449" s="154"/>
      <c r="J1449" s="153">
        <f t="shared" si="44"/>
        <v>0</v>
      </c>
      <c r="K1449" s="153">
        <f t="shared" si="45"/>
        <v>0</v>
      </c>
      <c r="L1449" s="43" t="e">
        <f>IF(B1449=#REF!,MAX($L$3:L1448)+1,0)</f>
        <v>#REF!</v>
      </c>
    </row>
    <row r="1450" spans="1:12">
      <c r="A1450" s="158"/>
      <c r="B1450" s="94"/>
      <c r="C1450" s="159"/>
      <c r="D1450" s="128"/>
      <c r="E1450" s="151" t="str">
        <f>IFERROR(INDEX('Материал хисобот'!$C$9:$C$259,MATCH(D1450,'Материал хисобот'!$B$9:$B$259,0),1),"")</f>
        <v/>
      </c>
      <c r="F1450" s="152" t="str">
        <f>IFERROR(INDEX('Материал хисобот'!$D$9:$D$259,MATCH(D1450,'Материал хисобот'!$B$9:$B$259,0),1),"")</f>
        <v/>
      </c>
      <c r="G1450" s="155"/>
      <c r="H1450" s="153">
        <f>IFERROR((((SUMIFS('Регистрация приход товаров'!$H$4:$H$2000,'Регистрация приход товаров'!$A$4:$A$2000,"&gt;="&amp;DATE(YEAR($A1450),MONTH($A1450),1),'Регистрация приход товаров'!$D$4:$D$2000,$D1450)-SUMIFS('Регистрация приход товаров'!$H$4:$H$2000,'Регистрация приход товаров'!$A$4:$A$2000,"&gt;="&amp;DATE(YEAR($A1450),MONTH($A1450)+1,1),'Регистрация приход товаров'!$D$4:$D$2000,$D1450))+(IFERROR((SUMIF('Остаток на начало год'!$B$5:$B$302,$D1450,'Остаток на начало год'!$F$5:$F$302)+SUMIFS('Регистрация приход товаров'!$H$4:$H$2000,'Регистрация приход товаров'!$D$4:$D$2000,$D1450,'Регистрация приход товаров'!$A$4:$A$2000,"&lt;"&amp;DATE(YEAR($A1450),MONTH($A1450),1)))-SUMIFS('Регистрация расход товаров'!$H$4:$H$2000,'Регистрация расход товаров'!$A$4:$A$2000,"&lt;"&amp;DATE(YEAR($A1450),MONTH($A1450),1),'Регистрация расход товаров'!$D$4:$D$2000,$D1450),0)))/((SUMIFS('Регистрация приход товаров'!$G$4:$G$2000,'Регистрация приход товаров'!$A$4:$A$2000,"&gt;="&amp;DATE(YEAR($A1450),MONTH($A1450),1),'Регистрация приход товаров'!$D$4:$D$2000,$D1450)-SUMIFS('Регистрация приход товаров'!$G$4:$G$2000,'Регистрация приход товаров'!$A$4:$A$2000,"&gt;="&amp;DATE(YEAR($A1450),MONTH($A1450)+1,1),'Регистрация приход товаров'!$D$4:$D$2000,$D1450))+(IFERROR((SUMIF('Остаток на начало год'!$B$5:$B$302,$D1450,'Остаток на начало год'!$E$5:$E$302)+SUMIFS('Регистрация приход товаров'!$G$4:$G$2000,'Регистрация приход товаров'!$D$4:$D$2000,$D1450,'Регистрация приход товаров'!$A$4:$A$2000,"&lt;"&amp;DATE(YEAR($A1450),MONTH($A1450),1)))-SUMIFS('Регистрация расход товаров'!$G$4:$G$2000,'Регистрация расход товаров'!$A$4:$A$2000,"&lt;"&amp;DATE(YEAR($A1450),MONTH($A1450),1),'Регистрация расход товаров'!$D$4:$D$2000,$D1450),0))))*G1450,0)</f>
        <v>0</v>
      </c>
      <c r="I1450" s="154"/>
      <c r="J1450" s="153">
        <f t="shared" si="44"/>
        <v>0</v>
      </c>
      <c r="K1450" s="153">
        <f t="shared" si="45"/>
        <v>0</v>
      </c>
      <c r="L1450" s="43" t="e">
        <f>IF(B1450=#REF!,MAX($L$3:L1449)+1,0)</f>
        <v>#REF!</v>
      </c>
    </row>
    <row r="1451" spans="1:12">
      <c r="A1451" s="158"/>
      <c r="B1451" s="94"/>
      <c r="C1451" s="159"/>
      <c r="D1451" s="128"/>
      <c r="E1451" s="151" t="str">
        <f>IFERROR(INDEX('Материал хисобот'!$C$9:$C$259,MATCH(D1451,'Материал хисобот'!$B$9:$B$259,0),1),"")</f>
        <v/>
      </c>
      <c r="F1451" s="152" t="str">
        <f>IFERROR(INDEX('Материал хисобот'!$D$9:$D$259,MATCH(D1451,'Материал хисобот'!$B$9:$B$259,0),1),"")</f>
        <v/>
      </c>
      <c r="G1451" s="155"/>
      <c r="H1451" s="153">
        <f>IFERROR((((SUMIFS('Регистрация приход товаров'!$H$4:$H$2000,'Регистрация приход товаров'!$A$4:$A$2000,"&gt;="&amp;DATE(YEAR($A1451),MONTH($A1451),1),'Регистрация приход товаров'!$D$4:$D$2000,$D1451)-SUMIFS('Регистрация приход товаров'!$H$4:$H$2000,'Регистрация приход товаров'!$A$4:$A$2000,"&gt;="&amp;DATE(YEAR($A1451),MONTH($A1451)+1,1),'Регистрация приход товаров'!$D$4:$D$2000,$D1451))+(IFERROR((SUMIF('Остаток на начало год'!$B$5:$B$302,$D1451,'Остаток на начало год'!$F$5:$F$302)+SUMIFS('Регистрация приход товаров'!$H$4:$H$2000,'Регистрация приход товаров'!$D$4:$D$2000,$D1451,'Регистрация приход товаров'!$A$4:$A$2000,"&lt;"&amp;DATE(YEAR($A1451),MONTH($A1451),1)))-SUMIFS('Регистрация расход товаров'!$H$4:$H$2000,'Регистрация расход товаров'!$A$4:$A$2000,"&lt;"&amp;DATE(YEAR($A1451),MONTH($A1451),1),'Регистрация расход товаров'!$D$4:$D$2000,$D1451),0)))/((SUMIFS('Регистрация приход товаров'!$G$4:$G$2000,'Регистрация приход товаров'!$A$4:$A$2000,"&gt;="&amp;DATE(YEAR($A1451),MONTH($A1451),1),'Регистрация приход товаров'!$D$4:$D$2000,$D1451)-SUMIFS('Регистрация приход товаров'!$G$4:$G$2000,'Регистрация приход товаров'!$A$4:$A$2000,"&gt;="&amp;DATE(YEAR($A1451),MONTH($A1451)+1,1),'Регистрация приход товаров'!$D$4:$D$2000,$D1451))+(IFERROR((SUMIF('Остаток на начало год'!$B$5:$B$302,$D1451,'Остаток на начало год'!$E$5:$E$302)+SUMIFS('Регистрация приход товаров'!$G$4:$G$2000,'Регистрация приход товаров'!$D$4:$D$2000,$D1451,'Регистрация приход товаров'!$A$4:$A$2000,"&lt;"&amp;DATE(YEAR($A1451),MONTH($A1451),1)))-SUMIFS('Регистрация расход товаров'!$G$4:$G$2000,'Регистрация расход товаров'!$A$4:$A$2000,"&lt;"&amp;DATE(YEAR($A1451),MONTH($A1451),1),'Регистрация расход товаров'!$D$4:$D$2000,$D1451),0))))*G1451,0)</f>
        <v>0</v>
      </c>
      <c r="I1451" s="154"/>
      <c r="J1451" s="153">
        <f t="shared" si="44"/>
        <v>0</v>
      </c>
      <c r="K1451" s="153">
        <f t="shared" si="45"/>
        <v>0</v>
      </c>
      <c r="L1451" s="43" t="e">
        <f>IF(B1451=#REF!,MAX($L$3:L1450)+1,0)</f>
        <v>#REF!</v>
      </c>
    </row>
    <row r="1452" spans="1:12">
      <c r="A1452" s="158"/>
      <c r="B1452" s="94"/>
      <c r="C1452" s="159"/>
      <c r="D1452" s="128"/>
      <c r="E1452" s="151" t="str">
        <f>IFERROR(INDEX('Материал хисобот'!$C$9:$C$259,MATCH(D1452,'Материал хисобот'!$B$9:$B$259,0),1),"")</f>
        <v/>
      </c>
      <c r="F1452" s="152" t="str">
        <f>IFERROR(INDEX('Материал хисобот'!$D$9:$D$259,MATCH(D1452,'Материал хисобот'!$B$9:$B$259,0),1),"")</f>
        <v/>
      </c>
      <c r="G1452" s="155"/>
      <c r="H1452" s="153">
        <f>IFERROR((((SUMIFS('Регистрация приход товаров'!$H$4:$H$2000,'Регистрация приход товаров'!$A$4:$A$2000,"&gt;="&amp;DATE(YEAR($A1452),MONTH($A1452),1),'Регистрация приход товаров'!$D$4:$D$2000,$D1452)-SUMIFS('Регистрация приход товаров'!$H$4:$H$2000,'Регистрация приход товаров'!$A$4:$A$2000,"&gt;="&amp;DATE(YEAR($A1452),MONTH($A1452)+1,1),'Регистрация приход товаров'!$D$4:$D$2000,$D1452))+(IFERROR((SUMIF('Остаток на начало год'!$B$5:$B$302,$D1452,'Остаток на начало год'!$F$5:$F$302)+SUMIFS('Регистрация приход товаров'!$H$4:$H$2000,'Регистрация приход товаров'!$D$4:$D$2000,$D1452,'Регистрация приход товаров'!$A$4:$A$2000,"&lt;"&amp;DATE(YEAR($A1452),MONTH($A1452),1)))-SUMIFS('Регистрация расход товаров'!$H$4:$H$2000,'Регистрация расход товаров'!$A$4:$A$2000,"&lt;"&amp;DATE(YEAR($A1452),MONTH($A1452),1),'Регистрация расход товаров'!$D$4:$D$2000,$D1452),0)))/((SUMIFS('Регистрация приход товаров'!$G$4:$G$2000,'Регистрация приход товаров'!$A$4:$A$2000,"&gt;="&amp;DATE(YEAR($A1452),MONTH($A1452),1),'Регистрация приход товаров'!$D$4:$D$2000,$D1452)-SUMIFS('Регистрация приход товаров'!$G$4:$G$2000,'Регистрация приход товаров'!$A$4:$A$2000,"&gt;="&amp;DATE(YEAR($A1452),MONTH($A1452)+1,1),'Регистрация приход товаров'!$D$4:$D$2000,$D1452))+(IFERROR((SUMIF('Остаток на начало год'!$B$5:$B$302,$D1452,'Остаток на начало год'!$E$5:$E$302)+SUMIFS('Регистрация приход товаров'!$G$4:$G$2000,'Регистрация приход товаров'!$D$4:$D$2000,$D1452,'Регистрация приход товаров'!$A$4:$A$2000,"&lt;"&amp;DATE(YEAR($A1452),MONTH($A1452),1)))-SUMIFS('Регистрация расход товаров'!$G$4:$G$2000,'Регистрация расход товаров'!$A$4:$A$2000,"&lt;"&amp;DATE(YEAR($A1452),MONTH($A1452),1),'Регистрация расход товаров'!$D$4:$D$2000,$D1452),0))))*G1452,0)</f>
        <v>0</v>
      </c>
      <c r="I1452" s="154"/>
      <c r="J1452" s="153">
        <f t="shared" si="44"/>
        <v>0</v>
      </c>
      <c r="K1452" s="153">
        <f t="shared" si="45"/>
        <v>0</v>
      </c>
      <c r="L1452" s="43" t="e">
        <f>IF(B1452=#REF!,MAX($L$3:L1451)+1,0)</f>
        <v>#REF!</v>
      </c>
    </row>
    <row r="1453" spans="1:12">
      <c r="A1453" s="158"/>
      <c r="B1453" s="94"/>
      <c r="C1453" s="159"/>
      <c r="D1453" s="128"/>
      <c r="E1453" s="151" t="str">
        <f>IFERROR(INDEX('Материал хисобот'!$C$9:$C$259,MATCH(D1453,'Материал хисобот'!$B$9:$B$259,0),1),"")</f>
        <v/>
      </c>
      <c r="F1453" s="152" t="str">
        <f>IFERROR(INDEX('Материал хисобот'!$D$9:$D$259,MATCH(D1453,'Материал хисобот'!$B$9:$B$259,0),1),"")</f>
        <v/>
      </c>
      <c r="G1453" s="155"/>
      <c r="H1453" s="153">
        <f>IFERROR((((SUMIFS('Регистрация приход товаров'!$H$4:$H$2000,'Регистрация приход товаров'!$A$4:$A$2000,"&gt;="&amp;DATE(YEAR($A1453),MONTH($A1453),1),'Регистрация приход товаров'!$D$4:$D$2000,$D1453)-SUMIFS('Регистрация приход товаров'!$H$4:$H$2000,'Регистрация приход товаров'!$A$4:$A$2000,"&gt;="&amp;DATE(YEAR($A1453),MONTH($A1453)+1,1),'Регистрация приход товаров'!$D$4:$D$2000,$D1453))+(IFERROR((SUMIF('Остаток на начало год'!$B$5:$B$302,$D1453,'Остаток на начало год'!$F$5:$F$302)+SUMIFS('Регистрация приход товаров'!$H$4:$H$2000,'Регистрация приход товаров'!$D$4:$D$2000,$D1453,'Регистрация приход товаров'!$A$4:$A$2000,"&lt;"&amp;DATE(YEAR($A1453),MONTH($A1453),1)))-SUMIFS('Регистрация расход товаров'!$H$4:$H$2000,'Регистрация расход товаров'!$A$4:$A$2000,"&lt;"&amp;DATE(YEAR($A1453),MONTH($A1453),1),'Регистрация расход товаров'!$D$4:$D$2000,$D1453),0)))/((SUMIFS('Регистрация приход товаров'!$G$4:$G$2000,'Регистрация приход товаров'!$A$4:$A$2000,"&gt;="&amp;DATE(YEAR($A1453),MONTH($A1453),1),'Регистрация приход товаров'!$D$4:$D$2000,$D1453)-SUMIFS('Регистрация приход товаров'!$G$4:$G$2000,'Регистрация приход товаров'!$A$4:$A$2000,"&gt;="&amp;DATE(YEAR($A1453),MONTH($A1453)+1,1),'Регистрация приход товаров'!$D$4:$D$2000,$D1453))+(IFERROR((SUMIF('Остаток на начало год'!$B$5:$B$302,$D1453,'Остаток на начало год'!$E$5:$E$302)+SUMIFS('Регистрация приход товаров'!$G$4:$G$2000,'Регистрация приход товаров'!$D$4:$D$2000,$D1453,'Регистрация приход товаров'!$A$4:$A$2000,"&lt;"&amp;DATE(YEAR($A1453),MONTH($A1453),1)))-SUMIFS('Регистрация расход товаров'!$G$4:$G$2000,'Регистрация расход товаров'!$A$4:$A$2000,"&lt;"&amp;DATE(YEAR($A1453),MONTH($A1453),1),'Регистрация расход товаров'!$D$4:$D$2000,$D1453),0))))*G1453,0)</f>
        <v>0</v>
      </c>
      <c r="I1453" s="154"/>
      <c r="J1453" s="153">
        <f t="shared" si="44"/>
        <v>0</v>
      </c>
      <c r="K1453" s="153">
        <f t="shared" si="45"/>
        <v>0</v>
      </c>
      <c r="L1453" s="43" t="e">
        <f>IF(B1453=#REF!,MAX($L$3:L1452)+1,0)</f>
        <v>#REF!</v>
      </c>
    </row>
    <row r="1454" spans="1:12">
      <c r="A1454" s="158"/>
      <c r="B1454" s="94"/>
      <c r="C1454" s="159"/>
      <c r="D1454" s="128"/>
      <c r="E1454" s="151" t="str">
        <f>IFERROR(INDEX('Материал хисобот'!$C$9:$C$259,MATCH(D1454,'Материал хисобот'!$B$9:$B$259,0),1),"")</f>
        <v/>
      </c>
      <c r="F1454" s="152" t="str">
        <f>IFERROR(INDEX('Материал хисобот'!$D$9:$D$259,MATCH(D1454,'Материал хисобот'!$B$9:$B$259,0),1),"")</f>
        <v/>
      </c>
      <c r="G1454" s="155"/>
      <c r="H1454" s="153">
        <f>IFERROR((((SUMIFS('Регистрация приход товаров'!$H$4:$H$2000,'Регистрация приход товаров'!$A$4:$A$2000,"&gt;="&amp;DATE(YEAR($A1454),MONTH($A1454),1),'Регистрация приход товаров'!$D$4:$D$2000,$D1454)-SUMIFS('Регистрация приход товаров'!$H$4:$H$2000,'Регистрация приход товаров'!$A$4:$A$2000,"&gt;="&amp;DATE(YEAR($A1454),MONTH($A1454)+1,1),'Регистрация приход товаров'!$D$4:$D$2000,$D1454))+(IFERROR((SUMIF('Остаток на начало год'!$B$5:$B$302,$D1454,'Остаток на начало год'!$F$5:$F$302)+SUMIFS('Регистрация приход товаров'!$H$4:$H$2000,'Регистрация приход товаров'!$D$4:$D$2000,$D1454,'Регистрация приход товаров'!$A$4:$A$2000,"&lt;"&amp;DATE(YEAR($A1454),MONTH($A1454),1)))-SUMIFS('Регистрация расход товаров'!$H$4:$H$2000,'Регистрация расход товаров'!$A$4:$A$2000,"&lt;"&amp;DATE(YEAR($A1454),MONTH($A1454),1),'Регистрация расход товаров'!$D$4:$D$2000,$D1454),0)))/((SUMIFS('Регистрация приход товаров'!$G$4:$G$2000,'Регистрация приход товаров'!$A$4:$A$2000,"&gt;="&amp;DATE(YEAR($A1454),MONTH($A1454),1),'Регистрация приход товаров'!$D$4:$D$2000,$D1454)-SUMIFS('Регистрация приход товаров'!$G$4:$G$2000,'Регистрация приход товаров'!$A$4:$A$2000,"&gt;="&amp;DATE(YEAR($A1454),MONTH($A1454)+1,1),'Регистрация приход товаров'!$D$4:$D$2000,$D1454))+(IFERROR((SUMIF('Остаток на начало год'!$B$5:$B$302,$D1454,'Остаток на начало год'!$E$5:$E$302)+SUMIFS('Регистрация приход товаров'!$G$4:$G$2000,'Регистрация приход товаров'!$D$4:$D$2000,$D1454,'Регистрация приход товаров'!$A$4:$A$2000,"&lt;"&amp;DATE(YEAR($A1454),MONTH($A1454),1)))-SUMIFS('Регистрация расход товаров'!$G$4:$G$2000,'Регистрация расход товаров'!$A$4:$A$2000,"&lt;"&amp;DATE(YEAR($A1454),MONTH($A1454),1),'Регистрация расход товаров'!$D$4:$D$2000,$D1454),0))))*G1454,0)</f>
        <v>0</v>
      </c>
      <c r="I1454" s="154"/>
      <c r="J1454" s="153">
        <f t="shared" si="44"/>
        <v>0</v>
      </c>
      <c r="K1454" s="153">
        <f t="shared" si="45"/>
        <v>0</v>
      </c>
      <c r="L1454" s="43" t="e">
        <f>IF(B1454=#REF!,MAX($L$3:L1453)+1,0)</f>
        <v>#REF!</v>
      </c>
    </row>
    <row r="1455" spans="1:12">
      <c r="A1455" s="158"/>
      <c r="B1455" s="94"/>
      <c r="C1455" s="159"/>
      <c r="D1455" s="128"/>
      <c r="E1455" s="151" t="str">
        <f>IFERROR(INDEX('Материал хисобот'!$C$9:$C$259,MATCH(D1455,'Материал хисобот'!$B$9:$B$259,0),1),"")</f>
        <v/>
      </c>
      <c r="F1455" s="152" t="str">
        <f>IFERROR(INDEX('Материал хисобот'!$D$9:$D$259,MATCH(D1455,'Материал хисобот'!$B$9:$B$259,0),1),"")</f>
        <v/>
      </c>
      <c r="G1455" s="155"/>
      <c r="H1455" s="153">
        <f>IFERROR((((SUMIFS('Регистрация приход товаров'!$H$4:$H$2000,'Регистрация приход товаров'!$A$4:$A$2000,"&gt;="&amp;DATE(YEAR($A1455),MONTH($A1455),1),'Регистрация приход товаров'!$D$4:$D$2000,$D1455)-SUMIFS('Регистрация приход товаров'!$H$4:$H$2000,'Регистрация приход товаров'!$A$4:$A$2000,"&gt;="&amp;DATE(YEAR($A1455),MONTH($A1455)+1,1),'Регистрация приход товаров'!$D$4:$D$2000,$D1455))+(IFERROR((SUMIF('Остаток на начало год'!$B$5:$B$302,$D1455,'Остаток на начало год'!$F$5:$F$302)+SUMIFS('Регистрация приход товаров'!$H$4:$H$2000,'Регистрация приход товаров'!$D$4:$D$2000,$D1455,'Регистрация приход товаров'!$A$4:$A$2000,"&lt;"&amp;DATE(YEAR($A1455),MONTH($A1455),1)))-SUMIFS('Регистрация расход товаров'!$H$4:$H$2000,'Регистрация расход товаров'!$A$4:$A$2000,"&lt;"&amp;DATE(YEAR($A1455),MONTH($A1455),1),'Регистрация расход товаров'!$D$4:$D$2000,$D1455),0)))/((SUMIFS('Регистрация приход товаров'!$G$4:$G$2000,'Регистрация приход товаров'!$A$4:$A$2000,"&gt;="&amp;DATE(YEAR($A1455),MONTH($A1455),1),'Регистрация приход товаров'!$D$4:$D$2000,$D1455)-SUMIFS('Регистрация приход товаров'!$G$4:$G$2000,'Регистрация приход товаров'!$A$4:$A$2000,"&gt;="&amp;DATE(YEAR($A1455),MONTH($A1455)+1,1),'Регистрация приход товаров'!$D$4:$D$2000,$D1455))+(IFERROR((SUMIF('Остаток на начало год'!$B$5:$B$302,$D1455,'Остаток на начало год'!$E$5:$E$302)+SUMIFS('Регистрация приход товаров'!$G$4:$G$2000,'Регистрация приход товаров'!$D$4:$D$2000,$D1455,'Регистрация приход товаров'!$A$4:$A$2000,"&lt;"&amp;DATE(YEAR($A1455),MONTH($A1455),1)))-SUMIFS('Регистрация расход товаров'!$G$4:$G$2000,'Регистрация расход товаров'!$A$4:$A$2000,"&lt;"&amp;DATE(YEAR($A1455),MONTH($A1455),1),'Регистрация расход товаров'!$D$4:$D$2000,$D1455),0))))*G1455,0)</f>
        <v>0</v>
      </c>
      <c r="I1455" s="154"/>
      <c r="J1455" s="153">
        <f t="shared" si="44"/>
        <v>0</v>
      </c>
      <c r="K1455" s="153">
        <f t="shared" si="45"/>
        <v>0</v>
      </c>
      <c r="L1455" s="43" t="e">
        <f>IF(B1455=#REF!,MAX($L$3:L1454)+1,0)</f>
        <v>#REF!</v>
      </c>
    </row>
    <row r="1456" spans="1:12">
      <c r="A1456" s="158"/>
      <c r="B1456" s="94"/>
      <c r="C1456" s="159"/>
      <c r="D1456" s="128"/>
      <c r="E1456" s="151" t="str">
        <f>IFERROR(INDEX('Материал хисобот'!$C$9:$C$259,MATCH(D1456,'Материал хисобот'!$B$9:$B$259,0),1),"")</f>
        <v/>
      </c>
      <c r="F1456" s="152" t="str">
        <f>IFERROR(INDEX('Материал хисобот'!$D$9:$D$259,MATCH(D1456,'Материал хисобот'!$B$9:$B$259,0),1),"")</f>
        <v/>
      </c>
      <c r="G1456" s="155"/>
      <c r="H1456" s="153">
        <f>IFERROR((((SUMIFS('Регистрация приход товаров'!$H$4:$H$2000,'Регистрация приход товаров'!$A$4:$A$2000,"&gt;="&amp;DATE(YEAR($A1456),MONTH($A1456),1),'Регистрация приход товаров'!$D$4:$D$2000,$D1456)-SUMIFS('Регистрация приход товаров'!$H$4:$H$2000,'Регистрация приход товаров'!$A$4:$A$2000,"&gt;="&amp;DATE(YEAR($A1456),MONTH($A1456)+1,1),'Регистрация приход товаров'!$D$4:$D$2000,$D1456))+(IFERROR((SUMIF('Остаток на начало год'!$B$5:$B$302,$D1456,'Остаток на начало год'!$F$5:$F$302)+SUMIFS('Регистрация приход товаров'!$H$4:$H$2000,'Регистрация приход товаров'!$D$4:$D$2000,$D1456,'Регистрация приход товаров'!$A$4:$A$2000,"&lt;"&amp;DATE(YEAR($A1456),MONTH($A1456),1)))-SUMIFS('Регистрация расход товаров'!$H$4:$H$2000,'Регистрация расход товаров'!$A$4:$A$2000,"&lt;"&amp;DATE(YEAR($A1456),MONTH($A1456),1),'Регистрация расход товаров'!$D$4:$D$2000,$D1456),0)))/((SUMIFS('Регистрация приход товаров'!$G$4:$G$2000,'Регистрация приход товаров'!$A$4:$A$2000,"&gt;="&amp;DATE(YEAR($A1456),MONTH($A1456),1),'Регистрация приход товаров'!$D$4:$D$2000,$D1456)-SUMIFS('Регистрация приход товаров'!$G$4:$G$2000,'Регистрация приход товаров'!$A$4:$A$2000,"&gt;="&amp;DATE(YEAR($A1456),MONTH($A1456)+1,1),'Регистрация приход товаров'!$D$4:$D$2000,$D1456))+(IFERROR((SUMIF('Остаток на начало год'!$B$5:$B$302,$D1456,'Остаток на начало год'!$E$5:$E$302)+SUMIFS('Регистрация приход товаров'!$G$4:$G$2000,'Регистрация приход товаров'!$D$4:$D$2000,$D1456,'Регистрация приход товаров'!$A$4:$A$2000,"&lt;"&amp;DATE(YEAR($A1456),MONTH($A1456),1)))-SUMIFS('Регистрация расход товаров'!$G$4:$G$2000,'Регистрация расход товаров'!$A$4:$A$2000,"&lt;"&amp;DATE(YEAR($A1456),MONTH($A1456),1),'Регистрация расход товаров'!$D$4:$D$2000,$D1456),0))))*G1456,0)</f>
        <v>0</v>
      </c>
      <c r="I1456" s="154"/>
      <c r="J1456" s="153">
        <f t="shared" si="44"/>
        <v>0</v>
      </c>
      <c r="K1456" s="153">
        <f t="shared" si="45"/>
        <v>0</v>
      </c>
      <c r="L1456" s="43" t="e">
        <f>IF(B1456=#REF!,MAX($L$3:L1455)+1,0)</f>
        <v>#REF!</v>
      </c>
    </row>
    <row r="1457" spans="1:12">
      <c r="A1457" s="158"/>
      <c r="B1457" s="94"/>
      <c r="C1457" s="159"/>
      <c r="D1457" s="128"/>
      <c r="E1457" s="151" t="str">
        <f>IFERROR(INDEX('Материал хисобот'!$C$9:$C$259,MATCH(D1457,'Материал хисобот'!$B$9:$B$259,0),1),"")</f>
        <v/>
      </c>
      <c r="F1457" s="152" t="str">
        <f>IFERROR(INDEX('Материал хисобот'!$D$9:$D$259,MATCH(D1457,'Материал хисобот'!$B$9:$B$259,0),1),"")</f>
        <v/>
      </c>
      <c r="G1457" s="155"/>
      <c r="H1457" s="153">
        <f>IFERROR((((SUMIFS('Регистрация приход товаров'!$H$4:$H$2000,'Регистрация приход товаров'!$A$4:$A$2000,"&gt;="&amp;DATE(YEAR($A1457),MONTH($A1457),1),'Регистрация приход товаров'!$D$4:$D$2000,$D1457)-SUMIFS('Регистрация приход товаров'!$H$4:$H$2000,'Регистрация приход товаров'!$A$4:$A$2000,"&gt;="&amp;DATE(YEAR($A1457),MONTH($A1457)+1,1),'Регистрация приход товаров'!$D$4:$D$2000,$D1457))+(IFERROR((SUMIF('Остаток на начало год'!$B$5:$B$302,$D1457,'Остаток на начало год'!$F$5:$F$302)+SUMIFS('Регистрация приход товаров'!$H$4:$H$2000,'Регистрация приход товаров'!$D$4:$D$2000,$D1457,'Регистрация приход товаров'!$A$4:$A$2000,"&lt;"&amp;DATE(YEAR($A1457),MONTH($A1457),1)))-SUMIFS('Регистрация расход товаров'!$H$4:$H$2000,'Регистрация расход товаров'!$A$4:$A$2000,"&lt;"&amp;DATE(YEAR($A1457),MONTH($A1457),1),'Регистрация расход товаров'!$D$4:$D$2000,$D1457),0)))/((SUMIFS('Регистрация приход товаров'!$G$4:$G$2000,'Регистрация приход товаров'!$A$4:$A$2000,"&gt;="&amp;DATE(YEAR($A1457),MONTH($A1457),1),'Регистрация приход товаров'!$D$4:$D$2000,$D1457)-SUMIFS('Регистрация приход товаров'!$G$4:$G$2000,'Регистрация приход товаров'!$A$4:$A$2000,"&gt;="&amp;DATE(YEAR($A1457),MONTH($A1457)+1,1),'Регистрация приход товаров'!$D$4:$D$2000,$D1457))+(IFERROR((SUMIF('Остаток на начало год'!$B$5:$B$302,$D1457,'Остаток на начало год'!$E$5:$E$302)+SUMIFS('Регистрация приход товаров'!$G$4:$G$2000,'Регистрация приход товаров'!$D$4:$D$2000,$D1457,'Регистрация приход товаров'!$A$4:$A$2000,"&lt;"&amp;DATE(YEAR($A1457),MONTH($A1457),1)))-SUMIFS('Регистрация расход товаров'!$G$4:$G$2000,'Регистрация расход товаров'!$A$4:$A$2000,"&lt;"&amp;DATE(YEAR($A1457),MONTH($A1457),1),'Регистрация расход товаров'!$D$4:$D$2000,$D1457),0))))*G1457,0)</f>
        <v>0</v>
      </c>
      <c r="I1457" s="154"/>
      <c r="J1457" s="153">
        <f t="shared" si="44"/>
        <v>0</v>
      </c>
      <c r="K1457" s="153">
        <f t="shared" si="45"/>
        <v>0</v>
      </c>
      <c r="L1457" s="43" t="e">
        <f>IF(B1457=#REF!,MAX($L$3:L1456)+1,0)</f>
        <v>#REF!</v>
      </c>
    </row>
    <row r="1458" spans="1:12">
      <c r="A1458" s="158"/>
      <c r="B1458" s="94"/>
      <c r="C1458" s="159"/>
      <c r="D1458" s="128"/>
      <c r="E1458" s="151" t="str">
        <f>IFERROR(INDEX('Материал хисобот'!$C$9:$C$259,MATCH(D1458,'Материал хисобот'!$B$9:$B$259,0),1),"")</f>
        <v/>
      </c>
      <c r="F1458" s="152" t="str">
        <f>IFERROR(INDEX('Материал хисобот'!$D$9:$D$259,MATCH(D1458,'Материал хисобот'!$B$9:$B$259,0),1),"")</f>
        <v/>
      </c>
      <c r="G1458" s="155"/>
      <c r="H1458" s="153">
        <f>IFERROR((((SUMIFS('Регистрация приход товаров'!$H$4:$H$2000,'Регистрация приход товаров'!$A$4:$A$2000,"&gt;="&amp;DATE(YEAR($A1458),MONTH($A1458),1),'Регистрация приход товаров'!$D$4:$D$2000,$D1458)-SUMIFS('Регистрация приход товаров'!$H$4:$H$2000,'Регистрация приход товаров'!$A$4:$A$2000,"&gt;="&amp;DATE(YEAR($A1458),MONTH($A1458)+1,1),'Регистрация приход товаров'!$D$4:$D$2000,$D1458))+(IFERROR((SUMIF('Остаток на начало год'!$B$5:$B$302,$D1458,'Остаток на начало год'!$F$5:$F$302)+SUMIFS('Регистрация приход товаров'!$H$4:$H$2000,'Регистрация приход товаров'!$D$4:$D$2000,$D1458,'Регистрация приход товаров'!$A$4:$A$2000,"&lt;"&amp;DATE(YEAR($A1458),MONTH($A1458),1)))-SUMIFS('Регистрация расход товаров'!$H$4:$H$2000,'Регистрация расход товаров'!$A$4:$A$2000,"&lt;"&amp;DATE(YEAR($A1458),MONTH($A1458),1),'Регистрация расход товаров'!$D$4:$D$2000,$D1458),0)))/((SUMIFS('Регистрация приход товаров'!$G$4:$G$2000,'Регистрация приход товаров'!$A$4:$A$2000,"&gt;="&amp;DATE(YEAR($A1458),MONTH($A1458),1),'Регистрация приход товаров'!$D$4:$D$2000,$D1458)-SUMIFS('Регистрация приход товаров'!$G$4:$G$2000,'Регистрация приход товаров'!$A$4:$A$2000,"&gt;="&amp;DATE(YEAR($A1458),MONTH($A1458)+1,1),'Регистрация приход товаров'!$D$4:$D$2000,$D1458))+(IFERROR((SUMIF('Остаток на начало год'!$B$5:$B$302,$D1458,'Остаток на начало год'!$E$5:$E$302)+SUMIFS('Регистрация приход товаров'!$G$4:$G$2000,'Регистрация приход товаров'!$D$4:$D$2000,$D1458,'Регистрация приход товаров'!$A$4:$A$2000,"&lt;"&amp;DATE(YEAR($A1458),MONTH($A1458),1)))-SUMIFS('Регистрация расход товаров'!$G$4:$G$2000,'Регистрация расход товаров'!$A$4:$A$2000,"&lt;"&amp;DATE(YEAR($A1458),MONTH($A1458),1),'Регистрация расход товаров'!$D$4:$D$2000,$D1458),0))))*G1458,0)</f>
        <v>0</v>
      </c>
      <c r="I1458" s="154"/>
      <c r="J1458" s="153">
        <f t="shared" si="44"/>
        <v>0</v>
      </c>
      <c r="K1458" s="153">
        <f t="shared" si="45"/>
        <v>0</v>
      </c>
      <c r="L1458" s="43" t="e">
        <f>IF(B1458=#REF!,MAX($L$3:L1457)+1,0)</f>
        <v>#REF!</v>
      </c>
    </row>
    <row r="1459" spans="1:12">
      <c r="A1459" s="158"/>
      <c r="B1459" s="94"/>
      <c r="C1459" s="159"/>
      <c r="D1459" s="128"/>
      <c r="E1459" s="151" t="str">
        <f>IFERROR(INDEX('Материал хисобот'!$C$9:$C$259,MATCH(D1459,'Материал хисобот'!$B$9:$B$259,0),1),"")</f>
        <v/>
      </c>
      <c r="F1459" s="152" t="str">
        <f>IFERROR(INDEX('Материал хисобот'!$D$9:$D$259,MATCH(D1459,'Материал хисобот'!$B$9:$B$259,0),1),"")</f>
        <v/>
      </c>
      <c r="G1459" s="155"/>
      <c r="H1459" s="153">
        <f>IFERROR((((SUMIFS('Регистрация приход товаров'!$H$4:$H$2000,'Регистрация приход товаров'!$A$4:$A$2000,"&gt;="&amp;DATE(YEAR($A1459),MONTH($A1459),1),'Регистрация приход товаров'!$D$4:$D$2000,$D1459)-SUMIFS('Регистрация приход товаров'!$H$4:$H$2000,'Регистрация приход товаров'!$A$4:$A$2000,"&gt;="&amp;DATE(YEAR($A1459),MONTH($A1459)+1,1),'Регистрация приход товаров'!$D$4:$D$2000,$D1459))+(IFERROR((SUMIF('Остаток на начало год'!$B$5:$B$302,$D1459,'Остаток на начало год'!$F$5:$F$302)+SUMIFS('Регистрация приход товаров'!$H$4:$H$2000,'Регистрация приход товаров'!$D$4:$D$2000,$D1459,'Регистрация приход товаров'!$A$4:$A$2000,"&lt;"&amp;DATE(YEAR($A1459),MONTH($A1459),1)))-SUMIFS('Регистрация расход товаров'!$H$4:$H$2000,'Регистрация расход товаров'!$A$4:$A$2000,"&lt;"&amp;DATE(YEAR($A1459),MONTH($A1459),1),'Регистрация расход товаров'!$D$4:$D$2000,$D1459),0)))/((SUMIFS('Регистрация приход товаров'!$G$4:$G$2000,'Регистрация приход товаров'!$A$4:$A$2000,"&gt;="&amp;DATE(YEAR($A1459),MONTH($A1459),1),'Регистрация приход товаров'!$D$4:$D$2000,$D1459)-SUMIFS('Регистрация приход товаров'!$G$4:$G$2000,'Регистрация приход товаров'!$A$4:$A$2000,"&gt;="&amp;DATE(YEAR($A1459),MONTH($A1459)+1,1),'Регистрация приход товаров'!$D$4:$D$2000,$D1459))+(IFERROR((SUMIF('Остаток на начало год'!$B$5:$B$302,$D1459,'Остаток на начало год'!$E$5:$E$302)+SUMIFS('Регистрация приход товаров'!$G$4:$G$2000,'Регистрация приход товаров'!$D$4:$D$2000,$D1459,'Регистрация приход товаров'!$A$4:$A$2000,"&lt;"&amp;DATE(YEAR($A1459),MONTH($A1459),1)))-SUMIFS('Регистрация расход товаров'!$G$4:$G$2000,'Регистрация расход товаров'!$A$4:$A$2000,"&lt;"&amp;DATE(YEAR($A1459),MONTH($A1459),1),'Регистрация расход товаров'!$D$4:$D$2000,$D1459),0))))*G1459,0)</f>
        <v>0</v>
      </c>
      <c r="I1459" s="154"/>
      <c r="J1459" s="153">
        <f t="shared" si="44"/>
        <v>0</v>
      </c>
      <c r="K1459" s="153">
        <f t="shared" si="45"/>
        <v>0</v>
      </c>
      <c r="L1459" s="43" t="e">
        <f>IF(B1459=#REF!,MAX($L$3:L1458)+1,0)</f>
        <v>#REF!</v>
      </c>
    </row>
    <row r="1460" spans="1:12">
      <c r="A1460" s="158"/>
      <c r="B1460" s="94"/>
      <c r="C1460" s="159"/>
      <c r="D1460" s="128"/>
      <c r="E1460" s="151" t="str">
        <f>IFERROR(INDEX('Материал хисобот'!$C$9:$C$259,MATCH(D1460,'Материал хисобот'!$B$9:$B$259,0),1),"")</f>
        <v/>
      </c>
      <c r="F1460" s="152" t="str">
        <f>IFERROR(INDEX('Материал хисобот'!$D$9:$D$259,MATCH(D1460,'Материал хисобот'!$B$9:$B$259,0),1),"")</f>
        <v/>
      </c>
      <c r="G1460" s="155"/>
      <c r="H1460" s="153">
        <f>IFERROR((((SUMIFS('Регистрация приход товаров'!$H$4:$H$2000,'Регистрация приход товаров'!$A$4:$A$2000,"&gt;="&amp;DATE(YEAR($A1460),MONTH($A1460),1),'Регистрация приход товаров'!$D$4:$D$2000,$D1460)-SUMIFS('Регистрация приход товаров'!$H$4:$H$2000,'Регистрация приход товаров'!$A$4:$A$2000,"&gt;="&amp;DATE(YEAR($A1460),MONTH($A1460)+1,1),'Регистрация приход товаров'!$D$4:$D$2000,$D1460))+(IFERROR((SUMIF('Остаток на начало год'!$B$5:$B$302,$D1460,'Остаток на начало год'!$F$5:$F$302)+SUMIFS('Регистрация приход товаров'!$H$4:$H$2000,'Регистрация приход товаров'!$D$4:$D$2000,$D1460,'Регистрация приход товаров'!$A$4:$A$2000,"&lt;"&amp;DATE(YEAR($A1460),MONTH($A1460),1)))-SUMIFS('Регистрация расход товаров'!$H$4:$H$2000,'Регистрация расход товаров'!$A$4:$A$2000,"&lt;"&amp;DATE(YEAR($A1460),MONTH($A1460),1),'Регистрация расход товаров'!$D$4:$D$2000,$D1460),0)))/((SUMIFS('Регистрация приход товаров'!$G$4:$G$2000,'Регистрация приход товаров'!$A$4:$A$2000,"&gt;="&amp;DATE(YEAR($A1460),MONTH($A1460),1),'Регистрация приход товаров'!$D$4:$D$2000,$D1460)-SUMIFS('Регистрация приход товаров'!$G$4:$G$2000,'Регистрация приход товаров'!$A$4:$A$2000,"&gt;="&amp;DATE(YEAR($A1460),MONTH($A1460)+1,1),'Регистрация приход товаров'!$D$4:$D$2000,$D1460))+(IFERROR((SUMIF('Остаток на начало год'!$B$5:$B$302,$D1460,'Остаток на начало год'!$E$5:$E$302)+SUMIFS('Регистрация приход товаров'!$G$4:$G$2000,'Регистрация приход товаров'!$D$4:$D$2000,$D1460,'Регистрация приход товаров'!$A$4:$A$2000,"&lt;"&amp;DATE(YEAR($A1460),MONTH($A1460),1)))-SUMIFS('Регистрация расход товаров'!$G$4:$G$2000,'Регистрация расход товаров'!$A$4:$A$2000,"&lt;"&amp;DATE(YEAR($A1460),MONTH($A1460),1),'Регистрация расход товаров'!$D$4:$D$2000,$D1460),0))))*G1460,0)</f>
        <v>0</v>
      </c>
      <c r="I1460" s="154"/>
      <c r="J1460" s="153">
        <f t="shared" si="44"/>
        <v>0</v>
      </c>
      <c r="K1460" s="153">
        <f t="shared" si="45"/>
        <v>0</v>
      </c>
      <c r="L1460" s="43" t="e">
        <f>IF(B1460=#REF!,MAX($L$3:L1459)+1,0)</f>
        <v>#REF!</v>
      </c>
    </row>
    <row r="1461" spans="1:12">
      <c r="A1461" s="158"/>
      <c r="B1461" s="94"/>
      <c r="C1461" s="159"/>
      <c r="D1461" s="128"/>
      <c r="E1461" s="151" t="str">
        <f>IFERROR(INDEX('Материал хисобот'!$C$9:$C$259,MATCH(D1461,'Материал хисобот'!$B$9:$B$259,0),1),"")</f>
        <v/>
      </c>
      <c r="F1461" s="152" t="str">
        <f>IFERROR(INDEX('Материал хисобот'!$D$9:$D$259,MATCH(D1461,'Материал хисобот'!$B$9:$B$259,0),1),"")</f>
        <v/>
      </c>
      <c r="G1461" s="155"/>
      <c r="H1461" s="153">
        <f>IFERROR((((SUMIFS('Регистрация приход товаров'!$H$4:$H$2000,'Регистрация приход товаров'!$A$4:$A$2000,"&gt;="&amp;DATE(YEAR($A1461),MONTH($A1461),1),'Регистрация приход товаров'!$D$4:$D$2000,$D1461)-SUMIFS('Регистрация приход товаров'!$H$4:$H$2000,'Регистрация приход товаров'!$A$4:$A$2000,"&gt;="&amp;DATE(YEAR($A1461),MONTH($A1461)+1,1),'Регистрация приход товаров'!$D$4:$D$2000,$D1461))+(IFERROR((SUMIF('Остаток на начало год'!$B$5:$B$302,$D1461,'Остаток на начало год'!$F$5:$F$302)+SUMIFS('Регистрация приход товаров'!$H$4:$H$2000,'Регистрация приход товаров'!$D$4:$D$2000,$D1461,'Регистрация приход товаров'!$A$4:$A$2000,"&lt;"&amp;DATE(YEAR($A1461),MONTH($A1461),1)))-SUMIFS('Регистрация расход товаров'!$H$4:$H$2000,'Регистрация расход товаров'!$A$4:$A$2000,"&lt;"&amp;DATE(YEAR($A1461),MONTH($A1461),1),'Регистрация расход товаров'!$D$4:$D$2000,$D1461),0)))/((SUMIFS('Регистрация приход товаров'!$G$4:$G$2000,'Регистрация приход товаров'!$A$4:$A$2000,"&gt;="&amp;DATE(YEAR($A1461),MONTH($A1461),1),'Регистрация приход товаров'!$D$4:$D$2000,$D1461)-SUMIFS('Регистрация приход товаров'!$G$4:$G$2000,'Регистрация приход товаров'!$A$4:$A$2000,"&gt;="&amp;DATE(YEAR($A1461),MONTH($A1461)+1,1),'Регистрация приход товаров'!$D$4:$D$2000,$D1461))+(IFERROR((SUMIF('Остаток на начало год'!$B$5:$B$302,$D1461,'Остаток на начало год'!$E$5:$E$302)+SUMIFS('Регистрация приход товаров'!$G$4:$G$2000,'Регистрация приход товаров'!$D$4:$D$2000,$D1461,'Регистрация приход товаров'!$A$4:$A$2000,"&lt;"&amp;DATE(YEAR($A1461),MONTH($A1461),1)))-SUMIFS('Регистрация расход товаров'!$G$4:$G$2000,'Регистрация расход товаров'!$A$4:$A$2000,"&lt;"&amp;DATE(YEAR($A1461),MONTH($A1461),1),'Регистрация расход товаров'!$D$4:$D$2000,$D1461),0))))*G1461,0)</f>
        <v>0</v>
      </c>
      <c r="I1461" s="154"/>
      <c r="J1461" s="153">
        <f t="shared" si="44"/>
        <v>0</v>
      </c>
      <c r="K1461" s="153">
        <f t="shared" si="45"/>
        <v>0</v>
      </c>
      <c r="L1461" s="43" t="e">
        <f>IF(B1461=#REF!,MAX($L$3:L1460)+1,0)</f>
        <v>#REF!</v>
      </c>
    </row>
    <row r="1462" spans="1:12">
      <c r="A1462" s="158"/>
      <c r="B1462" s="94"/>
      <c r="C1462" s="159"/>
      <c r="D1462" s="128"/>
      <c r="E1462" s="151" t="str">
        <f>IFERROR(INDEX('Материал хисобот'!$C$9:$C$259,MATCH(D1462,'Материал хисобот'!$B$9:$B$259,0),1),"")</f>
        <v/>
      </c>
      <c r="F1462" s="152" t="str">
        <f>IFERROR(INDEX('Материал хисобот'!$D$9:$D$259,MATCH(D1462,'Материал хисобот'!$B$9:$B$259,0),1),"")</f>
        <v/>
      </c>
      <c r="G1462" s="155"/>
      <c r="H1462" s="153">
        <f>IFERROR((((SUMIFS('Регистрация приход товаров'!$H$4:$H$2000,'Регистрация приход товаров'!$A$4:$A$2000,"&gt;="&amp;DATE(YEAR($A1462),MONTH($A1462),1),'Регистрация приход товаров'!$D$4:$D$2000,$D1462)-SUMIFS('Регистрация приход товаров'!$H$4:$H$2000,'Регистрация приход товаров'!$A$4:$A$2000,"&gt;="&amp;DATE(YEAR($A1462),MONTH($A1462)+1,1),'Регистрация приход товаров'!$D$4:$D$2000,$D1462))+(IFERROR((SUMIF('Остаток на начало год'!$B$5:$B$302,$D1462,'Остаток на начало год'!$F$5:$F$302)+SUMIFS('Регистрация приход товаров'!$H$4:$H$2000,'Регистрация приход товаров'!$D$4:$D$2000,$D1462,'Регистрация приход товаров'!$A$4:$A$2000,"&lt;"&amp;DATE(YEAR($A1462),MONTH($A1462),1)))-SUMIFS('Регистрация расход товаров'!$H$4:$H$2000,'Регистрация расход товаров'!$A$4:$A$2000,"&lt;"&amp;DATE(YEAR($A1462),MONTH($A1462),1),'Регистрация расход товаров'!$D$4:$D$2000,$D1462),0)))/((SUMIFS('Регистрация приход товаров'!$G$4:$G$2000,'Регистрация приход товаров'!$A$4:$A$2000,"&gt;="&amp;DATE(YEAR($A1462),MONTH($A1462),1),'Регистрация приход товаров'!$D$4:$D$2000,$D1462)-SUMIFS('Регистрация приход товаров'!$G$4:$G$2000,'Регистрация приход товаров'!$A$4:$A$2000,"&gt;="&amp;DATE(YEAR($A1462),MONTH($A1462)+1,1),'Регистрация приход товаров'!$D$4:$D$2000,$D1462))+(IFERROR((SUMIF('Остаток на начало год'!$B$5:$B$302,$D1462,'Остаток на начало год'!$E$5:$E$302)+SUMIFS('Регистрация приход товаров'!$G$4:$G$2000,'Регистрация приход товаров'!$D$4:$D$2000,$D1462,'Регистрация приход товаров'!$A$4:$A$2000,"&lt;"&amp;DATE(YEAR($A1462),MONTH($A1462),1)))-SUMIFS('Регистрация расход товаров'!$G$4:$G$2000,'Регистрация расход товаров'!$A$4:$A$2000,"&lt;"&amp;DATE(YEAR($A1462),MONTH($A1462),1),'Регистрация расход товаров'!$D$4:$D$2000,$D1462),0))))*G1462,0)</f>
        <v>0</v>
      </c>
      <c r="I1462" s="154"/>
      <c r="J1462" s="153">
        <f t="shared" si="44"/>
        <v>0</v>
      </c>
      <c r="K1462" s="153">
        <f t="shared" si="45"/>
        <v>0</v>
      </c>
      <c r="L1462" s="43" t="e">
        <f>IF(B1462=#REF!,MAX($L$3:L1461)+1,0)</f>
        <v>#REF!</v>
      </c>
    </row>
    <row r="1463" spans="1:12">
      <c r="A1463" s="158"/>
      <c r="B1463" s="94"/>
      <c r="C1463" s="159"/>
      <c r="D1463" s="128"/>
      <c r="E1463" s="151" t="str">
        <f>IFERROR(INDEX('Материал хисобот'!$C$9:$C$259,MATCH(D1463,'Материал хисобот'!$B$9:$B$259,0),1),"")</f>
        <v/>
      </c>
      <c r="F1463" s="152" t="str">
        <f>IFERROR(INDEX('Материал хисобот'!$D$9:$D$259,MATCH(D1463,'Материал хисобот'!$B$9:$B$259,0),1),"")</f>
        <v/>
      </c>
      <c r="G1463" s="155"/>
      <c r="H1463" s="153">
        <f>IFERROR((((SUMIFS('Регистрация приход товаров'!$H$4:$H$2000,'Регистрация приход товаров'!$A$4:$A$2000,"&gt;="&amp;DATE(YEAR($A1463),MONTH($A1463),1),'Регистрация приход товаров'!$D$4:$D$2000,$D1463)-SUMIFS('Регистрация приход товаров'!$H$4:$H$2000,'Регистрация приход товаров'!$A$4:$A$2000,"&gt;="&amp;DATE(YEAR($A1463),MONTH($A1463)+1,1),'Регистрация приход товаров'!$D$4:$D$2000,$D1463))+(IFERROR((SUMIF('Остаток на начало год'!$B$5:$B$302,$D1463,'Остаток на начало год'!$F$5:$F$302)+SUMIFS('Регистрация приход товаров'!$H$4:$H$2000,'Регистрация приход товаров'!$D$4:$D$2000,$D1463,'Регистрация приход товаров'!$A$4:$A$2000,"&lt;"&amp;DATE(YEAR($A1463),MONTH($A1463),1)))-SUMIFS('Регистрация расход товаров'!$H$4:$H$2000,'Регистрация расход товаров'!$A$4:$A$2000,"&lt;"&amp;DATE(YEAR($A1463),MONTH($A1463),1),'Регистрация расход товаров'!$D$4:$D$2000,$D1463),0)))/((SUMIFS('Регистрация приход товаров'!$G$4:$G$2000,'Регистрация приход товаров'!$A$4:$A$2000,"&gt;="&amp;DATE(YEAR($A1463),MONTH($A1463),1),'Регистрация приход товаров'!$D$4:$D$2000,$D1463)-SUMIFS('Регистрация приход товаров'!$G$4:$G$2000,'Регистрация приход товаров'!$A$4:$A$2000,"&gt;="&amp;DATE(YEAR($A1463),MONTH($A1463)+1,1),'Регистрация приход товаров'!$D$4:$D$2000,$D1463))+(IFERROR((SUMIF('Остаток на начало год'!$B$5:$B$302,$D1463,'Остаток на начало год'!$E$5:$E$302)+SUMIFS('Регистрация приход товаров'!$G$4:$G$2000,'Регистрация приход товаров'!$D$4:$D$2000,$D1463,'Регистрация приход товаров'!$A$4:$A$2000,"&lt;"&amp;DATE(YEAR($A1463),MONTH($A1463),1)))-SUMIFS('Регистрация расход товаров'!$G$4:$G$2000,'Регистрация расход товаров'!$A$4:$A$2000,"&lt;"&amp;DATE(YEAR($A1463),MONTH($A1463),1),'Регистрация расход товаров'!$D$4:$D$2000,$D1463),0))))*G1463,0)</f>
        <v>0</v>
      </c>
      <c r="I1463" s="154"/>
      <c r="J1463" s="153">
        <f t="shared" si="44"/>
        <v>0</v>
      </c>
      <c r="K1463" s="153">
        <f t="shared" si="45"/>
        <v>0</v>
      </c>
      <c r="L1463" s="43" t="e">
        <f>IF(B1463=#REF!,MAX($L$3:L1462)+1,0)</f>
        <v>#REF!</v>
      </c>
    </row>
    <row r="1464" spans="1:12">
      <c r="A1464" s="158"/>
      <c r="B1464" s="94"/>
      <c r="C1464" s="159"/>
      <c r="D1464" s="128"/>
      <c r="E1464" s="151" t="str">
        <f>IFERROR(INDEX('Материал хисобот'!$C$9:$C$259,MATCH(D1464,'Материал хисобот'!$B$9:$B$259,0),1),"")</f>
        <v/>
      </c>
      <c r="F1464" s="152" t="str">
        <f>IFERROR(INDEX('Материал хисобот'!$D$9:$D$259,MATCH(D1464,'Материал хисобот'!$B$9:$B$259,0),1),"")</f>
        <v/>
      </c>
      <c r="G1464" s="155"/>
      <c r="H1464" s="153">
        <f>IFERROR((((SUMIFS('Регистрация приход товаров'!$H$4:$H$2000,'Регистрация приход товаров'!$A$4:$A$2000,"&gt;="&amp;DATE(YEAR($A1464),MONTH($A1464),1),'Регистрация приход товаров'!$D$4:$D$2000,$D1464)-SUMIFS('Регистрация приход товаров'!$H$4:$H$2000,'Регистрация приход товаров'!$A$4:$A$2000,"&gt;="&amp;DATE(YEAR($A1464),MONTH($A1464)+1,1),'Регистрация приход товаров'!$D$4:$D$2000,$D1464))+(IFERROR((SUMIF('Остаток на начало год'!$B$5:$B$302,$D1464,'Остаток на начало год'!$F$5:$F$302)+SUMIFS('Регистрация приход товаров'!$H$4:$H$2000,'Регистрация приход товаров'!$D$4:$D$2000,$D1464,'Регистрация приход товаров'!$A$4:$A$2000,"&lt;"&amp;DATE(YEAR($A1464),MONTH($A1464),1)))-SUMIFS('Регистрация расход товаров'!$H$4:$H$2000,'Регистрация расход товаров'!$A$4:$A$2000,"&lt;"&amp;DATE(YEAR($A1464),MONTH($A1464),1),'Регистрация расход товаров'!$D$4:$D$2000,$D1464),0)))/((SUMIFS('Регистрация приход товаров'!$G$4:$G$2000,'Регистрация приход товаров'!$A$4:$A$2000,"&gt;="&amp;DATE(YEAR($A1464),MONTH($A1464),1),'Регистрация приход товаров'!$D$4:$D$2000,$D1464)-SUMIFS('Регистрация приход товаров'!$G$4:$G$2000,'Регистрация приход товаров'!$A$4:$A$2000,"&gt;="&amp;DATE(YEAR($A1464),MONTH($A1464)+1,1),'Регистрация приход товаров'!$D$4:$D$2000,$D1464))+(IFERROR((SUMIF('Остаток на начало год'!$B$5:$B$302,$D1464,'Остаток на начало год'!$E$5:$E$302)+SUMIFS('Регистрация приход товаров'!$G$4:$G$2000,'Регистрация приход товаров'!$D$4:$D$2000,$D1464,'Регистрация приход товаров'!$A$4:$A$2000,"&lt;"&amp;DATE(YEAR($A1464),MONTH($A1464),1)))-SUMIFS('Регистрация расход товаров'!$G$4:$G$2000,'Регистрация расход товаров'!$A$4:$A$2000,"&lt;"&amp;DATE(YEAR($A1464),MONTH($A1464),1),'Регистрация расход товаров'!$D$4:$D$2000,$D1464),0))))*G1464,0)</f>
        <v>0</v>
      </c>
      <c r="I1464" s="154"/>
      <c r="J1464" s="153">
        <f t="shared" si="44"/>
        <v>0</v>
      </c>
      <c r="K1464" s="153">
        <f t="shared" si="45"/>
        <v>0</v>
      </c>
      <c r="L1464" s="43" t="e">
        <f>IF(B1464=#REF!,MAX($L$3:L1463)+1,0)</f>
        <v>#REF!</v>
      </c>
    </row>
    <row r="1465" spans="1:12">
      <c r="A1465" s="158"/>
      <c r="B1465" s="94"/>
      <c r="C1465" s="159"/>
      <c r="D1465" s="128"/>
      <c r="E1465" s="151" t="str">
        <f>IFERROR(INDEX('Материал хисобот'!$C$9:$C$259,MATCH(D1465,'Материал хисобот'!$B$9:$B$259,0),1),"")</f>
        <v/>
      </c>
      <c r="F1465" s="152" t="str">
        <f>IFERROR(INDEX('Материал хисобот'!$D$9:$D$259,MATCH(D1465,'Материал хисобот'!$B$9:$B$259,0),1),"")</f>
        <v/>
      </c>
      <c r="G1465" s="155"/>
      <c r="H1465" s="153">
        <f>IFERROR((((SUMIFS('Регистрация приход товаров'!$H$4:$H$2000,'Регистрация приход товаров'!$A$4:$A$2000,"&gt;="&amp;DATE(YEAR($A1465),MONTH($A1465),1),'Регистрация приход товаров'!$D$4:$D$2000,$D1465)-SUMIFS('Регистрация приход товаров'!$H$4:$H$2000,'Регистрация приход товаров'!$A$4:$A$2000,"&gt;="&amp;DATE(YEAR($A1465),MONTH($A1465)+1,1),'Регистрация приход товаров'!$D$4:$D$2000,$D1465))+(IFERROR((SUMIF('Остаток на начало год'!$B$5:$B$302,$D1465,'Остаток на начало год'!$F$5:$F$302)+SUMIFS('Регистрация приход товаров'!$H$4:$H$2000,'Регистрация приход товаров'!$D$4:$D$2000,$D1465,'Регистрация приход товаров'!$A$4:$A$2000,"&lt;"&amp;DATE(YEAR($A1465),MONTH($A1465),1)))-SUMIFS('Регистрация расход товаров'!$H$4:$H$2000,'Регистрация расход товаров'!$A$4:$A$2000,"&lt;"&amp;DATE(YEAR($A1465),MONTH($A1465),1),'Регистрация расход товаров'!$D$4:$D$2000,$D1465),0)))/((SUMIFS('Регистрация приход товаров'!$G$4:$G$2000,'Регистрация приход товаров'!$A$4:$A$2000,"&gt;="&amp;DATE(YEAR($A1465),MONTH($A1465),1),'Регистрация приход товаров'!$D$4:$D$2000,$D1465)-SUMIFS('Регистрация приход товаров'!$G$4:$G$2000,'Регистрация приход товаров'!$A$4:$A$2000,"&gt;="&amp;DATE(YEAR($A1465),MONTH($A1465)+1,1),'Регистрация приход товаров'!$D$4:$D$2000,$D1465))+(IFERROR((SUMIF('Остаток на начало год'!$B$5:$B$302,$D1465,'Остаток на начало год'!$E$5:$E$302)+SUMIFS('Регистрация приход товаров'!$G$4:$G$2000,'Регистрация приход товаров'!$D$4:$D$2000,$D1465,'Регистрация приход товаров'!$A$4:$A$2000,"&lt;"&amp;DATE(YEAR($A1465),MONTH($A1465),1)))-SUMIFS('Регистрация расход товаров'!$G$4:$G$2000,'Регистрация расход товаров'!$A$4:$A$2000,"&lt;"&amp;DATE(YEAR($A1465),MONTH($A1465),1),'Регистрация расход товаров'!$D$4:$D$2000,$D1465),0))))*G1465,0)</f>
        <v>0</v>
      </c>
      <c r="I1465" s="154"/>
      <c r="J1465" s="153">
        <f t="shared" si="44"/>
        <v>0</v>
      </c>
      <c r="K1465" s="153">
        <f t="shared" si="45"/>
        <v>0</v>
      </c>
      <c r="L1465" s="43" t="e">
        <f>IF(B1465=#REF!,MAX($L$3:L1464)+1,0)</f>
        <v>#REF!</v>
      </c>
    </row>
    <row r="1466" spans="1:12">
      <c r="A1466" s="158"/>
      <c r="B1466" s="94"/>
      <c r="C1466" s="159"/>
      <c r="D1466" s="128"/>
      <c r="E1466" s="151" t="str">
        <f>IFERROR(INDEX('Материал хисобот'!$C$9:$C$259,MATCH(D1466,'Материал хисобот'!$B$9:$B$259,0),1),"")</f>
        <v/>
      </c>
      <c r="F1466" s="152" t="str">
        <f>IFERROR(INDEX('Материал хисобот'!$D$9:$D$259,MATCH(D1466,'Материал хисобот'!$B$9:$B$259,0),1),"")</f>
        <v/>
      </c>
      <c r="G1466" s="155"/>
      <c r="H1466" s="153">
        <f>IFERROR((((SUMIFS('Регистрация приход товаров'!$H$4:$H$2000,'Регистрация приход товаров'!$A$4:$A$2000,"&gt;="&amp;DATE(YEAR($A1466),MONTH($A1466),1),'Регистрация приход товаров'!$D$4:$D$2000,$D1466)-SUMIFS('Регистрация приход товаров'!$H$4:$H$2000,'Регистрация приход товаров'!$A$4:$A$2000,"&gt;="&amp;DATE(YEAR($A1466),MONTH($A1466)+1,1),'Регистрация приход товаров'!$D$4:$D$2000,$D1466))+(IFERROR((SUMIF('Остаток на начало год'!$B$5:$B$302,$D1466,'Остаток на начало год'!$F$5:$F$302)+SUMIFS('Регистрация приход товаров'!$H$4:$H$2000,'Регистрация приход товаров'!$D$4:$D$2000,$D1466,'Регистрация приход товаров'!$A$4:$A$2000,"&lt;"&amp;DATE(YEAR($A1466),MONTH($A1466),1)))-SUMIFS('Регистрация расход товаров'!$H$4:$H$2000,'Регистрация расход товаров'!$A$4:$A$2000,"&lt;"&amp;DATE(YEAR($A1466),MONTH($A1466),1),'Регистрация расход товаров'!$D$4:$D$2000,$D1466),0)))/((SUMIFS('Регистрация приход товаров'!$G$4:$G$2000,'Регистрация приход товаров'!$A$4:$A$2000,"&gt;="&amp;DATE(YEAR($A1466),MONTH($A1466),1),'Регистрация приход товаров'!$D$4:$D$2000,$D1466)-SUMIFS('Регистрация приход товаров'!$G$4:$G$2000,'Регистрация приход товаров'!$A$4:$A$2000,"&gt;="&amp;DATE(YEAR($A1466),MONTH($A1466)+1,1),'Регистрация приход товаров'!$D$4:$D$2000,$D1466))+(IFERROR((SUMIF('Остаток на начало год'!$B$5:$B$302,$D1466,'Остаток на начало год'!$E$5:$E$302)+SUMIFS('Регистрация приход товаров'!$G$4:$G$2000,'Регистрация приход товаров'!$D$4:$D$2000,$D1466,'Регистрация приход товаров'!$A$4:$A$2000,"&lt;"&amp;DATE(YEAR($A1466),MONTH($A1466),1)))-SUMIFS('Регистрация расход товаров'!$G$4:$G$2000,'Регистрация расход товаров'!$A$4:$A$2000,"&lt;"&amp;DATE(YEAR($A1466),MONTH($A1466),1),'Регистрация расход товаров'!$D$4:$D$2000,$D1466),0))))*G1466,0)</f>
        <v>0</v>
      </c>
      <c r="I1466" s="154"/>
      <c r="J1466" s="153">
        <f t="shared" si="44"/>
        <v>0</v>
      </c>
      <c r="K1466" s="153">
        <f t="shared" si="45"/>
        <v>0</v>
      </c>
      <c r="L1466" s="43" t="e">
        <f>IF(B1466=#REF!,MAX($L$3:L1465)+1,0)</f>
        <v>#REF!</v>
      </c>
    </row>
    <row r="1467" spans="1:12">
      <c r="A1467" s="158"/>
      <c r="B1467" s="94"/>
      <c r="C1467" s="159"/>
      <c r="D1467" s="128"/>
      <c r="E1467" s="151" t="str">
        <f>IFERROR(INDEX('Материал хисобот'!$C$9:$C$259,MATCH(D1467,'Материал хисобот'!$B$9:$B$259,0),1),"")</f>
        <v/>
      </c>
      <c r="F1467" s="152" t="str">
        <f>IFERROR(INDEX('Материал хисобот'!$D$9:$D$259,MATCH(D1467,'Материал хисобот'!$B$9:$B$259,0),1),"")</f>
        <v/>
      </c>
      <c r="G1467" s="155"/>
      <c r="H1467" s="153">
        <f>IFERROR((((SUMIFS('Регистрация приход товаров'!$H$4:$H$2000,'Регистрация приход товаров'!$A$4:$A$2000,"&gt;="&amp;DATE(YEAR($A1467),MONTH($A1467),1),'Регистрация приход товаров'!$D$4:$D$2000,$D1467)-SUMIFS('Регистрация приход товаров'!$H$4:$H$2000,'Регистрация приход товаров'!$A$4:$A$2000,"&gt;="&amp;DATE(YEAR($A1467),MONTH($A1467)+1,1),'Регистрация приход товаров'!$D$4:$D$2000,$D1467))+(IFERROR((SUMIF('Остаток на начало год'!$B$5:$B$302,$D1467,'Остаток на начало год'!$F$5:$F$302)+SUMIFS('Регистрация приход товаров'!$H$4:$H$2000,'Регистрация приход товаров'!$D$4:$D$2000,$D1467,'Регистрация приход товаров'!$A$4:$A$2000,"&lt;"&amp;DATE(YEAR($A1467),MONTH($A1467),1)))-SUMIFS('Регистрация расход товаров'!$H$4:$H$2000,'Регистрация расход товаров'!$A$4:$A$2000,"&lt;"&amp;DATE(YEAR($A1467),MONTH($A1467),1),'Регистрация расход товаров'!$D$4:$D$2000,$D1467),0)))/((SUMIFS('Регистрация приход товаров'!$G$4:$G$2000,'Регистрация приход товаров'!$A$4:$A$2000,"&gt;="&amp;DATE(YEAR($A1467),MONTH($A1467),1),'Регистрация приход товаров'!$D$4:$D$2000,$D1467)-SUMIFS('Регистрация приход товаров'!$G$4:$G$2000,'Регистрация приход товаров'!$A$4:$A$2000,"&gt;="&amp;DATE(YEAR($A1467),MONTH($A1467)+1,1),'Регистрация приход товаров'!$D$4:$D$2000,$D1467))+(IFERROR((SUMIF('Остаток на начало год'!$B$5:$B$302,$D1467,'Остаток на начало год'!$E$5:$E$302)+SUMIFS('Регистрация приход товаров'!$G$4:$G$2000,'Регистрация приход товаров'!$D$4:$D$2000,$D1467,'Регистрация приход товаров'!$A$4:$A$2000,"&lt;"&amp;DATE(YEAR($A1467),MONTH($A1467),1)))-SUMIFS('Регистрация расход товаров'!$G$4:$G$2000,'Регистрация расход товаров'!$A$4:$A$2000,"&lt;"&amp;DATE(YEAR($A1467),MONTH($A1467),1),'Регистрация расход товаров'!$D$4:$D$2000,$D1467),0))))*G1467,0)</f>
        <v>0</v>
      </c>
      <c r="I1467" s="154"/>
      <c r="J1467" s="153">
        <f t="shared" si="44"/>
        <v>0</v>
      </c>
      <c r="K1467" s="153">
        <f t="shared" si="45"/>
        <v>0</v>
      </c>
      <c r="L1467" s="43" t="e">
        <f>IF(B1467=#REF!,MAX($L$3:L1466)+1,0)</f>
        <v>#REF!</v>
      </c>
    </row>
    <row r="1468" spans="1:12">
      <c r="A1468" s="158"/>
      <c r="B1468" s="94"/>
      <c r="C1468" s="159"/>
      <c r="D1468" s="128"/>
      <c r="E1468" s="151" t="str">
        <f>IFERROR(INDEX('Материал хисобот'!$C$9:$C$259,MATCH(D1468,'Материал хисобот'!$B$9:$B$259,0),1),"")</f>
        <v/>
      </c>
      <c r="F1468" s="152" t="str">
        <f>IFERROR(INDEX('Материал хисобот'!$D$9:$D$259,MATCH(D1468,'Материал хисобот'!$B$9:$B$259,0),1),"")</f>
        <v/>
      </c>
      <c r="G1468" s="155"/>
      <c r="H1468" s="153">
        <f>IFERROR((((SUMIFS('Регистрация приход товаров'!$H$4:$H$2000,'Регистрация приход товаров'!$A$4:$A$2000,"&gt;="&amp;DATE(YEAR($A1468),MONTH($A1468),1),'Регистрация приход товаров'!$D$4:$D$2000,$D1468)-SUMIFS('Регистрация приход товаров'!$H$4:$H$2000,'Регистрация приход товаров'!$A$4:$A$2000,"&gt;="&amp;DATE(YEAR($A1468),MONTH($A1468)+1,1),'Регистрация приход товаров'!$D$4:$D$2000,$D1468))+(IFERROR((SUMIF('Остаток на начало год'!$B$5:$B$302,$D1468,'Остаток на начало год'!$F$5:$F$302)+SUMIFS('Регистрация приход товаров'!$H$4:$H$2000,'Регистрация приход товаров'!$D$4:$D$2000,$D1468,'Регистрация приход товаров'!$A$4:$A$2000,"&lt;"&amp;DATE(YEAR($A1468),MONTH($A1468),1)))-SUMIFS('Регистрация расход товаров'!$H$4:$H$2000,'Регистрация расход товаров'!$A$4:$A$2000,"&lt;"&amp;DATE(YEAR($A1468),MONTH($A1468),1),'Регистрация расход товаров'!$D$4:$D$2000,$D1468),0)))/((SUMIFS('Регистрация приход товаров'!$G$4:$G$2000,'Регистрация приход товаров'!$A$4:$A$2000,"&gt;="&amp;DATE(YEAR($A1468),MONTH($A1468),1),'Регистрация приход товаров'!$D$4:$D$2000,$D1468)-SUMIFS('Регистрация приход товаров'!$G$4:$G$2000,'Регистрация приход товаров'!$A$4:$A$2000,"&gt;="&amp;DATE(YEAR($A1468),MONTH($A1468)+1,1),'Регистрация приход товаров'!$D$4:$D$2000,$D1468))+(IFERROR((SUMIF('Остаток на начало год'!$B$5:$B$302,$D1468,'Остаток на начало год'!$E$5:$E$302)+SUMIFS('Регистрация приход товаров'!$G$4:$G$2000,'Регистрация приход товаров'!$D$4:$D$2000,$D1468,'Регистрация приход товаров'!$A$4:$A$2000,"&lt;"&amp;DATE(YEAR($A1468),MONTH($A1468),1)))-SUMIFS('Регистрация расход товаров'!$G$4:$G$2000,'Регистрация расход товаров'!$A$4:$A$2000,"&lt;"&amp;DATE(YEAR($A1468),MONTH($A1468),1),'Регистрация расход товаров'!$D$4:$D$2000,$D1468),0))))*G1468,0)</f>
        <v>0</v>
      </c>
      <c r="I1468" s="154"/>
      <c r="J1468" s="153">
        <f t="shared" si="44"/>
        <v>0</v>
      </c>
      <c r="K1468" s="153">
        <f t="shared" si="45"/>
        <v>0</v>
      </c>
      <c r="L1468" s="43" t="e">
        <f>IF(B1468=#REF!,MAX($L$3:L1467)+1,0)</f>
        <v>#REF!</v>
      </c>
    </row>
    <row r="1469" spans="1:12">
      <c r="A1469" s="158"/>
      <c r="B1469" s="94"/>
      <c r="C1469" s="159"/>
      <c r="D1469" s="128"/>
      <c r="E1469" s="151" t="str">
        <f>IFERROR(INDEX('Материал хисобот'!$C$9:$C$259,MATCH(D1469,'Материал хисобот'!$B$9:$B$259,0),1),"")</f>
        <v/>
      </c>
      <c r="F1469" s="152" t="str">
        <f>IFERROR(INDEX('Материал хисобот'!$D$9:$D$259,MATCH(D1469,'Материал хисобот'!$B$9:$B$259,0),1),"")</f>
        <v/>
      </c>
      <c r="G1469" s="155"/>
      <c r="H1469" s="153">
        <f>IFERROR((((SUMIFS('Регистрация приход товаров'!$H$4:$H$2000,'Регистрация приход товаров'!$A$4:$A$2000,"&gt;="&amp;DATE(YEAR($A1469),MONTH($A1469),1),'Регистрация приход товаров'!$D$4:$D$2000,$D1469)-SUMIFS('Регистрация приход товаров'!$H$4:$H$2000,'Регистрация приход товаров'!$A$4:$A$2000,"&gt;="&amp;DATE(YEAR($A1469),MONTH($A1469)+1,1),'Регистрация приход товаров'!$D$4:$D$2000,$D1469))+(IFERROR((SUMIF('Остаток на начало год'!$B$5:$B$302,$D1469,'Остаток на начало год'!$F$5:$F$302)+SUMIFS('Регистрация приход товаров'!$H$4:$H$2000,'Регистрация приход товаров'!$D$4:$D$2000,$D1469,'Регистрация приход товаров'!$A$4:$A$2000,"&lt;"&amp;DATE(YEAR($A1469),MONTH($A1469),1)))-SUMIFS('Регистрация расход товаров'!$H$4:$H$2000,'Регистрация расход товаров'!$A$4:$A$2000,"&lt;"&amp;DATE(YEAR($A1469),MONTH($A1469),1),'Регистрация расход товаров'!$D$4:$D$2000,$D1469),0)))/((SUMIFS('Регистрация приход товаров'!$G$4:$G$2000,'Регистрация приход товаров'!$A$4:$A$2000,"&gt;="&amp;DATE(YEAR($A1469),MONTH($A1469),1),'Регистрация приход товаров'!$D$4:$D$2000,$D1469)-SUMIFS('Регистрация приход товаров'!$G$4:$G$2000,'Регистрация приход товаров'!$A$4:$A$2000,"&gt;="&amp;DATE(YEAR($A1469),MONTH($A1469)+1,1),'Регистрация приход товаров'!$D$4:$D$2000,$D1469))+(IFERROR((SUMIF('Остаток на начало год'!$B$5:$B$302,$D1469,'Остаток на начало год'!$E$5:$E$302)+SUMIFS('Регистрация приход товаров'!$G$4:$G$2000,'Регистрация приход товаров'!$D$4:$D$2000,$D1469,'Регистрация приход товаров'!$A$4:$A$2000,"&lt;"&amp;DATE(YEAR($A1469),MONTH($A1469),1)))-SUMIFS('Регистрация расход товаров'!$G$4:$G$2000,'Регистрация расход товаров'!$A$4:$A$2000,"&lt;"&amp;DATE(YEAR($A1469),MONTH($A1469),1),'Регистрация расход товаров'!$D$4:$D$2000,$D1469),0))))*G1469,0)</f>
        <v>0</v>
      </c>
      <c r="I1469" s="154"/>
      <c r="J1469" s="153">
        <f t="shared" si="44"/>
        <v>0</v>
      </c>
      <c r="K1469" s="153">
        <f t="shared" si="45"/>
        <v>0</v>
      </c>
      <c r="L1469" s="43" t="e">
        <f>IF(B1469=#REF!,MAX($L$3:L1468)+1,0)</f>
        <v>#REF!</v>
      </c>
    </row>
    <row r="1470" spans="1:12">
      <c r="A1470" s="158"/>
      <c r="B1470" s="94"/>
      <c r="C1470" s="159"/>
      <c r="D1470" s="128"/>
      <c r="E1470" s="151" t="str">
        <f>IFERROR(INDEX('Материал хисобот'!$C$9:$C$259,MATCH(D1470,'Материал хисобот'!$B$9:$B$259,0),1),"")</f>
        <v/>
      </c>
      <c r="F1470" s="152" t="str">
        <f>IFERROR(INDEX('Материал хисобот'!$D$9:$D$259,MATCH(D1470,'Материал хисобот'!$B$9:$B$259,0),1),"")</f>
        <v/>
      </c>
      <c r="G1470" s="155"/>
      <c r="H1470" s="153">
        <f>IFERROR((((SUMIFS('Регистрация приход товаров'!$H$4:$H$2000,'Регистрация приход товаров'!$A$4:$A$2000,"&gt;="&amp;DATE(YEAR($A1470),MONTH($A1470),1),'Регистрация приход товаров'!$D$4:$D$2000,$D1470)-SUMIFS('Регистрация приход товаров'!$H$4:$H$2000,'Регистрация приход товаров'!$A$4:$A$2000,"&gt;="&amp;DATE(YEAR($A1470),MONTH($A1470)+1,1),'Регистрация приход товаров'!$D$4:$D$2000,$D1470))+(IFERROR((SUMIF('Остаток на начало год'!$B$5:$B$302,$D1470,'Остаток на начало год'!$F$5:$F$302)+SUMIFS('Регистрация приход товаров'!$H$4:$H$2000,'Регистрация приход товаров'!$D$4:$D$2000,$D1470,'Регистрация приход товаров'!$A$4:$A$2000,"&lt;"&amp;DATE(YEAR($A1470),MONTH($A1470),1)))-SUMIFS('Регистрация расход товаров'!$H$4:$H$2000,'Регистрация расход товаров'!$A$4:$A$2000,"&lt;"&amp;DATE(YEAR($A1470),MONTH($A1470),1),'Регистрация расход товаров'!$D$4:$D$2000,$D1470),0)))/((SUMIFS('Регистрация приход товаров'!$G$4:$G$2000,'Регистрация приход товаров'!$A$4:$A$2000,"&gt;="&amp;DATE(YEAR($A1470),MONTH($A1470),1),'Регистрация приход товаров'!$D$4:$D$2000,$D1470)-SUMIFS('Регистрация приход товаров'!$G$4:$G$2000,'Регистрация приход товаров'!$A$4:$A$2000,"&gt;="&amp;DATE(YEAR($A1470),MONTH($A1470)+1,1),'Регистрация приход товаров'!$D$4:$D$2000,$D1470))+(IFERROR((SUMIF('Остаток на начало год'!$B$5:$B$302,$D1470,'Остаток на начало год'!$E$5:$E$302)+SUMIFS('Регистрация приход товаров'!$G$4:$G$2000,'Регистрация приход товаров'!$D$4:$D$2000,$D1470,'Регистрация приход товаров'!$A$4:$A$2000,"&lt;"&amp;DATE(YEAR($A1470),MONTH($A1470),1)))-SUMIFS('Регистрация расход товаров'!$G$4:$G$2000,'Регистрация расход товаров'!$A$4:$A$2000,"&lt;"&amp;DATE(YEAR($A1470),MONTH($A1470),1),'Регистрация расход товаров'!$D$4:$D$2000,$D1470),0))))*G1470,0)</f>
        <v>0</v>
      </c>
      <c r="I1470" s="154"/>
      <c r="J1470" s="153">
        <f t="shared" si="44"/>
        <v>0</v>
      </c>
      <c r="K1470" s="153">
        <f t="shared" si="45"/>
        <v>0</v>
      </c>
      <c r="L1470" s="43" t="e">
        <f>IF(B1470=#REF!,MAX($L$3:L1469)+1,0)</f>
        <v>#REF!</v>
      </c>
    </row>
    <row r="1471" spans="1:12">
      <c r="A1471" s="158"/>
      <c r="B1471" s="94"/>
      <c r="C1471" s="159"/>
      <c r="D1471" s="128"/>
      <c r="E1471" s="151" t="str">
        <f>IFERROR(INDEX('Материал хисобот'!$C$9:$C$259,MATCH(D1471,'Материал хисобот'!$B$9:$B$259,0),1),"")</f>
        <v/>
      </c>
      <c r="F1471" s="152" t="str">
        <f>IFERROR(INDEX('Материал хисобот'!$D$9:$D$259,MATCH(D1471,'Материал хисобот'!$B$9:$B$259,0),1),"")</f>
        <v/>
      </c>
      <c r="G1471" s="155"/>
      <c r="H1471" s="153">
        <f>IFERROR((((SUMIFS('Регистрация приход товаров'!$H$4:$H$2000,'Регистрация приход товаров'!$A$4:$A$2000,"&gt;="&amp;DATE(YEAR($A1471),MONTH($A1471),1),'Регистрация приход товаров'!$D$4:$D$2000,$D1471)-SUMIFS('Регистрация приход товаров'!$H$4:$H$2000,'Регистрация приход товаров'!$A$4:$A$2000,"&gt;="&amp;DATE(YEAR($A1471),MONTH($A1471)+1,1),'Регистрация приход товаров'!$D$4:$D$2000,$D1471))+(IFERROR((SUMIF('Остаток на начало год'!$B$5:$B$302,$D1471,'Остаток на начало год'!$F$5:$F$302)+SUMIFS('Регистрация приход товаров'!$H$4:$H$2000,'Регистрация приход товаров'!$D$4:$D$2000,$D1471,'Регистрация приход товаров'!$A$4:$A$2000,"&lt;"&amp;DATE(YEAR($A1471),MONTH($A1471),1)))-SUMIFS('Регистрация расход товаров'!$H$4:$H$2000,'Регистрация расход товаров'!$A$4:$A$2000,"&lt;"&amp;DATE(YEAR($A1471),MONTH($A1471),1),'Регистрация расход товаров'!$D$4:$D$2000,$D1471),0)))/((SUMIFS('Регистрация приход товаров'!$G$4:$G$2000,'Регистрация приход товаров'!$A$4:$A$2000,"&gt;="&amp;DATE(YEAR($A1471),MONTH($A1471),1),'Регистрация приход товаров'!$D$4:$D$2000,$D1471)-SUMIFS('Регистрация приход товаров'!$G$4:$G$2000,'Регистрация приход товаров'!$A$4:$A$2000,"&gt;="&amp;DATE(YEAR($A1471),MONTH($A1471)+1,1),'Регистрация приход товаров'!$D$4:$D$2000,$D1471))+(IFERROR((SUMIF('Остаток на начало год'!$B$5:$B$302,$D1471,'Остаток на начало год'!$E$5:$E$302)+SUMIFS('Регистрация приход товаров'!$G$4:$G$2000,'Регистрация приход товаров'!$D$4:$D$2000,$D1471,'Регистрация приход товаров'!$A$4:$A$2000,"&lt;"&amp;DATE(YEAR($A1471),MONTH($A1471),1)))-SUMIFS('Регистрация расход товаров'!$G$4:$G$2000,'Регистрация расход товаров'!$A$4:$A$2000,"&lt;"&amp;DATE(YEAR($A1471),MONTH($A1471),1),'Регистрация расход товаров'!$D$4:$D$2000,$D1471),0))))*G1471,0)</f>
        <v>0</v>
      </c>
      <c r="I1471" s="154"/>
      <c r="J1471" s="153">
        <f t="shared" si="44"/>
        <v>0</v>
      </c>
      <c r="K1471" s="153">
        <f t="shared" si="45"/>
        <v>0</v>
      </c>
      <c r="L1471" s="43" t="e">
        <f>IF(B1471=#REF!,MAX($L$3:L1470)+1,0)</f>
        <v>#REF!</v>
      </c>
    </row>
    <row r="1472" spans="1:12">
      <c r="A1472" s="158"/>
      <c r="B1472" s="94"/>
      <c r="C1472" s="159"/>
      <c r="D1472" s="128"/>
      <c r="E1472" s="151" t="str">
        <f>IFERROR(INDEX('Материал хисобот'!$C$9:$C$259,MATCH(D1472,'Материал хисобот'!$B$9:$B$259,0),1),"")</f>
        <v/>
      </c>
      <c r="F1472" s="152" t="str">
        <f>IFERROR(INDEX('Материал хисобот'!$D$9:$D$259,MATCH(D1472,'Материал хисобот'!$B$9:$B$259,0),1),"")</f>
        <v/>
      </c>
      <c r="G1472" s="155"/>
      <c r="H1472" s="153">
        <f>IFERROR((((SUMIFS('Регистрация приход товаров'!$H$4:$H$2000,'Регистрация приход товаров'!$A$4:$A$2000,"&gt;="&amp;DATE(YEAR($A1472),MONTH($A1472),1),'Регистрация приход товаров'!$D$4:$D$2000,$D1472)-SUMIFS('Регистрация приход товаров'!$H$4:$H$2000,'Регистрация приход товаров'!$A$4:$A$2000,"&gt;="&amp;DATE(YEAR($A1472),MONTH($A1472)+1,1),'Регистрация приход товаров'!$D$4:$D$2000,$D1472))+(IFERROR((SUMIF('Остаток на начало год'!$B$5:$B$302,$D1472,'Остаток на начало год'!$F$5:$F$302)+SUMIFS('Регистрация приход товаров'!$H$4:$H$2000,'Регистрация приход товаров'!$D$4:$D$2000,$D1472,'Регистрация приход товаров'!$A$4:$A$2000,"&lt;"&amp;DATE(YEAR($A1472),MONTH($A1472),1)))-SUMIFS('Регистрация расход товаров'!$H$4:$H$2000,'Регистрация расход товаров'!$A$4:$A$2000,"&lt;"&amp;DATE(YEAR($A1472),MONTH($A1472),1),'Регистрация расход товаров'!$D$4:$D$2000,$D1472),0)))/((SUMIFS('Регистрация приход товаров'!$G$4:$G$2000,'Регистрация приход товаров'!$A$4:$A$2000,"&gt;="&amp;DATE(YEAR($A1472),MONTH($A1472),1),'Регистрация приход товаров'!$D$4:$D$2000,$D1472)-SUMIFS('Регистрация приход товаров'!$G$4:$G$2000,'Регистрация приход товаров'!$A$4:$A$2000,"&gt;="&amp;DATE(YEAR($A1472),MONTH($A1472)+1,1),'Регистрация приход товаров'!$D$4:$D$2000,$D1472))+(IFERROR((SUMIF('Остаток на начало год'!$B$5:$B$302,$D1472,'Остаток на начало год'!$E$5:$E$302)+SUMIFS('Регистрация приход товаров'!$G$4:$G$2000,'Регистрация приход товаров'!$D$4:$D$2000,$D1472,'Регистрация приход товаров'!$A$4:$A$2000,"&lt;"&amp;DATE(YEAR($A1472),MONTH($A1472),1)))-SUMIFS('Регистрация расход товаров'!$G$4:$G$2000,'Регистрация расход товаров'!$A$4:$A$2000,"&lt;"&amp;DATE(YEAR($A1472),MONTH($A1472),1),'Регистрация расход товаров'!$D$4:$D$2000,$D1472),0))))*G1472,0)</f>
        <v>0</v>
      </c>
      <c r="I1472" s="154"/>
      <c r="J1472" s="153">
        <f t="shared" si="44"/>
        <v>0</v>
      </c>
      <c r="K1472" s="153">
        <f t="shared" si="45"/>
        <v>0</v>
      </c>
      <c r="L1472" s="43" t="e">
        <f>IF(B1472=#REF!,MAX($L$3:L1471)+1,0)</f>
        <v>#REF!</v>
      </c>
    </row>
    <row r="1473" spans="1:12">
      <c r="A1473" s="158"/>
      <c r="B1473" s="94"/>
      <c r="C1473" s="159"/>
      <c r="D1473" s="128"/>
      <c r="E1473" s="151" t="str">
        <f>IFERROR(INDEX('Материал хисобот'!$C$9:$C$259,MATCH(D1473,'Материал хисобот'!$B$9:$B$259,0),1),"")</f>
        <v/>
      </c>
      <c r="F1473" s="152" t="str">
        <f>IFERROR(INDEX('Материал хисобот'!$D$9:$D$259,MATCH(D1473,'Материал хисобот'!$B$9:$B$259,0),1),"")</f>
        <v/>
      </c>
      <c r="G1473" s="155"/>
      <c r="H1473" s="153">
        <f>IFERROR((((SUMIFS('Регистрация приход товаров'!$H$4:$H$2000,'Регистрация приход товаров'!$A$4:$A$2000,"&gt;="&amp;DATE(YEAR($A1473),MONTH($A1473),1),'Регистрация приход товаров'!$D$4:$D$2000,$D1473)-SUMIFS('Регистрация приход товаров'!$H$4:$H$2000,'Регистрация приход товаров'!$A$4:$A$2000,"&gt;="&amp;DATE(YEAR($A1473),MONTH($A1473)+1,1),'Регистрация приход товаров'!$D$4:$D$2000,$D1473))+(IFERROR((SUMIF('Остаток на начало год'!$B$5:$B$302,$D1473,'Остаток на начало год'!$F$5:$F$302)+SUMIFS('Регистрация приход товаров'!$H$4:$H$2000,'Регистрация приход товаров'!$D$4:$D$2000,$D1473,'Регистрация приход товаров'!$A$4:$A$2000,"&lt;"&amp;DATE(YEAR($A1473),MONTH($A1473),1)))-SUMIFS('Регистрация расход товаров'!$H$4:$H$2000,'Регистрация расход товаров'!$A$4:$A$2000,"&lt;"&amp;DATE(YEAR($A1473),MONTH($A1473),1),'Регистрация расход товаров'!$D$4:$D$2000,$D1473),0)))/((SUMIFS('Регистрация приход товаров'!$G$4:$G$2000,'Регистрация приход товаров'!$A$4:$A$2000,"&gt;="&amp;DATE(YEAR($A1473),MONTH($A1473),1),'Регистрация приход товаров'!$D$4:$D$2000,$D1473)-SUMIFS('Регистрация приход товаров'!$G$4:$G$2000,'Регистрация приход товаров'!$A$4:$A$2000,"&gt;="&amp;DATE(YEAR($A1473),MONTH($A1473)+1,1),'Регистрация приход товаров'!$D$4:$D$2000,$D1473))+(IFERROR((SUMIF('Остаток на начало год'!$B$5:$B$302,$D1473,'Остаток на начало год'!$E$5:$E$302)+SUMIFS('Регистрация приход товаров'!$G$4:$G$2000,'Регистрация приход товаров'!$D$4:$D$2000,$D1473,'Регистрация приход товаров'!$A$4:$A$2000,"&lt;"&amp;DATE(YEAR($A1473),MONTH($A1473),1)))-SUMIFS('Регистрация расход товаров'!$G$4:$G$2000,'Регистрация расход товаров'!$A$4:$A$2000,"&lt;"&amp;DATE(YEAR($A1473),MONTH($A1473),1),'Регистрация расход товаров'!$D$4:$D$2000,$D1473),0))))*G1473,0)</f>
        <v>0</v>
      </c>
      <c r="I1473" s="154"/>
      <c r="J1473" s="153">
        <f t="shared" si="44"/>
        <v>0</v>
      </c>
      <c r="K1473" s="153">
        <f t="shared" si="45"/>
        <v>0</v>
      </c>
      <c r="L1473" s="43" t="e">
        <f>IF(B1473=#REF!,MAX($L$3:L1472)+1,0)</f>
        <v>#REF!</v>
      </c>
    </row>
    <row r="1474" spans="1:12">
      <c r="A1474" s="158"/>
      <c r="B1474" s="94"/>
      <c r="C1474" s="159"/>
      <c r="D1474" s="128"/>
      <c r="E1474" s="151" t="str">
        <f>IFERROR(INDEX('Материал хисобот'!$C$9:$C$259,MATCH(D1474,'Материал хисобот'!$B$9:$B$259,0),1),"")</f>
        <v/>
      </c>
      <c r="F1474" s="152" t="str">
        <f>IFERROR(INDEX('Материал хисобот'!$D$9:$D$259,MATCH(D1474,'Материал хисобот'!$B$9:$B$259,0),1),"")</f>
        <v/>
      </c>
      <c r="G1474" s="155"/>
      <c r="H1474" s="153">
        <f>IFERROR((((SUMIFS('Регистрация приход товаров'!$H$4:$H$2000,'Регистрация приход товаров'!$A$4:$A$2000,"&gt;="&amp;DATE(YEAR($A1474),MONTH($A1474),1),'Регистрация приход товаров'!$D$4:$D$2000,$D1474)-SUMIFS('Регистрация приход товаров'!$H$4:$H$2000,'Регистрация приход товаров'!$A$4:$A$2000,"&gt;="&amp;DATE(YEAR($A1474),MONTH($A1474)+1,1),'Регистрация приход товаров'!$D$4:$D$2000,$D1474))+(IFERROR((SUMIF('Остаток на начало год'!$B$5:$B$302,$D1474,'Остаток на начало год'!$F$5:$F$302)+SUMIFS('Регистрация приход товаров'!$H$4:$H$2000,'Регистрация приход товаров'!$D$4:$D$2000,$D1474,'Регистрация приход товаров'!$A$4:$A$2000,"&lt;"&amp;DATE(YEAR($A1474),MONTH($A1474),1)))-SUMIFS('Регистрация расход товаров'!$H$4:$H$2000,'Регистрация расход товаров'!$A$4:$A$2000,"&lt;"&amp;DATE(YEAR($A1474),MONTH($A1474),1),'Регистрация расход товаров'!$D$4:$D$2000,$D1474),0)))/((SUMIFS('Регистрация приход товаров'!$G$4:$G$2000,'Регистрация приход товаров'!$A$4:$A$2000,"&gt;="&amp;DATE(YEAR($A1474),MONTH($A1474),1),'Регистрация приход товаров'!$D$4:$D$2000,$D1474)-SUMIFS('Регистрация приход товаров'!$G$4:$G$2000,'Регистрация приход товаров'!$A$4:$A$2000,"&gt;="&amp;DATE(YEAR($A1474),MONTH($A1474)+1,1),'Регистрация приход товаров'!$D$4:$D$2000,$D1474))+(IFERROR((SUMIF('Остаток на начало год'!$B$5:$B$302,$D1474,'Остаток на начало год'!$E$5:$E$302)+SUMIFS('Регистрация приход товаров'!$G$4:$G$2000,'Регистрация приход товаров'!$D$4:$D$2000,$D1474,'Регистрация приход товаров'!$A$4:$A$2000,"&lt;"&amp;DATE(YEAR($A1474),MONTH($A1474),1)))-SUMIFS('Регистрация расход товаров'!$G$4:$G$2000,'Регистрация расход товаров'!$A$4:$A$2000,"&lt;"&amp;DATE(YEAR($A1474),MONTH($A1474),1),'Регистрация расход товаров'!$D$4:$D$2000,$D1474),0))))*G1474,0)</f>
        <v>0</v>
      </c>
      <c r="I1474" s="154"/>
      <c r="J1474" s="153">
        <f t="shared" si="44"/>
        <v>0</v>
      </c>
      <c r="K1474" s="153">
        <f t="shared" si="45"/>
        <v>0</v>
      </c>
      <c r="L1474" s="43" t="e">
        <f>IF(B1474=#REF!,MAX($L$3:L1473)+1,0)</f>
        <v>#REF!</v>
      </c>
    </row>
    <row r="1475" spans="1:12">
      <c r="A1475" s="158"/>
      <c r="B1475" s="94"/>
      <c r="C1475" s="159"/>
      <c r="D1475" s="128"/>
      <c r="E1475" s="151" t="str">
        <f>IFERROR(INDEX('Материал хисобот'!$C$9:$C$259,MATCH(D1475,'Материал хисобот'!$B$9:$B$259,0),1),"")</f>
        <v/>
      </c>
      <c r="F1475" s="152" t="str">
        <f>IFERROR(INDEX('Материал хисобот'!$D$9:$D$259,MATCH(D1475,'Материал хисобот'!$B$9:$B$259,0),1),"")</f>
        <v/>
      </c>
      <c r="G1475" s="155"/>
      <c r="H1475" s="153">
        <f>IFERROR((((SUMIFS('Регистрация приход товаров'!$H$4:$H$2000,'Регистрация приход товаров'!$A$4:$A$2000,"&gt;="&amp;DATE(YEAR($A1475),MONTH($A1475),1),'Регистрация приход товаров'!$D$4:$D$2000,$D1475)-SUMIFS('Регистрация приход товаров'!$H$4:$H$2000,'Регистрация приход товаров'!$A$4:$A$2000,"&gt;="&amp;DATE(YEAR($A1475),MONTH($A1475)+1,1),'Регистрация приход товаров'!$D$4:$D$2000,$D1475))+(IFERROR((SUMIF('Остаток на начало год'!$B$5:$B$302,$D1475,'Остаток на начало год'!$F$5:$F$302)+SUMIFS('Регистрация приход товаров'!$H$4:$H$2000,'Регистрация приход товаров'!$D$4:$D$2000,$D1475,'Регистрация приход товаров'!$A$4:$A$2000,"&lt;"&amp;DATE(YEAR($A1475),MONTH($A1475),1)))-SUMIFS('Регистрация расход товаров'!$H$4:$H$2000,'Регистрация расход товаров'!$A$4:$A$2000,"&lt;"&amp;DATE(YEAR($A1475),MONTH($A1475),1),'Регистрация расход товаров'!$D$4:$D$2000,$D1475),0)))/((SUMIFS('Регистрация приход товаров'!$G$4:$G$2000,'Регистрация приход товаров'!$A$4:$A$2000,"&gt;="&amp;DATE(YEAR($A1475),MONTH($A1475),1),'Регистрация приход товаров'!$D$4:$D$2000,$D1475)-SUMIFS('Регистрация приход товаров'!$G$4:$G$2000,'Регистрация приход товаров'!$A$4:$A$2000,"&gt;="&amp;DATE(YEAR($A1475),MONTH($A1475)+1,1),'Регистрация приход товаров'!$D$4:$D$2000,$D1475))+(IFERROR((SUMIF('Остаток на начало год'!$B$5:$B$302,$D1475,'Остаток на начало год'!$E$5:$E$302)+SUMIFS('Регистрация приход товаров'!$G$4:$G$2000,'Регистрация приход товаров'!$D$4:$D$2000,$D1475,'Регистрация приход товаров'!$A$4:$A$2000,"&lt;"&amp;DATE(YEAR($A1475),MONTH($A1475),1)))-SUMIFS('Регистрация расход товаров'!$G$4:$G$2000,'Регистрация расход товаров'!$A$4:$A$2000,"&lt;"&amp;DATE(YEAR($A1475),MONTH($A1475),1),'Регистрация расход товаров'!$D$4:$D$2000,$D1475),0))))*G1475,0)</f>
        <v>0</v>
      </c>
      <c r="I1475" s="154"/>
      <c r="J1475" s="153">
        <f t="shared" si="44"/>
        <v>0</v>
      </c>
      <c r="K1475" s="153">
        <f t="shared" si="45"/>
        <v>0</v>
      </c>
      <c r="L1475" s="43" t="e">
        <f>IF(B1475=#REF!,MAX($L$3:L1474)+1,0)</f>
        <v>#REF!</v>
      </c>
    </row>
    <row r="1476" spans="1:12">
      <c r="A1476" s="158"/>
      <c r="B1476" s="94"/>
      <c r="C1476" s="159"/>
      <c r="D1476" s="128"/>
      <c r="E1476" s="151" t="str">
        <f>IFERROR(INDEX('Материал хисобот'!$C$9:$C$259,MATCH(D1476,'Материал хисобот'!$B$9:$B$259,0),1),"")</f>
        <v/>
      </c>
      <c r="F1476" s="152" t="str">
        <f>IFERROR(INDEX('Материал хисобот'!$D$9:$D$259,MATCH(D1476,'Материал хисобот'!$B$9:$B$259,0),1),"")</f>
        <v/>
      </c>
      <c r="G1476" s="155"/>
      <c r="H1476" s="153">
        <f>IFERROR((((SUMIFS('Регистрация приход товаров'!$H$4:$H$2000,'Регистрация приход товаров'!$A$4:$A$2000,"&gt;="&amp;DATE(YEAR($A1476),MONTH($A1476),1),'Регистрация приход товаров'!$D$4:$D$2000,$D1476)-SUMIFS('Регистрация приход товаров'!$H$4:$H$2000,'Регистрация приход товаров'!$A$4:$A$2000,"&gt;="&amp;DATE(YEAR($A1476),MONTH($A1476)+1,1),'Регистрация приход товаров'!$D$4:$D$2000,$D1476))+(IFERROR((SUMIF('Остаток на начало год'!$B$5:$B$302,$D1476,'Остаток на начало год'!$F$5:$F$302)+SUMIFS('Регистрация приход товаров'!$H$4:$H$2000,'Регистрация приход товаров'!$D$4:$D$2000,$D1476,'Регистрация приход товаров'!$A$4:$A$2000,"&lt;"&amp;DATE(YEAR($A1476),MONTH($A1476),1)))-SUMIFS('Регистрация расход товаров'!$H$4:$H$2000,'Регистрация расход товаров'!$A$4:$A$2000,"&lt;"&amp;DATE(YEAR($A1476),MONTH($A1476),1),'Регистрация расход товаров'!$D$4:$D$2000,$D1476),0)))/((SUMIFS('Регистрация приход товаров'!$G$4:$G$2000,'Регистрация приход товаров'!$A$4:$A$2000,"&gt;="&amp;DATE(YEAR($A1476),MONTH($A1476),1),'Регистрация приход товаров'!$D$4:$D$2000,$D1476)-SUMIFS('Регистрация приход товаров'!$G$4:$G$2000,'Регистрация приход товаров'!$A$4:$A$2000,"&gt;="&amp;DATE(YEAR($A1476),MONTH($A1476)+1,1),'Регистрация приход товаров'!$D$4:$D$2000,$D1476))+(IFERROR((SUMIF('Остаток на начало год'!$B$5:$B$302,$D1476,'Остаток на начало год'!$E$5:$E$302)+SUMIFS('Регистрация приход товаров'!$G$4:$G$2000,'Регистрация приход товаров'!$D$4:$D$2000,$D1476,'Регистрация приход товаров'!$A$4:$A$2000,"&lt;"&amp;DATE(YEAR($A1476),MONTH($A1476),1)))-SUMIFS('Регистрация расход товаров'!$G$4:$G$2000,'Регистрация расход товаров'!$A$4:$A$2000,"&lt;"&amp;DATE(YEAR($A1476),MONTH($A1476),1),'Регистрация расход товаров'!$D$4:$D$2000,$D1476),0))))*G1476,0)</f>
        <v>0</v>
      </c>
      <c r="I1476" s="154"/>
      <c r="J1476" s="153">
        <f t="shared" si="44"/>
        <v>0</v>
      </c>
      <c r="K1476" s="153">
        <f t="shared" si="45"/>
        <v>0</v>
      </c>
      <c r="L1476" s="43" t="e">
        <f>IF(B1476=#REF!,MAX($L$3:L1475)+1,0)</f>
        <v>#REF!</v>
      </c>
    </row>
    <row r="1477" spans="1:12">
      <c r="A1477" s="158"/>
      <c r="B1477" s="94"/>
      <c r="C1477" s="159"/>
      <c r="D1477" s="128"/>
      <c r="E1477" s="151" t="str">
        <f>IFERROR(INDEX('Материал хисобот'!$C$9:$C$259,MATCH(D1477,'Материал хисобот'!$B$9:$B$259,0),1),"")</f>
        <v/>
      </c>
      <c r="F1477" s="152" t="str">
        <f>IFERROR(INDEX('Материал хисобот'!$D$9:$D$259,MATCH(D1477,'Материал хисобот'!$B$9:$B$259,0),1),"")</f>
        <v/>
      </c>
      <c r="G1477" s="155"/>
      <c r="H1477" s="153">
        <f>IFERROR((((SUMIFS('Регистрация приход товаров'!$H$4:$H$2000,'Регистрация приход товаров'!$A$4:$A$2000,"&gt;="&amp;DATE(YEAR($A1477),MONTH($A1477),1),'Регистрация приход товаров'!$D$4:$D$2000,$D1477)-SUMIFS('Регистрация приход товаров'!$H$4:$H$2000,'Регистрация приход товаров'!$A$4:$A$2000,"&gt;="&amp;DATE(YEAR($A1477),MONTH($A1477)+1,1),'Регистрация приход товаров'!$D$4:$D$2000,$D1477))+(IFERROR((SUMIF('Остаток на начало год'!$B$5:$B$302,$D1477,'Остаток на начало год'!$F$5:$F$302)+SUMIFS('Регистрация приход товаров'!$H$4:$H$2000,'Регистрация приход товаров'!$D$4:$D$2000,$D1477,'Регистрация приход товаров'!$A$4:$A$2000,"&lt;"&amp;DATE(YEAR($A1477),MONTH($A1477),1)))-SUMIFS('Регистрация расход товаров'!$H$4:$H$2000,'Регистрация расход товаров'!$A$4:$A$2000,"&lt;"&amp;DATE(YEAR($A1477),MONTH($A1477),1),'Регистрация расход товаров'!$D$4:$D$2000,$D1477),0)))/((SUMIFS('Регистрация приход товаров'!$G$4:$G$2000,'Регистрация приход товаров'!$A$4:$A$2000,"&gt;="&amp;DATE(YEAR($A1477),MONTH($A1477),1),'Регистрация приход товаров'!$D$4:$D$2000,$D1477)-SUMIFS('Регистрация приход товаров'!$G$4:$G$2000,'Регистрация приход товаров'!$A$4:$A$2000,"&gt;="&amp;DATE(YEAR($A1477),MONTH($A1477)+1,1),'Регистрация приход товаров'!$D$4:$D$2000,$D1477))+(IFERROR((SUMIF('Остаток на начало год'!$B$5:$B$302,$D1477,'Остаток на начало год'!$E$5:$E$302)+SUMIFS('Регистрация приход товаров'!$G$4:$G$2000,'Регистрация приход товаров'!$D$4:$D$2000,$D1477,'Регистрация приход товаров'!$A$4:$A$2000,"&lt;"&amp;DATE(YEAR($A1477),MONTH($A1477),1)))-SUMIFS('Регистрация расход товаров'!$G$4:$G$2000,'Регистрация расход товаров'!$A$4:$A$2000,"&lt;"&amp;DATE(YEAR($A1477),MONTH($A1477),1),'Регистрация расход товаров'!$D$4:$D$2000,$D1477),0))))*G1477,0)</f>
        <v>0</v>
      </c>
      <c r="I1477" s="154"/>
      <c r="J1477" s="153">
        <f t="shared" ref="J1477:J1540" si="46">+G1477*I1477</f>
        <v>0</v>
      </c>
      <c r="K1477" s="153">
        <f t="shared" ref="K1477:K1540" si="47">+J1477-H1477</f>
        <v>0</v>
      </c>
      <c r="L1477" s="43" t="e">
        <f>IF(B1477=#REF!,MAX($L$3:L1476)+1,0)</f>
        <v>#REF!</v>
      </c>
    </row>
    <row r="1478" spans="1:12">
      <c r="A1478" s="158"/>
      <c r="B1478" s="94"/>
      <c r="C1478" s="159"/>
      <c r="D1478" s="128"/>
      <c r="E1478" s="151" t="str">
        <f>IFERROR(INDEX('Материал хисобот'!$C$9:$C$259,MATCH(D1478,'Материал хисобот'!$B$9:$B$259,0),1),"")</f>
        <v/>
      </c>
      <c r="F1478" s="152" t="str">
        <f>IFERROR(INDEX('Материал хисобот'!$D$9:$D$259,MATCH(D1478,'Материал хисобот'!$B$9:$B$259,0),1),"")</f>
        <v/>
      </c>
      <c r="G1478" s="155"/>
      <c r="H1478" s="153">
        <f>IFERROR((((SUMIFS('Регистрация приход товаров'!$H$4:$H$2000,'Регистрация приход товаров'!$A$4:$A$2000,"&gt;="&amp;DATE(YEAR($A1478),MONTH($A1478),1),'Регистрация приход товаров'!$D$4:$D$2000,$D1478)-SUMIFS('Регистрация приход товаров'!$H$4:$H$2000,'Регистрация приход товаров'!$A$4:$A$2000,"&gt;="&amp;DATE(YEAR($A1478),MONTH($A1478)+1,1),'Регистрация приход товаров'!$D$4:$D$2000,$D1478))+(IFERROR((SUMIF('Остаток на начало год'!$B$5:$B$302,$D1478,'Остаток на начало год'!$F$5:$F$302)+SUMIFS('Регистрация приход товаров'!$H$4:$H$2000,'Регистрация приход товаров'!$D$4:$D$2000,$D1478,'Регистрация приход товаров'!$A$4:$A$2000,"&lt;"&amp;DATE(YEAR($A1478),MONTH($A1478),1)))-SUMIFS('Регистрация расход товаров'!$H$4:$H$2000,'Регистрация расход товаров'!$A$4:$A$2000,"&lt;"&amp;DATE(YEAR($A1478),MONTH($A1478),1),'Регистрация расход товаров'!$D$4:$D$2000,$D1478),0)))/((SUMIFS('Регистрация приход товаров'!$G$4:$G$2000,'Регистрация приход товаров'!$A$4:$A$2000,"&gt;="&amp;DATE(YEAR($A1478),MONTH($A1478),1),'Регистрация приход товаров'!$D$4:$D$2000,$D1478)-SUMIFS('Регистрация приход товаров'!$G$4:$G$2000,'Регистрация приход товаров'!$A$4:$A$2000,"&gt;="&amp;DATE(YEAR($A1478),MONTH($A1478)+1,1),'Регистрация приход товаров'!$D$4:$D$2000,$D1478))+(IFERROR((SUMIF('Остаток на начало год'!$B$5:$B$302,$D1478,'Остаток на начало год'!$E$5:$E$302)+SUMIFS('Регистрация приход товаров'!$G$4:$G$2000,'Регистрация приход товаров'!$D$4:$D$2000,$D1478,'Регистрация приход товаров'!$A$4:$A$2000,"&lt;"&amp;DATE(YEAR($A1478),MONTH($A1478),1)))-SUMIFS('Регистрация расход товаров'!$G$4:$G$2000,'Регистрация расход товаров'!$A$4:$A$2000,"&lt;"&amp;DATE(YEAR($A1478),MONTH($A1478),1),'Регистрация расход товаров'!$D$4:$D$2000,$D1478),0))))*G1478,0)</f>
        <v>0</v>
      </c>
      <c r="I1478" s="154"/>
      <c r="J1478" s="153">
        <f t="shared" si="46"/>
        <v>0</v>
      </c>
      <c r="K1478" s="153">
        <f t="shared" si="47"/>
        <v>0</v>
      </c>
      <c r="L1478" s="43" t="e">
        <f>IF(B1478=#REF!,MAX($L$3:L1477)+1,0)</f>
        <v>#REF!</v>
      </c>
    </row>
    <row r="1479" spans="1:12">
      <c r="A1479" s="158"/>
      <c r="B1479" s="94"/>
      <c r="C1479" s="159"/>
      <c r="D1479" s="128"/>
      <c r="E1479" s="151" t="str">
        <f>IFERROR(INDEX('Материал хисобот'!$C$9:$C$259,MATCH(D1479,'Материал хисобот'!$B$9:$B$259,0),1),"")</f>
        <v/>
      </c>
      <c r="F1479" s="152" t="str">
        <f>IFERROR(INDEX('Материал хисобот'!$D$9:$D$259,MATCH(D1479,'Материал хисобот'!$B$9:$B$259,0),1),"")</f>
        <v/>
      </c>
      <c r="G1479" s="155"/>
      <c r="H1479" s="153">
        <f>IFERROR((((SUMIFS('Регистрация приход товаров'!$H$4:$H$2000,'Регистрация приход товаров'!$A$4:$A$2000,"&gt;="&amp;DATE(YEAR($A1479),MONTH($A1479),1),'Регистрация приход товаров'!$D$4:$D$2000,$D1479)-SUMIFS('Регистрация приход товаров'!$H$4:$H$2000,'Регистрация приход товаров'!$A$4:$A$2000,"&gt;="&amp;DATE(YEAR($A1479),MONTH($A1479)+1,1),'Регистрация приход товаров'!$D$4:$D$2000,$D1479))+(IFERROR((SUMIF('Остаток на начало год'!$B$5:$B$302,$D1479,'Остаток на начало год'!$F$5:$F$302)+SUMIFS('Регистрация приход товаров'!$H$4:$H$2000,'Регистрация приход товаров'!$D$4:$D$2000,$D1479,'Регистрация приход товаров'!$A$4:$A$2000,"&lt;"&amp;DATE(YEAR($A1479),MONTH($A1479),1)))-SUMIFS('Регистрация расход товаров'!$H$4:$H$2000,'Регистрация расход товаров'!$A$4:$A$2000,"&lt;"&amp;DATE(YEAR($A1479),MONTH($A1479),1),'Регистрация расход товаров'!$D$4:$D$2000,$D1479),0)))/((SUMIFS('Регистрация приход товаров'!$G$4:$G$2000,'Регистрация приход товаров'!$A$4:$A$2000,"&gt;="&amp;DATE(YEAR($A1479),MONTH($A1479),1),'Регистрация приход товаров'!$D$4:$D$2000,$D1479)-SUMIFS('Регистрация приход товаров'!$G$4:$G$2000,'Регистрация приход товаров'!$A$4:$A$2000,"&gt;="&amp;DATE(YEAR($A1479),MONTH($A1479)+1,1),'Регистрация приход товаров'!$D$4:$D$2000,$D1479))+(IFERROR((SUMIF('Остаток на начало год'!$B$5:$B$302,$D1479,'Остаток на начало год'!$E$5:$E$302)+SUMIFS('Регистрация приход товаров'!$G$4:$G$2000,'Регистрация приход товаров'!$D$4:$D$2000,$D1479,'Регистрация приход товаров'!$A$4:$A$2000,"&lt;"&amp;DATE(YEAR($A1479),MONTH($A1479),1)))-SUMIFS('Регистрация расход товаров'!$G$4:$G$2000,'Регистрация расход товаров'!$A$4:$A$2000,"&lt;"&amp;DATE(YEAR($A1479),MONTH($A1479),1),'Регистрация расход товаров'!$D$4:$D$2000,$D1479),0))))*G1479,0)</f>
        <v>0</v>
      </c>
      <c r="I1479" s="154"/>
      <c r="J1479" s="153">
        <f t="shared" si="46"/>
        <v>0</v>
      </c>
      <c r="K1479" s="153">
        <f t="shared" si="47"/>
        <v>0</v>
      </c>
      <c r="L1479" s="43" t="e">
        <f>IF(B1479=#REF!,MAX($L$3:L1478)+1,0)</f>
        <v>#REF!</v>
      </c>
    </row>
    <row r="1480" spans="1:12">
      <c r="A1480" s="158"/>
      <c r="B1480" s="94"/>
      <c r="C1480" s="159"/>
      <c r="D1480" s="128"/>
      <c r="E1480" s="151" t="str">
        <f>IFERROR(INDEX('Материал хисобот'!$C$9:$C$259,MATCH(D1480,'Материал хисобот'!$B$9:$B$259,0),1),"")</f>
        <v/>
      </c>
      <c r="F1480" s="152" t="str">
        <f>IFERROR(INDEX('Материал хисобот'!$D$9:$D$259,MATCH(D1480,'Материал хисобот'!$B$9:$B$259,0),1),"")</f>
        <v/>
      </c>
      <c r="G1480" s="155"/>
      <c r="H1480" s="153">
        <f>IFERROR((((SUMIFS('Регистрация приход товаров'!$H$4:$H$2000,'Регистрация приход товаров'!$A$4:$A$2000,"&gt;="&amp;DATE(YEAR($A1480),MONTH($A1480),1),'Регистрация приход товаров'!$D$4:$D$2000,$D1480)-SUMIFS('Регистрация приход товаров'!$H$4:$H$2000,'Регистрация приход товаров'!$A$4:$A$2000,"&gt;="&amp;DATE(YEAR($A1480),MONTH($A1480)+1,1),'Регистрация приход товаров'!$D$4:$D$2000,$D1480))+(IFERROR((SUMIF('Остаток на начало год'!$B$5:$B$302,$D1480,'Остаток на начало год'!$F$5:$F$302)+SUMIFS('Регистрация приход товаров'!$H$4:$H$2000,'Регистрация приход товаров'!$D$4:$D$2000,$D1480,'Регистрация приход товаров'!$A$4:$A$2000,"&lt;"&amp;DATE(YEAR($A1480),MONTH($A1480),1)))-SUMIFS('Регистрация расход товаров'!$H$4:$H$2000,'Регистрация расход товаров'!$A$4:$A$2000,"&lt;"&amp;DATE(YEAR($A1480),MONTH($A1480),1),'Регистрация расход товаров'!$D$4:$D$2000,$D1480),0)))/((SUMIFS('Регистрация приход товаров'!$G$4:$G$2000,'Регистрация приход товаров'!$A$4:$A$2000,"&gt;="&amp;DATE(YEAR($A1480),MONTH($A1480),1),'Регистрация приход товаров'!$D$4:$D$2000,$D1480)-SUMIFS('Регистрация приход товаров'!$G$4:$G$2000,'Регистрация приход товаров'!$A$4:$A$2000,"&gt;="&amp;DATE(YEAR($A1480),MONTH($A1480)+1,1),'Регистрация приход товаров'!$D$4:$D$2000,$D1480))+(IFERROR((SUMIF('Остаток на начало год'!$B$5:$B$302,$D1480,'Остаток на начало год'!$E$5:$E$302)+SUMIFS('Регистрация приход товаров'!$G$4:$G$2000,'Регистрация приход товаров'!$D$4:$D$2000,$D1480,'Регистрация приход товаров'!$A$4:$A$2000,"&lt;"&amp;DATE(YEAR($A1480),MONTH($A1480),1)))-SUMIFS('Регистрация расход товаров'!$G$4:$G$2000,'Регистрация расход товаров'!$A$4:$A$2000,"&lt;"&amp;DATE(YEAR($A1480),MONTH($A1480),1),'Регистрация расход товаров'!$D$4:$D$2000,$D1480),0))))*G1480,0)</f>
        <v>0</v>
      </c>
      <c r="I1480" s="154"/>
      <c r="J1480" s="153">
        <f t="shared" si="46"/>
        <v>0</v>
      </c>
      <c r="K1480" s="153">
        <f t="shared" si="47"/>
        <v>0</v>
      </c>
      <c r="L1480" s="43" t="e">
        <f>IF(B1480=#REF!,MAX($L$3:L1479)+1,0)</f>
        <v>#REF!</v>
      </c>
    </row>
    <row r="1481" spans="1:12">
      <c r="A1481" s="158"/>
      <c r="B1481" s="94"/>
      <c r="C1481" s="159"/>
      <c r="D1481" s="128"/>
      <c r="E1481" s="151" t="str">
        <f>IFERROR(INDEX('Материал хисобот'!$C$9:$C$259,MATCH(D1481,'Материал хисобот'!$B$9:$B$259,0),1),"")</f>
        <v/>
      </c>
      <c r="F1481" s="152" t="str">
        <f>IFERROR(INDEX('Материал хисобот'!$D$9:$D$259,MATCH(D1481,'Материал хисобот'!$B$9:$B$259,0),1),"")</f>
        <v/>
      </c>
      <c r="G1481" s="155"/>
      <c r="H1481" s="153">
        <f>IFERROR((((SUMIFS('Регистрация приход товаров'!$H$4:$H$2000,'Регистрация приход товаров'!$A$4:$A$2000,"&gt;="&amp;DATE(YEAR($A1481),MONTH($A1481),1),'Регистрация приход товаров'!$D$4:$D$2000,$D1481)-SUMIFS('Регистрация приход товаров'!$H$4:$H$2000,'Регистрация приход товаров'!$A$4:$A$2000,"&gt;="&amp;DATE(YEAR($A1481),MONTH($A1481)+1,1),'Регистрация приход товаров'!$D$4:$D$2000,$D1481))+(IFERROR((SUMIF('Остаток на начало год'!$B$5:$B$302,$D1481,'Остаток на начало год'!$F$5:$F$302)+SUMIFS('Регистрация приход товаров'!$H$4:$H$2000,'Регистрация приход товаров'!$D$4:$D$2000,$D1481,'Регистрация приход товаров'!$A$4:$A$2000,"&lt;"&amp;DATE(YEAR($A1481),MONTH($A1481),1)))-SUMIFS('Регистрация расход товаров'!$H$4:$H$2000,'Регистрация расход товаров'!$A$4:$A$2000,"&lt;"&amp;DATE(YEAR($A1481),MONTH($A1481),1),'Регистрация расход товаров'!$D$4:$D$2000,$D1481),0)))/((SUMIFS('Регистрация приход товаров'!$G$4:$G$2000,'Регистрация приход товаров'!$A$4:$A$2000,"&gt;="&amp;DATE(YEAR($A1481),MONTH($A1481),1),'Регистрация приход товаров'!$D$4:$D$2000,$D1481)-SUMIFS('Регистрация приход товаров'!$G$4:$G$2000,'Регистрация приход товаров'!$A$4:$A$2000,"&gt;="&amp;DATE(YEAR($A1481),MONTH($A1481)+1,1),'Регистрация приход товаров'!$D$4:$D$2000,$D1481))+(IFERROR((SUMIF('Остаток на начало год'!$B$5:$B$302,$D1481,'Остаток на начало год'!$E$5:$E$302)+SUMIFS('Регистрация приход товаров'!$G$4:$G$2000,'Регистрация приход товаров'!$D$4:$D$2000,$D1481,'Регистрация приход товаров'!$A$4:$A$2000,"&lt;"&amp;DATE(YEAR($A1481),MONTH($A1481),1)))-SUMIFS('Регистрация расход товаров'!$G$4:$G$2000,'Регистрация расход товаров'!$A$4:$A$2000,"&lt;"&amp;DATE(YEAR($A1481),MONTH($A1481),1),'Регистрация расход товаров'!$D$4:$D$2000,$D1481),0))))*G1481,0)</f>
        <v>0</v>
      </c>
      <c r="I1481" s="154"/>
      <c r="J1481" s="153">
        <f t="shared" si="46"/>
        <v>0</v>
      </c>
      <c r="K1481" s="153">
        <f t="shared" si="47"/>
        <v>0</v>
      </c>
      <c r="L1481" s="43" t="e">
        <f>IF(B1481=#REF!,MAX($L$3:L1480)+1,0)</f>
        <v>#REF!</v>
      </c>
    </row>
    <row r="1482" spans="1:12">
      <c r="A1482" s="158"/>
      <c r="B1482" s="94"/>
      <c r="C1482" s="159"/>
      <c r="D1482" s="128"/>
      <c r="E1482" s="151" t="str">
        <f>IFERROR(INDEX('Материал хисобот'!$C$9:$C$259,MATCH(D1482,'Материал хисобот'!$B$9:$B$259,0),1),"")</f>
        <v/>
      </c>
      <c r="F1482" s="152" t="str">
        <f>IFERROR(INDEX('Материал хисобот'!$D$9:$D$259,MATCH(D1482,'Материал хисобот'!$B$9:$B$259,0),1),"")</f>
        <v/>
      </c>
      <c r="G1482" s="155"/>
      <c r="H1482" s="153">
        <f>IFERROR((((SUMIFS('Регистрация приход товаров'!$H$4:$H$2000,'Регистрация приход товаров'!$A$4:$A$2000,"&gt;="&amp;DATE(YEAR($A1482),MONTH($A1482),1),'Регистрация приход товаров'!$D$4:$D$2000,$D1482)-SUMIFS('Регистрация приход товаров'!$H$4:$H$2000,'Регистрация приход товаров'!$A$4:$A$2000,"&gt;="&amp;DATE(YEAR($A1482),MONTH($A1482)+1,1),'Регистрация приход товаров'!$D$4:$D$2000,$D1482))+(IFERROR((SUMIF('Остаток на начало год'!$B$5:$B$302,$D1482,'Остаток на начало год'!$F$5:$F$302)+SUMIFS('Регистрация приход товаров'!$H$4:$H$2000,'Регистрация приход товаров'!$D$4:$D$2000,$D1482,'Регистрация приход товаров'!$A$4:$A$2000,"&lt;"&amp;DATE(YEAR($A1482),MONTH($A1482),1)))-SUMIFS('Регистрация расход товаров'!$H$4:$H$2000,'Регистрация расход товаров'!$A$4:$A$2000,"&lt;"&amp;DATE(YEAR($A1482),MONTH($A1482),1),'Регистрация расход товаров'!$D$4:$D$2000,$D1482),0)))/((SUMIFS('Регистрация приход товаров'!$G$4:$G$2000,'Регистрация приход товаров'!$A$4:$A$2000,"&gt;="&amp;DATE(YEAR($A1482),MONTH($A1482),1),'Регистрация приход товаров'!$D$4:$D$2000,$D1482)-SUMIFS('Регистрация приход товаров'!$G$4:$G$2000,'Регистрация приход товаров'!$A$4:$A$2000,"&gt;="&amp;DATE(YEAR($A1482),MONTH($A1482)+1,1),'Регистрация приход товаров'!$D$4:$D$2000,$D1482))+(IFERROR((SUMIF('Остаток на начало год'!$B$5:$B$302,$D1482,'Остаток на начало год'!$E$5:$E$302)+SUMIFS('Регистрация приход товаров'!$G$4:$G$2000,'Регистрация приход товаров'!$D$4:$D$2000,$D1482,'Регистрация приход товаров'!$A$4:$A$2000,"&lt;"&amp;DATE(YEAR($A1482),MONTH($A1482),1)))-SUMIFS('Регистрация расход товаров'!$G$4:$G$2000,'Регистрация расход товаров'!$A$4:$A$2000,"&lt;"&amp;DATE(YEAR($A1482),MONTH($A1482),1),'Регистрация расход товаров'!$D$4:$D$2000,$D1482),0))))*G1482,0)</f>
        <v>0</v>
      </c>
      <c r="I1482" s="154"/>
      <c r="J1482" s="153">
        <f t="shared" si="46"/>
        <v>0</v>
      </c>
      <c r="K1482" s="153">
        <f t="shared" si="47"/>
        <v>0</v>
      </c>
      <c r="L1482" s="43" t="e">
        <f>IF(B1482=#REF!,MAX($L$3:L1481)+1,0)</f>
        <v>#REF!</v>
      </c>
    </row>
    <row r="1483" spans="1:12">
      <c r="A1483" s="158"/>
      <c r="B1483" s="94"/>
      <c r="C1483" s="159"/>
      <c r="D1483" s="128"/>
      <c r="E1483" s="151" t="str">
        <f>IFERROR(INDEX('Материал хисобот'!$C$9:$C$259,MATCH(D1483,'Материал хисобот'!$B$9:$B$259,0),1),"")</f>
        <v/>
      </c>
      <c r="F1483" s="152" t="str">
        <f>IFERROR(INDEX('Материал хисобот'!$D$9:$D$259,MATCH(D1483,'Материал хисобот'!$B$9:$B$259,0),1),"")</f>
        <v/>
      </c>
      <c r="G1483" s="155"/>
      <c r="H1483" s="153">
        <f>IFERROR((((SUMIFS('Регистрация приход товаров'!$H$4:$H$2000,'Регистрация приход товаров'!$A$4:$A$2000,"&gt;="&amp;DATE(YEAR($A1483),MONTH($A1483),1),'Регистрация приход товаров'!$D$4:$D$2000,$D1483)-SUMIFS('Регистрация приход товаров'!$H$4:$H$2000,'Регистрация приход товаров'!$A$4:$A$2000,"&gt;="&amp;DATE(YEAR($A1483),MONTH($A1483)+1,1),'Регистрация приход товаров'!$D$4:$D$2000,$D1483))+(IFERROR((SUMIF('Остаток на начало год'!$B$5:$B$302,$D1483,'Остаток на начало год'!$F$5:$F$302)+SUMIFS('Регистрация приход товаров'!$H$4:$H$2000,'Регистрация приход товаров'!$D$4:$D$2000,$D1483,'Регистрация приход товаров'!$A$4:$A$2000,"&lt;"&amp;DATE(YEAR($A1483),MONTH($A1483),1)))-SUMIFS('Регистрация расход товаров'!$H$4:$H$2000,'Регистрация расход товаров'!$A$4:$A$2000,"&lt;"&amp;DATE(YEAR($A1483),MONTH($A1483),1),'Регистрация расход товаров'!$D$4:$D$2000,$D1483),0)))/((SUMIFS('Регистрация приход товаров'!$G$4:$G$2000,'Регистрация приход товаров'!$A$4:$A$2000,"&gt;="&amp;DATE(YEAR($A1483),MONTH($A1483),1),'Регистрация приход товаров'!$D$4:$D$2000,$D1483)-SUMIFS('Регистрация приход товаров'!$G$4:$G$2000,'Регистрация приход товаров'!$A$4:$A$2000,"&gt;="&amp;DATE(YEAR($A1483),MONTH($A1483)+1,1),'Регистрация приход товаров'!$D$4:$D$2000,$D1483))+(IFERROR((SUMIF('Остаток на начало год'!$B$5:$B$302,$D1483,'Остаток на начало год'!$E$5:$E$302)+SUMIFS('Регистрация приход товаров'!$G$4:$G$2000,'Регистрация приход товаров'!$D$4:$D$2000,$D1483,'Регистрация приход товаров'!$A$4:$A$2000,"&lt;"&amp;DATE(YEAR($A1483),MONTH($A1483),1)))-SUMIFS('Регистрация расход товаров'!$G$4:$G$2000,'Регистрация расход товаров'!$A$4:$A$2000,"&lt;"&amp;DATE(YEAR($A1483),MONTH($A1483),1),'Регистрация расход товаров'!$D$4:$D$2000,$D1483),0))))*G1483,0)</f>
        <v>0</v>
      </c>
      <c r="I1483" s="154"/>
      <c r="J1483" s="153">
        <f t="shared" si="46"/>
        <v>0</v>
      </c>
      <c r="K1483" s="153">
        <f t="shared" si="47"/>
        <v>0</v>
      </c>
      <c r="L1483" s="43" t="e">
        <f>IF(B1483=#REF!,MAX($L$3:L1482)+1,0)</f>
        <v>#REF!</v>
      </c>
    </row>
    <row r="1484" spans="1:12">
      <c r="A1484" s="158"/>
      <c r="B1484" s="94"/>
      <c r="C1484" s="159"/>
      <c r="D1484" s="128"/>
      <c r="E1484" s="151" t="str">
        <f>IFERROR(INDEX('Материал хисобот'!$C$9:$C$259,MATCH(D1484,'Материал хисобот'!$B$9:$B$259,0),1),"")</f>
        <v/>
      </c>
      <c r="F1484" s="152" t="str">
        <f>IFERROR(INDEX('Материал хисобот'!$D$9:$D$259,MATCH(D1484,'Материал хисобот'!$B$9:$B$259,0),1),"")</f>
        <v/>
      </c>
      <c r="G1484" s="155"/>
      <c r="H1484" s="153">
        <f>IFERROR((((SUMIFS('Регистрация приход товаров'!$H$4:$H$2000,'Регистрация приход товаров'!$A$4:$A$2000,"&gt;="&amp;DATE(YEAR($A1484),MONTH($A1484),1),'Регистрация приход товаров'!$D$4:$D$2000,$D1484)-SUMIFS('Регистрация приход товаров'!$H$4:$H$2000,'Регистрация приход товаров'!$A$4:$A$2000,"&gt;="&amp;DATE(YEAR($A1484),MONTH($A1484)+1,1),'Регистрация приход товаров'!$D$4:$D$2000,$D1484))+(IFERROR((SUMIF('Остаток на начало год'!$B$5:$B$302,$D1484,'Остаток на начало год'!$F$5:$F$302)+SUMIFS('Регистрация приход товаров'!$H$4:$H$2000,'Регистрация приход товаров'!$D$4:$D$2000,$D1484,'Регистрация приход товаров'!$A$4:$A$2000,"&lt;"&amp;DATE(YEAR($A1484),MONTH($A1484),1)))-SUMIFS('Регистрация расход товаров'!$H$4:$H$2000,'Регистрация расход товаров'!$A$4:$A$2000,"&lt;"&amp;DATE(YEAR($A1484),MONTH($A1484),1),'Регистрация расход товаров'!$D$4:$D$2000,$D1484),0)))/((SUMIFS('Регистрация приход товаров'!$G$4:$G$2000,'Регистрация приход товаров'!$A$4:$A$2000,"&gt;="&amp;DATE(YEAR($A1484),MONTH($A1484),1),'Регистрация приход товаров'!$D$4:$D$2000,$D1484)-SUMIFS('Регистрация приход товаров'!$G$4:$G$2000,'Регистрация приход товаров'!$A$4:$A$2000,"&gt;="&amp;DATE(YEAR($A1484),MONTH($A1484)+1,1),'Регистрация приход товаров'!$D$4:$D$2000,$D1484))+(IFERROR((SUMIF('Остаток на начало год'!$B$5:$B$302,$D1484,'Остаток на начало год'!$E$5:$E$302)+SUMIFS('Регистрация приход товаров'!$G$4:$G$2000,'Регистрация приход товаров'!$D$4:$D$2000,$D1484,'Регистрация приход товаров'!$A$4:$A$2000,"&lt;"&amp;DATE(YEAR($A1484),MONTH($A1484),1)))-SUMIFS('Регистрация расход товаров'!$G$4:$G$2000,'Регистрация расход товаров'!$A$4:$A$2000,"&lt;"&amp;DATE(YEAR($A1484),MONTH($A1484),1),'Регистрация расход товаров'!$D$4:$D$2000,$D1484),0))))*G1484,0)</f>
        <v>0</v>
      </c>
      <c r="I1484" s="154"/>
      <c r="J1484" s="153">
        <f t="shared" si="46"/>
        <v>0</v>
      </c>
      <c r="K1484" s="153">
        <f t="shared" si="47"/>
        <v>0</v>
      </c>
      <c r="L1484" s="43" t="e">
        <f>IF(B1484=#REF!,MAX($L$3:L1483)+1,0)</f>
        <v>#REF!</v>
      </c>
    </row>
    <row r="1485" spans="1:12">
      <c r="A1485" s="158"/>
      <c r="B1485" s="94"/>
      <c r="C1485" s="159"/>
      <c r="D1485" s="128"/>
      <c r="E1485" s="151" t="str">
        <f>IFERROR(INDEX('Материал хисобот'!$C$9:$C$259,MATCH(D1485,'Материал хисобот'!$B$9:$B$259,0),1),"")</f>
        <v/>
      </c>
      <c r="F1485" s="152" t="str">
        <f>IFERROR(INDEX('Материал хисобот'!$D$9:$D$259,MATCH(D1485,'Материал хисобот'!$B$9:$B$259,0),1),"")</f>
        <v/>
      </c>
      <c r="G1485" s="155"/>
      <c r="H1485" s="153">
        <f>IFERROR((((SUMIFS('Регистрация приход товаров'!$H$4:$H$2000,'Регистрация приход товаров'!$A$4:$A$2000,"&gt;="&amp;DATE(YEAR($A1485),MONTH($A1485),1),'Регистрация приход товаров'!$D$4:$D$2000,$D1485)-SUMIFS('Регистрация приход товаров'!$H$4:$H$2000,'Регистрация приход товаров'!$A$4:$A$2000,"&gt;="&amp;DATE(YEAR($A1485),MONTH($A1485)+1,1),'Регистрация приход товаров'!$D$4:$D$2000,$D1485))+(IFERROR((SUMIF('Остаток на начало год'!$B$5:$B$302,$D1485,'Остаток на начало год'!$F$5:$F$302)+SUMIFS('Регистрация приход товаров'!$H$4:$H$2000,'Регистрация приход товаров'!$D$4:$D$2000,$D1485,'Регистрация приход товаров'!$A$4:$A$2000,"&lt;"&amp;DATE(YEAR($A1485),MONTH($A1485),1)))-SUMIFS('Регистрация расход товаров'!$H$4:$H$2000,'Регистрация расход товаров'!$A$4:$A$2000,"&lt;"&amp;DATE(YEAR($A1485),MONTH($A1485),1),'Регистрация расход товаров'!$D$4:$D$2000,$D1485),0)))/((SUMIFS('Регистрация приход товаров'!$G$4:$G$2000,'Регистрация приход товаров'!$A$4:$A$2000,"&gt;="&amp;DATE(YEAR($A1485),MONTH($A1485),1),'Регистрация приход товаров'!$D$4:$D$2000,$D1485)-SUMIFS('Регистрация приход товаров'!$G$4:$G$2000,'Регистрация приход товаров'!$A$4:$A$2000,"&gt;="&amp;DATE(YEAR($A1485),MONTH($A1485)+1,1),'Регистрация приход товаров'!$D$4:$D$2000,$D1485))+(IFERROR((SUMIF('Остаток на начало год'!$B$5:$B$302,$D1485,'Остаток на начало год'!$E$5:$E$302)+SUMIFS('Регистрация приход товаров'!$G$4:$G$2000,'Регистрация приход товаров'!$D$4:$D$2000,$D1485,'Регистрация приход товаров'!$A$4:$A$2000,"&lt;"&amp;DATE(YEAR($A1485),MONTH($A1485),1)))-SUMIFS('Регистрация расход товаров'!$G$4:$G$2000,'Регистрация расход товаров'!$A$4:$A$2000,"&lt;"&amp;DATE(YEAR($A1485),MONTH($A1485),1),'Регистрация расход товаров'!$D$4:$D$2000,$D1485),0))))*G1485,0)</f>
        <v>0</v>
      </c>
      <c r="I1485" s="154"/>
      <c r="J1485" s="153">
        <f t="shared" si="46"/>
        <v>0</v>
      </c>
      <c r="K1485" s="153">
        <f t="shared" si="47"/>
        <v>0</v>
      </c>
      <c r="L1485" s="43" t="e">
        <f>IF(B1485=#REF!,MAX($L$3:L1484)+1,0)</f>
        <v>#REF!</v>
      </c>
    </row>
    <row r="1486" spans="1:12">
      <c r="A1486" s="158"/>
      <c r="B1486" s="94"/>
      <c r="C1486" s="159"/>
      <c r="D1486" s="128"/>
      <c r="E1486" s="151" t="str">
        <f>IFERROR(INDEX('Материал хисобот'!$C$9:$C$259,MATCH(D1486,'Материал хисобот'!$B$9:$B$259,0),1),"")</f>
        <v/>
      </c>
      <c r="F1486" s="152" t="str">
        <f>IFERROR(INDEX('Материал хисобот'!$D$9:$D$259,MATCH(D1486,'Материал хисобот'!$B$9:$B$259,0),1),"")</f>
        <v/>
      </c>
      <c r="G1486" s="155"/>
      <c r="H1486" s="153">
        <f>IFERROR((((SUMIFS('Регистрация приход товаров'!$H$4:$H$2000,'Регистрация приход товаров'!$A$4:$A$2000,"&gt;="&amp;DATE(YEAR($A1486),MONTH($A1486),1),'Регистрация приход товаров'!$D$4:$D$2000,$D1486)-SUMIFS('Регистрация приход товаров'!$H$4:$H$2000,'Регистрация приход товаров'!$A$4:$A$2000,"&gt;="&amp;DATE(YEAR($A1486),MONTH($A1486)+1,1),'Регистрация приход товаров'!$D$4:$D$2000,$D1486))+(IFERROR((SUMIF('Остаток на начало год'!$B$5:$B$302,$D1486,'Остаток на начало год'!$F$5:$F$302)+SUMIFS('Регистрация приход товаров'!$H$4:$H$2000,'Регистрация приход товаров'!$D$4:$D$2000,$D1486,'Регистрация приход товаров'!$A$4:$A$2000,"&lt;"&amp;DATE(YEAR($A1486),MONTH($A1486),1)))-SUMIFS('Регистрация расход товаров'!$H$4:$H$2000,'Регистрация расход товаров'!$A$4:$A$2000,"&lt;"&amp;DATE(YEAR($A1486),MONTH($A1486),1),'Регистрация расход товаров'!$D$4:$D$2000,$D1486),0)))/((SUMIFS('Регистрация приход товаров'!$G$4:$G$2000,'Регистрация приход товаров'!$A$4:$A$2000,"&gt;="&amp;DATE(YEAR($A1486),MONTH($A1486),1),'Регистрация приход товаров'!$D$4:$D$2000,$D1486)-SUMIFS('Регистрация приход товаров'!$G$4:$G$2000,'Регистрация приход товаров'!$A$4:$A$2000,"&gt;="&amp;DATE(YEAR($A1486),MONTH($A1486)+1,1),'Регистрация приход товаров'!$D$4:$D$2000,$D1486))+(IFERROR((SUMIF('Остаток на начало год'!$B$5:$B$302,$D1486,'Остаток на начало год'!$E$5:$E$302)+SUMIFS('Регистрация приход товаров'!$G$4:$G$2000,'Регистрация приход товаров'!$D$4:$D$2000,$D1486,'Регистрация приход товаров'!$A$4:$A$2000,"&lt;"&amp;DATE(YEAR($A1486),MONTH($A1486),1)))-SUMIFS('Регистрация расход товаров'!$G$4:$G$2000,'Регистрация расход товаров'!$A$4:$A$2000,"&lt;"&amp;DATE(YEAR($A1486),MONTH($A1486),1),'Регистрация расход товаров'!$D$4:$D$2000,$D1486),0))))*G1486,0)</f>
        <v>0</v>
      </c>
      <c r="I1486" s="154"/>
      <c r="J1486" s="153">
        <f t="shared" si="46"/>
        <v>0</v>
      </c>
      <c r="K1486" s="153">
        <f t="shared" si="47"/>
        <v>0</v>
      </c>
      <c r="L1486" s="43" t="e">
        <f>IF(B1486=#REF!,MAX($L$3:L1485)+1,0)</f>
        <v>#REF!</v>
      </c>
    </row>
    <row r="1487" spans="1:12">
      <c r="A1487" s="158"/>
      <c r="B1487" s="94"/>
      <c r="C1487" s="159"/>
      <c r="D1487" s="128"/>
      <c r="E1487" s="151" t="str">
        <f>IFERROR(INDEX('Материал хисобот'!$C$9:$C$259,MATCH(D1487,'Материал хисобот'!$B$9:$B$259,0),1),"")</f>
        <v/>
      </c>
      <c r="F1487" s="152" t="str">
        <f>IFERROR(INDEX('Материал хисобот'!$D$9:$D$259,MATCH(D1487,'Материал хисобот'!$B$9:$B$259,0),1),"")</f>
        <v/>
      </c>
      <c r="G1487" s="155"/>
      <c r="H1487" s="153">
        <f>IFERROR((((SUMIFS('Регистрация приход товаров'!$H$4:$H$2000,'Регистрация приход товаров'!$A$4:$A$2000,"&gt;="&amp;DATE(YEAR($A1487),MONTH($A1487),1),'Регистрация приход товаров'!$D$4:$D$2000,$D1487)-SUMIFS('Регистрация приход товаров'!$H$4:$H$2000,'Регистрация приход товаров'!$A$4:$A$2000,"&gt;="&amp;DATE(YEAR($A1487),MONTH($A1487)+1,1),'Регистрация приход товаров'!$D$4:$D$2000,$D1487))+(IFERROR((SUMIF('Остаток на начало год'!$B$5:$B$302,$D1487,'Остаток на начало год'!$F$5:$F$302)+SUMIFS('Регистрация приход товаров'!$H$4:$H$2000,'Регистрация приход товаров'!$D$4:$D$2000,$D1487,'Регистрация приход товаров'!$A$4:$A$2000,"&lt;"&amp;DATE(YEAR($A1487),MONTH($A1487),1)))-SUMIFS('Регистрация расход товаров'!$H$4:$H$2000,'Регистрация расход товаров'!$A$4:$A$2000,"&lt;"&amp;DATE(YEAR($A1487),MONTH($A1487),1),'Регистрация расход товаров'!$D$4:$D$2000,$D1487),0)))/((SUMIFS('Регистрация приход товаров'!$G$4:$G$2000,'Регистрация приход товаров'!$A$4:$A$2000,"&gt;="&amp;DATE(YEAR($A1487),MONTH($A1487),1),'Регистрация приход товаров'!$D$4:$D$2000,$D1487)-SUMIFS('Регистрация приход товаров'!$G$4:$G$2000,'Регистрация приход товаров'!$A$4:$A$2000,"&gt;="&amp;DATE(YEAR($A1487),MONTH($A1487)+1,1),'Регистрация приход товаров'!$D$4:$D$2000,$D1487))+(IFERROR((SUMIF('Остаток на начало год'!$B$5:$B$302,$D1487,'Остаток на начало год'!$E$5:$E$302)+SUMIFS('Регистрация приход товаров'!$G$4:$G$2000,'Регистрация приход товаров'!$D$4:$D$2000,$D1487,'Регистрация приход товаров'!$A$4:$A$2000,"&lt;"&amp;DATE(YEAR($A1487),MONTH($A1487),1)))-SUMIFS('Регистрация расход товаров'!$G$4:$G$2000,'Регистрация расход товаров'!$A$4:$A$2000,"&lt;"&amp;DATE(YEAR($A1487),MONTH($A1487),1),'Регистрация расход товаров'!$D$4:$D$2000,$D1487),0))))*G1487,0)</f>
        <v>0</v>
      </c>
      <c r="I1487" s="154"/>
      <c r="J1487" s="153">
        <f t="shared" si="46"/>
        <v>0</v>
      </c>
      <c r="K1487" s="153">
        <f t="shared" si="47"/>
        <v>0</v>
      </c>
      <c r="L1487" s="43" t="e">
        <f>IF(B1487=#REF!,MAX($L$3:L1486)+1,0)</f>
        <v>#REF!</v>
      </c>
    </row>
    <row r="1488" spans="1:12">
      <c r="A1488" s="158"/>
      <c r="B1488" s="94"/>
      <c r="C1488" s="159"/>
      <c r="D1488" s="128"/>
      <c r="E1488" s="151" t="str">
        <f>IFERROR(INDEX('Материал хисобот'!$C$9:$C$259,MATCH(D1488,'Материал хисобот'!$B$9:$B$259,0),1),"")</f>
        <v/>
      </c>
      <c r="F1488" s="152" t="str">
        <f>IFERROR(INDEX('Материал хисобот'!$D$9:$D$259,MATCH(D1488,'Материал хисобот'!$B$9:$B$259,0),1),"")</f>
        <v/>
      </c>
      <c r="G1488" s="155"/>
      <c r="H1488" s="153">
        <f>IFERROR((((SUMIFS('Регистрация приход товаров'!$H$4:$H$2000,'Регистрация приход товаров'!$A$4:$A$2000,"&gt;="&amp;DATE(YEAR($A1488),MONTH($A1488),1),'Регистрация приход товаров'!$D$4:$D$2000,$D1488)-SUMIFS('Регистрация приход товаров'!$H$4:$H$2000,'Регистрация приход товаров'!$A$4:$A$2000,"&gt;="&amp;DATE(YEAR($A1488),MONTH($A1488)+1,1),'Регистрация приход товаров'!$D$4:$D$2000,$D1488))+(IFERROR((SUMIF('Остаток на начало год'!$B$5:$B$302,$D1488,'Остаток на начало год'!$F$5:$F$302)+SUMIFS('Регистрация приход товаров'!$H$4:$H$2000,'Регистрация приход товаров'!$D$4:$D$2000,$D1488,'Регистрация приход товаров'!$A$4:$A$2000,"&lt;"&amp;DATE(YEAR($A1488),MONTH($A1488),1)))-SUMIFS('Регистрация расход товаров'!$H$4:$H$2000,'Регистрация расход товаров'!$A$4:$A$2000,"&lt;"&amp;DATE(YEAR($A1488),MONTH($A1488),1),'Регистрация расход товаров'!$D$4:$D$2000,$D1488),0)))/((SUMIFS('Регистрация приход товаров'!$G$4:$G$2000,'Регистрация приход товаров'!$A$4:$A$2000,"&gt;="&amp;DATE(YEAR($A1488),MONTH($A1488),1),'Регистрация приход товаров'!$D$4:$D$2000,$D1488)-SUMIFS('Регистрация приход товаров'!$G$4:$G$2000,'Регистрация приход товаров'!$A$4:$A$2000,"&gt;="&amp;DATE(YEAR($A1488),MONTH($A1488)+1,1),'Регистрация приход товаров'!$D$4:$D$2000,$D1488))+(IFERROR((SUMIF('Остаток на начало год'!$B$5:$B$302,$D1488,'Остаток на начало год'!$E$5:$E$302)+SUMIFS('Регистрация приход товаров'!$G$4:$G$2000,'Регистрация приход товаров'!$D$4:$D$2000,$D1488,'Регистрация приход товаров'!$A$4:$A$2000,"&lt;"&amp;DATE(YEAR($A1488),MONTH($A1488),1)))-SUMIFS('Регистрация расход товаров'!$G$4:$G$2000,'Регистрация расход товаров'!$A$4:$A$2000,"&lt;"&amp;DATE(YEAR($A1488),MONTH($A1488),1),'Регистрация расход товаров'!$D$4:$D$2000,$D1488),0))))*G1488,0)</f>
        <v>0</v>
      </c>
      <c r="I1488" s="154"/>
      <c r="J1488" s="153">
        <f t="shared" si="46"/>
        <v>0</v>
      </c>
      <c r="K1488" s="153">
        <f t="shared" si="47"/>
        <v>0</v>
      </c>
      <c r="L1488" s="43" t="e">
        <f>IF(B1488=#REF!,MAX($L$3:L1487)+1,0)</f>
        <v>#REF!</v>
      </c>
    </row>
    <row r="1489" spans="1:12">
      <c r="A1489" s="158"/>
      <c r="B1489" s="94"/>
      <c r="C1489" s="159"/>
      <c r="D1489" s="128"/>
      <c r="E1489" s="151" t="str">
        <f>IFERROR(INDEX('Материал хисобот'!$C$9:$C$259,MATCH(D1489,'Материал хисобот'!$B$9:$B$259,0),1),"")</f>
        <v/>
      </c>
      <c r="F1489" s="152" t="str">
        <f>IFERROR(INDEX('Материал хисобот'!$D$9:$D$259,MATCH(D1489,'Материал хисобот'!$B$9:$B$259,0),1),"")</f>
        <v/>
      </c>
      <c r="G1489" s="155"/>
      <c r="H1489" s="153">
        <f>IFERROR((((SUMIFS('Регистрация приход товаров'!$H$4:$H$2000,'Регистрация приход товаров'!$A$4:$A$2000,"&gt;="&amp;DATE(YEAR($A1489),MONTH($A1489),1),'Регистрация приход товаров'!$D$4:$D$2000,$D1489)-SUMIFS('Регистрация приход товаров'!$H$4:$H$2000,'Регистрация приход товаров'!$A$4:$A$2000,"&gt;="&amp;DATE(YEAR($A1489),MONTH($A1489)+1,1),'Регистрация приход товаров'!$D$4:$D$2000,$D1489))+(IFERROR((SUMIF('Остаток на начало год'!$B$5:$B$302,$D1489,'Остаток на начало год'!$F$5:$F$302)+SUMIFS('Регистрация приход товаров'!$H$4:$H$2000,'Регистрация приход товаров'!$D$4:$D$2000,$D1489,'Регистрация приход товаров'!$A$4:$A$2000,"&lt;"&amp;DATE(YEAR($A1489),MONTH($A1489),1)))-SUMIFS('Регистрация расход товаров'!$H$4:$H$2000,'Регистрация расход товаров'!$A$4:$A$2000,"&lt;"&amp;DATE(YEAR($A1489),MONTH($A1489),1),'Регистрация расход товаров'!$D$4:$D$2000,$D1489),0)))/((SUMIFS('Регистрация приход товаров'!$G$4:$G$2000,'Регистрация приход товаров'!$A$4:$A$2000,"&gt;="&amp;DATE(YEAR($A1489),MONTH($A1489),1),'Регистрация приход товаров'!$D$4:$D$2000,$D1489)-SUMIFS('Регистрация приход товаров'!$G$4:$G$2000,'Регистрация приход товаров'!$A$4:$A$2000,"&gt;="&amp;DATE(YEAR($A1489),MONTH($A1489)+1,1),'Регистрация приход товаров'!$D$4:$D$2000,$D1489))+(IFERROR((SUMIF('Остаток на начало год'!$B$5:$B$302,$D1489,'Остаток на начало год'!$E$5:$E$302)+SUMIFS('Регистрация приход товаров'!$G$4:$G$2000,'Регистрация приход товаров'!$D$4:$D$2000,$D1489,'Регистрация приход товаров'!$A$4:$A$2000,"&lt;"&amp;DATE(YEAR($A1489),MONTH($A1489),1)))-SUMIFS('Регистрация расход товаров'!$G$4:$G$2000,'Регистрация расход товаров'!$A$4:$A$2000,"&lt;"&amp;DATE(YEAR($A1489),MONTH($A1489),1),'Регистрация расход товаров'!$D$4:$D$2000,$D1489),0))))*G1489,0)</f>
        <v>0</v>
      </c>
      <c r="I1489" s="154"/>
      <c r="J1489" s="153">
        <f t="shared" si="46"/>
        <v>0</v>
      </c>
      <c r="K1489" s="153">
        <f t="shared" si="47"/>
        <v>0</v>
      </c>
      <c r="L1489" s="43" t="e">
        <f>IF(B1489=#REF!,MAX($L$3:L1488)+1,0)</f>
        <v>#REF!</v>
      </c>
    </row>
    <row r="1490" spans="1:12">
      <c r="A1490" s="158"/>
      <c r="B1490" s="94"/>
      <c r="C1490" s="159"/>
      <c r="D1490" s="128"/>
      <c r="E1490" s="151" t="str">
        <f>IFERROR(INDEX('Материал хисобот'!$C$9:$C$259,MATCH(D1490,'Материал хисобот'!$B$9:$B$259,0),1),"")</f>
        <v/>
      </c>
      <c r="F1490" s="152" t="str">
        <f>IFERROR(INDEX('Материал хисобот'!$D$9:$D$259,MATCH(D1490,'Материал хисобот'!$B$9:$B$259,0),1),"")</f>
        <v/>
      </c>
      <c r="G1490" s="155"/>
      <c r="H1490" s="153">
        <f>IFERROR((((SUMIFS('Регистрация приход товаров'!$H$4:$H$2000,'Регистрация приход товаров'!$A$4:$A$2000,"&gt;="&amp;DATE(YEAR($A1490),MONTH($A1490),1),'Регистрация приход товаров'!$D$4:$D$2000,$D1490)-SUMIFS('Регистрация приход товаров'!$H$4:$H$2000,'Регистрация приход товаров'!$A$4:$A$2000,"&gt;="&amp;DATE(YEAR($A1490),MONTH($A1490)+1,1),'Регистрация приход товаров'!$D$4:$D$2000,$D1490))+(IFERROR((SUMIF('Остаток на начало год'!$B$5:$B$302,$D1490,'Остаток на начало год'!$F$5:$F$302)+SUMIFS('Регистрация приход товаров'!$H$4:$H$2000,'Регистрация приход товаров'!$D$4:$D$2000,$D1490,'Регистрация приход товаров'!$A$4:$A$2000,"&lt;"&amp;DATE(YEAR($A1490),MONTH($A1490),1)))-SUMIFS('Регистрация расход товаров'!$H$4:$H$2000,'Регистрация расход товаров'!$A$4:$A$2000,"&lt;"&amp;DATE(YEAR($A1490),MONTH($A1490),1),'Регистрация расход товаров'!$D$4:$D$2000,$D1490),0)))/((SUMIFS('Регистрация приход товаров'!$G$4:$G$2000,'Регистрация приход товаров'!$A$4:$A$2000,"&gt;="&amp;DATE(YEAR($A1490),MONTH($A1490),1),'Регистрация приход товаров'!$D$4:$D$2000,$D1490)-SUMIFS('Регистрация приход товаров'!$G$4:$G$2000,'Регистрация приход товаров'!$A$4:$A$2000,"&gt;="&amp;DATE(YEAR($A1490),MONTH($A1490)+1,1),'Регистрация приход товаров'!$D$4:$D$2000,$D1490))+(IFERROR((SUMIF('Остаток на начало год'!$B$5:$B$302,$D1490,'Остаток на начало год'!$E$5:$E$302)+SUMIFS('Регистрация приход товаров'!$G$4:$G$2000,'Регистрация приход товаров'!$D$4:$D$2000,$D1490,'Регистрация приход товаров'!$A$4:$A$2000,"&lt;"&amp;DATE(YEAR($A1490),MONTH($A1490),1)))-SUMIFS('Регистрация расход товаров'!$G$4:$G$2000,'Регистрация расход товаров'!$A$4:$A$2000,"&lt;"&amp;DATE(YEAR($A1490),MONTH($A1490),1),'Регистрация расход товаров'!$D$4:$D$2000,$D1490),0))))*G1490,0)</f>
        <v>0</v>
      </c>
      <c r="I1490" s="154"/>
      <c r="J1490" s="153">
        <f t="shared" si="46"/>
        <v>0</v>
      </c>
      <c r="K1490" s="153">
        <f t="shared" si="47"/>
        <v>0</v>
      </c>
      <c r="L1490" s="43" t="e">
        <f>IF(B1490=#REF!,MAX($L$3:L1489)+1,0)</f>
        <v>#REF!</v>
      </c>
    </row>
    <row r="1491" spans="1:12">
      <c r="A1491" s="158"/>
      <c r="B1491" s="94"/>
      <c r="C1491" s="159"/>
      <c r="D1491" s="128"/>
      <c r="E1491" s="151" t="str">
        <f>IFERROR(INDEX('Материал хисобот'!$C$9:$C$259,MATCH(D1491,'Материал хисобот'!$B$9:$B$259,0),1),"")</f>
        <v/>
      </c>
      <c r="F1491" s="152" t="str">
        <f>IFERROR(INDEX('Материал хисобот'!$D$9:$D$259,MATCH(D1491,'Материал хисобот'!$B$9:$B$259,0),1),"")</f>
        <v/>
      </c>
      <c r="G1491" s="155"/>
      <c r="H1491" s="153">
        <f>IFERROR((((SUMIFS('Регистрация приход товаров'!$H$4:$H$2000,'Регистрация приход товаров'!$A$4:$A$2000,"&gt;="&amp;DATE(YEAR($A1491),MONTH($A1491),1),'Регистрация приход товаров'!$D$4:$D$2000,$D1491)-SUMIFS('Регистрация приход товаров'!$H$4:$H$2000,'Регистрация приход товаров'!$A$4:$A$2000,"&gt;="&amp;DATE(YEAR($A1491),MONTH($A1491)+1,1),'Регистрация приход товаров'!$D$4:$D$2000,$D1491))+(IFERROR((SUMIF('Остаток на начало год'!$B$5:$B$302,$D1491,'Остаток на начало год'!$F$5:$F$302)+SUMIFS('Регистрация приход товаров'!$H$4:$H$2000,'Регистрация приход товаров'!$D$4:$D$2000,$D1491,'Регистрация приход товаров'!$A$4:$A$2000,"&lt;"&amp;DATE(YEAR($A1491),MONTH($A1491),1)))-SUMIFS('Регистрация расход товаров'!$H$4:$H$2000,'Регистрация расход товаров'!$A$4:$A$2000,"&lt;"&amp;DATE(YEAR($A1491),MONTH($A1491),1),'Регистрация расход товаров'!$D$4:$D$2000,$D1491),0)))/((SUMIFS('Регистрация приход товаров'!$G$4:$G$2000,'Регистрация приход товаров'!$A$4:$A$2000,"&gt;="&amp;DATE(YEAR($A1491),MONTH($A1491),1),'Регистрация приход товаров'!$D$4:$D$2000,$D1491)-SUMIFS('Регистрация приход товаров'!$G$4:$G$2000,'Регистрация приход товаров'!$A$4:$A$2000,"&gt;="&amp;DATE(YEAR($A1491),MONTH($A1491)+1,1),'Регистрация приход товаров'!$D$4:$D$2000,$D1491))+(IFERROR((SUMIF('Остаток на начало год'!$B$5:$B$302,$D1491,'Остаток на начало год'!$E$5:$E$302)+SUMIFS('Регистрация приход товаров'!$G$4:$G$2000,'Регистрация приход товаров'!$D$4:$D$2000,$D1491,'Регистрация приход товаров'!$A$4:$A$2000,"&lt;"&amp;DATE(YEAR($A1491),MONTH($A1491),1)))-SUMIFS('Регистрация расход товаров'!$G$4:$G$2000,'Регистрация расход товаров'!$A$4:$A$2000,"&lt;"&amp;DATE(YEAR($A1491),MONTH($A1491),1),'Регистрация расход товаров'!$D$4:$D$2000,$D1491),0))))*G1491,0)</f>
        <v>0</v>
      </c>
      <c r="I1491" s="154"/>
      <c r="J1491" s="153">
        <f t="shared" si="46"/>
        <v>0</v>
      </c>
      <c r="K1491" s="153">
        <f t="shared" si="47"/>
        <v>0</v>
      </c>
      <c r="L1491" s="43" t="e">
        <f>IF(B1491=#REF!,MAX($L$3:L1490)+1,0)</f>
        <v>#REF!</v>
      </c>
    </row>
    <row r="1492" spans="1:12">
      <c r="A1492" s="158"/>
      <c r="B1492" s="94"/>
      <c r="C1492" s="159"/>
      <c r="D1492" s="128"/>
      <c r="E1492" s="151" t="str">
        <f>IFERROR(INDEX('Материал хисобот'!$C$9:$C$259,MATCH(D1492,'Материал хисобот'!$B$9:$B$259,0),1),"")</f>
        <v/>
      </c>
      <c r="F1492" s="152" t="str">
        <f>IFERROR(INDEX('Материал хисобот'!$D$9:$D$259,MATCH(D1492,'Материал хисобот'!$B$9:$B$259,0),1),"")</f>
        <v/>
      </c>
      <c r="G1492" s="155"/>
      <c r="H1492" s="153">
        <f>IFERROR((((SUMIFS('Регистрация приход товаров'!$H$4:$H$2000,'Регистрация приход товаров'!$A$4:$A$2000,"&gt;="&amp;DATE(YEAR($A1492),MONTH($A1492),1),'Регистрация приход товаров'!$D$4:$D$2000,$D1492)-SUMIFS('Регистрация приход товаров'!$H$4:$H$2000,'Регистрация приход товаров'!$A$4:$A$2000,"&gt;="&amp;DATE(YEAR($A1492),MONTH($A1492)+1,1),'Регистрация приход товаров'!$D$4:$D$2000,$D1492))+(IFERROR((SUMIF('Остаток на начало год'!$B$5:$B$302,$D1492,'Остаток на начало год'!$F$5:$F$302)+SUMIFS('Регистрация приход товаров'!$H$4:$H$2000,'Регистрация приход товаров'!$D$4:$D$2000,$D1492,'Регистрация приход товаров'!$A$4:$A$2000,"&lt;"&amp;DATE(YEAR($A1492),MONTH($A1492),1)))-SUMIFS('Регистрация расход товаров'!$H$4:$H$2000,'Регистрация расход товаров'!$A$4:$A$2000,"&lt;"&amp;DATE(YEAR($A1492),MONTH($A1492),1),'Регистрация расход товаров'!$D$4:$D$2000,$D1492),0)))/((SUMIFS('Регистрация приход товаров'!$G$4:$G$2000,'Регистрация приход товаров'!$A$4:$A$2000,"&gt;="&amp;DATE(YEAR($A1492),MONTH($A1492),1),'Регистрация приход товаров'!$D$4:$D$2000,$D1492)-SUMIFS('Регистрация приход товаров'!$G$4:$G$2000,'Регистрация приход товаров'!$A$4:$A$2000,"&gt;="&amp;DATE(YEAR($A1492),MONTH($A1492)+1,1),'Регистрация приход товаров'!$D$4:$D$2000,$D1492))+(IFERROR((SUMIF('Остаток на начало год'!$B$5:$B$302,$D1492,'Остаток на начало год'!$E$5:$E$302)+SUMIFS('Регистрация приход товаров'!$G$4:$G$2000,'Регистрация приход товаров'!$D$4:$D$2000,$D1492,'Регистрация приход товаров'!$A$4:$A$2000,"&lt;"&amp;DATE(YEAR($A1492),MONTH($A1492),1)))-SUMIFS('Регистрация расход товаров'!$G$4:$G$2000,'Регистрация расход товаров'!$A$4:$A$2000,"&lt;"&amp;DATE(YEAR($A1492),MONTH($A1492),1),'Регистрация расход товаров'!$D$4:$D$2000,$D1492),0))))*G1492,0)</f>
        <v>0</v>
      </c>
      <c r="I1492" s="154"/>
      <c r="J1492" s="153">
        <f t="shared" si="46"/>
        <v>0</v>
      </c>
      <c r="K1492" s="153">
        <f t="shared" si="47"/>
        <v>0</v>
      </c>
      <c r="L1492" s="43" t="e">
        <f>IF(B1492=#REF!,MAX($L$3:L1491)+1,0)</f>
        <v>#REF!</v>
      </c>
    </row>
    <row r="1493" spans="1:12">
      <c r="A1493" s="158"/>
      <c r="B1493" s="94"/>
      <c r="C1493" s="159"/>
      <c r="D1493" s="128"/>
      <c r="E1493" s="151" t="str">
        <f>IFERROR(INDEX('Материал хисобот'!$C$9:$C$259,MATCH(D1493,'Материал хисобот'!$B$9:$B$259,0),1),"")</f>
        <v/>
      </c>
      <c r="F1493" s="152" t="str">
        <f>IFERROR(INDEX('Материал хисобот'!$D$9:$D$259,MATCH(D1493,'Материал хисобот'!$B$9:$B$259,0),1),"")</f>
        <v/>
      </c>
      <c r="G1493" s="155"/>
      <c r="H1493" s="153">
        <f>IFERROR((((SUMIFS('Регистрация приход товаров'!$H$4:$H$2000,'Регистрация приход товаров'!$A$4:$A$2000,"&gt;="&amp;DATE(YEAR($A1493),MONTH($A1493),1),'Регистрация приход товаров'!$D$4:$D$2000,$D1493)-SUMIFS('Регистрация приход товаров'!$H$4:$H$2000,'Регистрация приход товаров'!$A$4:$A$2000,"&gt;="&amp;DATE(YEAR($A1493),MONTH($A1493)+1,1),'Регистрация приход товаров'!$D$4:$D$2000,$D1493))+(IFERROR((SUMIF('Остаток на начало год'!$B$5:$B$302,$D1493,'Остаток на начало год'!$F$5:$F$302)+SUMIFS('Регистрация приход товаров'!$H$4:$H$2000,'Регистрация приход товаров'!$D$4:$D$2000,$D1493,'Регистрация приход товаров'!$A$4:$A$2000,"&lt;"&amp;DATE(YEAR($A1493),MONTH($A1493),1)))-SUMIFS('Регистрация расход товаров'!$H$4:$H$2000,'Регистрация расход товаров'!$A$4:$A$2000,"&lt;"&amp;DATE(YEAR($A1493),MONTH($A1493),1),'Регистрация расход товаров'!$D$4:$D$2000,$D1493),0)))/((SUMIFS('Регистрация приход товаров'!$G$4:$G$2000,'Регистрация приход товаров'!$A$4:$A$2000,"&gt;="&amp;DATE(YEAR($A1493),MONTH($A1493),1),'Регистрация приход товаров'!$D$4:$D$2000,$D1493)-SUMIFS('Регистрация приход товаров'!$G$4:$G$2000,'Регистрация приход товаров'!$A$4:$A$2000,"&gt;="&amp;DATE(YEAR($A1493),MONTH($A1493)+1,1),'Регистрация приход товаров'!$D$4:$D$2000,$D1493))+(IFERROR((SUMIF('Остаток на начало год'!$B$5:$B$302,$D1493,'Остаток на начало год'!$E$5:$E$302)+SUMIFS('Регистрация приход товаров'!$G$4:$G$2000,'Регистрация приход товаров'!$D$4:$D$2000,$D1493,'Регистрация приход товаров'!$A$4:$A$2000,"&lt;"&amp;DATE(YEAR($A1493),MONTH($A1493),1)))-SUMIFS('Регистрация расход товаров'!$G$4:$G$2000,'Регистрация расход товаров'!$A$4:$A$2000,"&lt;"&amp;DATE(YEAR($A1493),MONTH($A1493),1),'Регистрация расход товаров'!$D$4:$D$2000,$D1493),0))))*G1493,0)</f>
        <v>0</v>
      </c>
      <c r="I1493" s="154"/>
      <c r="J1493" s="153">
        <f t="shared" si="46"/>
        <v>0</v>
      </c>
      <c r="K1493" s="153">
        <f t="shared" si="47"/>
        <v>0</v>
      </c>
      <c r="L1493" s="43" t="e">
        <f>IF(B1493=#REF!,MAX($L$3:L1492)+1,0)</f>
        <v>#REF!</v>
      </c>
    </row>
    <row r="1494" spans="1:12">
      <c r="A1494" s="158"/>
      <c r="B1494" s="94"/>
      <c r="C1494" s="159"/>
      <c r="D1494" s="128"/>
      <c r="E1494" s="151" t="str">
        <f>IFERROR(INDEX('Материал хисобот'!$C$9:$C$259,MATCH(D1494,'Материал хисобот'!$B$9:$B$259,0),1),"")</f>
        <v/>
      </c>
      <c r="F1494" s="152" t="str">
        <f>IFERROR(INDEX('Материал хисобот'!$D$9:$D$259,MATCH(D1494,'Материал хисобот'!$B$9:$B$259,0),1),"")</f>
        <v/>
      </c>
      <c r="G1494" s="155"/>
      <c r="H1494" s="153">
        <f>IFERROR((((SUMIFS('Регистрация приход товаров'!$H$4:$H$2000,'Регистрация приход товаров'!$A$4:$A$2000,"&gt;="&amp;DATE(YEAR($A1494),MONTH($A1494),1),'Регистрация приход товаров'!$D$4:$D$2000,$D1494)-SUMIFS('Регистрация приход товаров'!$H$4:$H$2000,'Регистрация приход товаров'!$A$4:$A$2000,"&gt;="&amp;DATE(YEAR($A1494),MONTH($A1494)+1,1),'Регистрация приход товаров'!$D$4:$D$2000,$D1494))+(IFERROR((SUMIF('Остаток на начало год'!$B$5:$B$302,$D1494,'Остаток на начало год'!$F$5:$F$302)+SUMIFS('Регистрация приход товаров'!$H$4:$H$2000,'Регистрация приход товаров'!$D$4:$D$2000,$D1494,'Регистрация приход товаров'!$A$4:$A$2000,"&lt;"&amp;DATE(YEAR($A1494),MONTH($A1494),1)))-SUMIFS('Регистрация расход товаров'!$H$4:$H$2000,'Регистрация расход товаров'!$A$4:$A$2000,"&lt;"&amp;DATE(YEAR($A1494),MONTH($A1494),1),'Регистрация расход товаров'!$D$4:$D$2000,$D1494),0)))/((SUMIFS('Регистрация приход товаров'!$G$4:$G$2000,'Регистрация приход товаров'!$A$4:$A$2000,"&gt;="&amp;DATE(YEAR($A1494),MONTH($A1494),1),'Регистрация приход товаров'!$D$4:$D$2000,$D1494)-SUMIFS('Регистрация приход товаров'!$G$4:$G$2000,'Регистрация приход товаров'!$A$4:$A$2000,"&gt;="&amp;DATE(YEAR($A1494),MONTH($A1494)+1,1),'Регистрация приход товаров'!$D$4:$D$2000,$D1494))+(IFERROR((SUMIF('Остаток на начало год'!$B$5:$B$302,$D1494,'Остаток на начало год'!$E$5:$E$302)+SUMIFS('Регистрация приход товаров'!$G$4:$G$2000,'Регистрация приход товаров'!$D$4:$D$2000,$D1494,'Регистрация приход товаров'!$A$4:$A$2000,"&lt;"&amp;DATE(YEAR($A1494),MONTH($A1494),1)))-SUMIFS('Регистрация расход товаров'!$G$4:$G$2000,'Регистрация расход товаров'!$A$4:$A$2000,"&lt;"&amp;DATE(YEAR($A1494),MONTH($A1494),1),'Регистрация расход товаров'!$D$4:$D$2000,$D1494),0))))*G1494,0)</f>
        <v>0</v>
      </c>
      <c r="I1494" s="154"/>
      <c r="J1494" s="153">
        <f t="shared" si="46"/>
        <v>0</v>
      </c>
      <c r="K1494" s="153">
        <f t="shared" si="47"/>
        <v>0</v>
      </c>
      <c r="L1494" s="43" t="e">
        <f>IF(B1494=#REF!,MAX($L$3:L1493)+1,0)</f>
        <v>#REF!</v>
      </c>
    </row>
    <row r="1495" spans="1:12">
      <c r="A1495" s="158"/>
      <c r="B1495" s="94"/>
      <c r="C1495" s="159"/>
      <c r="D1495" s="128"/>
      <c r="E1495" s="151" t="str">
        <f>IFERROR(INDEX('Материал хисобот'!$C$9:$C$259,MATCH(D1495,'Материал хисобот'!$B$9:$B$259,0),1),"")</f>
        <v/>
      </c>
      <c r="F1495" s="152" t="str">
        <f>IFERROR(INDEX('Материал хисобот'!$D$9:$D$259,MATCH(D1495,'Материал хисобот'!$B$9:$B$259,0),1),"")</f>
        <v/>
      </c>
      <c r="G1495" s="155"/>
      <c r="H1495" s="153">
        <f>IFERROR((((SUMIFS('Регистрация приход товаров'!$H$4:$H$2000,'Регистрация приход товаров'!$A$4:$A$2000,"&gt;="&amp;DATE(YEAR($A1495),MONTH($A1495),1),'Регистрация приход товаров'!$D$4:$D$2000,$D1495)-SUMIFS('Регистрация приход товаров'!$H$4:$H$2000,'Регистрация приход товаров'!$A$4:$A$2000,"&gt;="&amp;DATE(YEAR($A1495),MONTH($A1495)+1,1),'Регистрация приход товаров'!$D$4:$D$2000,$D1495))+(IFERROR((SUMIF('Остаток на начало год'!$B$5:$B$302,$D1495,'Остаток на начало год'!$F$5:$F$302)+SUMIFS('Регистрация приход товаров'!$H$4:$H$2000,'Регистрация приход товаров'!$D$4:$D$2000,$D1495,'Регистрация приход товаров'!$A$4:$A$2000,"&lt;"&amp;DATE(YEAR($A1495),MONTH($A1495),1)))-SUMIFS('Регистрация расход товаров'!$H$4:$H$2000,'Регистрация расход товаров'!$A$4:$A$2000,"&lt;"&amp;DATE(YEAR($A1495),MONTH($A1495),1),'Регистрация расход товаров'!$D$4:$D$2000,$D1495),0)))/((SUMIFS('Регистрация приход товаров'!$G$4:$G$2000,'Регистрация приход товаров'!$A$4:$A$2000,"&gt;="&amp;DATE(YEAR($A1495),MONTH($A1495),1),'Регистрация приход товаров'!$D$4:$D$2000,$D1495)-SUMIFS('Регистрация приход товаров'!$G$4:$G$2000,'Регистрация приход товаров'!$A$4:$A$2000,"&gt;="&amp;DATE(YEAR($A1495),MONTH($A1495)+1,1),'Регистрация приход товаров'!$D$4:$D$2000,$D1495))+(IFERROR((SUMIF('Остаток на начало год'!$B$5:$B$302,$D1495,'Остаток на начало год'!$E$5:$E$302)+SUMIFS('Регистрация приход товаров'!$G$4:$G$2000,'Регистрация приход товаров'!$D$4:$D$2000,$D1495,'Регистрация приход товаров'!$A$4:$A$2000,"&lt;"&amp;DATE(YEAR($A1495),MONTH($A1495),1)))-SUMIFS('Регистрация расход товаров'!$G$4:$G$2000,'Регистрация расход товаров'!$A$4:$A$2000,"&lt;"&amp;DATE(YEAR($A1495),MONTH($A1495),1),'Регистрация расход товаров'!$D$4:$D$2000,$D1495),0))))*G1495,0)</f>
        <v>0</v>
      </c>
      <c r="I1495" s="154"/>
      <c r="J1495" s="153">
        <f t="shared" si="46"/>
        <v>0</v>
      </c>
      <c r="K1495" s="153">
        <f t="shared" si="47"/>
        <v>0</v>
      </c>
      <c r="L1495" s="43" t="e">
        <f>IF(B1495=#REF!,MAX($L$3:L1494)+1,0)</f>
        <v>#REF!</v>
      </c>
    </row>
    <row r="1496" spans="1:12">
      <c r="A1496" s="158"/>
      <c r="B1496" s="94"/>
      <c r="C1496" s="159"/>
      <c r="D1496" s="128"/>
      <c r="E1496" s="151" t="str">
        <f>IFERROR(INDEX('Материал хисобот'!$C$9:$C$259,MATCH(D1496,'Материал хисобот'!$B$9:$B$259,0),1),"")</f>
        <v/>
      </c>
      <c r="F1496" s="152" t="str">
        <f>IFERROR(INDEX('Материал хисобот'!$D$9:$D$259,MATCH(D1496,'Материал хисобот'!$B$9:$B$259,0),1),"")</f>
        <v/>
      </c>
      <c r="G1496" s="155"/>
      <c r="H1496" s="153">
        <f>IFERROR((((SUMIFS('Регистрация приход товаров'!$H$4:$H$2000,'Регистрация приход товаров'!$A$4:$A$2000,"&gt;="&amp;DATE(YEAR($A1496),MONTH($A1496),1),'Регистрация приход товаров'!$D$4:$D$2000,$D1496)-SUMIFS('Регистрация приход товаров'!$H$4:$H$2000,'Регистрация приход товаров'!$A$4:$A$2000,"&gt;="&amp;DATE(YEAR($A1496),MONTH($A1496)+1,1),'Регистрация приход товаров'!$D$4:$D$2000,$D1496))+(IFERROR((SUMIF('Остаток на начало год'!$B$5:$B$302,$D1496,'Остаток на начало год'!$F$5:$F$302)+SUMIFS('Регистрация приход товаров'!$H$4:$H$2000,'Регистрация приход товаров'!$D$4:$D$2000,$D1496,'Регистрация приход товаров'!$A$4:$A$2000,"&lt;"&amp;DATE(YEAR($A1496),MONTH($A1496),1)))-SUMIFS('Регистрация расход товаров'!$H$4:$H$2000,'Регистрация расход товаров'!$A$4:$A$2000,"&lt;"&amp;DATE(YEAR($A1496),MONTH($A1496),1),'Регистрация расход товаров'!$D$4:$D$2000,$D1496),0)))/((SUMIFS('Регистрация приход товаров'!$G$4:$G$2000,'Регистрация приход товаров'!$A$4:$A$2000,"&gt;="&amp;DATE(YEAR($A1496),MONTH($A1496),1),'Регистрация приход товаров'!$D$4:$D$2000,$D1496)-SUMIFS('Регистрация приход товаров'!$G$4:$G$2000,'Регистрация приход товаров'!$A$4:$A$2000,"&gt;="&amp;DATE(YEAR($A1496),MONTH($A1496)+1,1),'Регистрация приход товаров'!$D$4:$D$2000,$D1496))+(IFERROR((SUMIF('Остаток на начало год'!$B$5:$B$302,$D1496,'Остаток на начало год'!$E$5:$E$302)+SUMIFS('Регистрация приход товаров'!$G$4:$G$2000,'Регистрация приход товаров'!$D$4:$D$2000,$D1496,'Регистрация приход товаров'!$A$4:$A$2000,"&lt;"&amp;DATE(YEAR($A1496),MONTH($A1496),1)))-SUMIFS('Регистрация расход товаров'!$G$4:$G$2000,'Регистрация расход товаров'!$A$4:$A$2000,"&lt;"&amp;DATE(YEAR($A1496),MONTH($A1496),1),'Регистрация расход товаров'!$D$4:$D$2000,$D1496),0))))*G1496,0)</f>
        <v>0</v>
      </c>
      <c r="I1496" s="154"/>
      <c r="J1496" s="153">
        <f t="shared" si="46"/>
        <v>0</v>
      </c>
      <c r="K1496" s="153">
        <f t="shared" si="47"/>
        <v>0</v>
      </c>
      <c r="L1496" s="43" t="e">
        <f>IF(B1496=#REF!,MAX($L$3:L1495)+1,0)</f>
        <v>#REF!</v>
      </c>
    </row>
    <row r="1497" spans="1:12">
      <c r="A1497" s="158"/>
      <c r="B1497" s="94"/>
      <c r="C1497" s="159"/>
      <c r="D1497" s="128"/>
      <c r="E1497" s="151" t="str">
        <f>IFERROR(INDEX('Материал хисобот'!$C$9:$C$259,MATCH(D1497,'Материал хисобот'!$B$9:$B$259,0),1),"")</f>
        <v/>
      </c>
      <c r="F1497" s="152" t="str">
        <f>IFERROR(INDEX('Материал хисобот'!$D$9:$D$259,MATCH(D1497,'Материал хисобот'!$B$9:$B$259,0),1),"")</f>
        <v/>
      </c>
      <c r="G1497" s="155"/>
      <c r="H1497" s="153">
        <f>IFERROR((((SUMIFS('Регистрация приход товаров'!$H$4:$H$2000,'Регистрация приход товаров'!$A$4:$A$2000,"&gt;="&amp;DATE(YEAR($A1497),MONTH($A1497),1),'Регистрация приход товаров'!$D$4:$D$2000,$D1497)-SUMIFS('Регистрация приход товаров'!$H$4:$H$2000,'Регистрация приход товаров'!$A$4:$A$2000,"&gt;="&amp;DATE(YEAR($A1497),MONTH($A1497)+1,1),'Регистрация приход товаров'!$D$4:$D$2000,$D1497))+(IFERROR((SUMIF('Остаток на начало год'!$B$5:$B$302,$D1497,'Остаток на начало год'!$F$5:$F$302)+SUMIFS('Регистрация приход товаров'!$H$4:$H$2000,'Регистрация приход товаров'!$D$4:$D$2000,$D1497,'Регистрация приход товаров'!$A$4:$A$2000,"&lt;"&amp;DATE(YEAR($A1497),MONTH($A1497),1)))-SUMIFS('Регистрация расход товаров'!$H$4:$H$2000,'Регистрация расход товаров'!$A$4:$A$2000,"&lt;"&amp;DATE(YEAR($A1497),MONTH($A1497),1),'Регистрация расход товаров'!$D$4:$D$2000,$D1497),0)))/((SUMIFS('Регистрация приход товаров'!$G$4:$G$2000,'Регистрация приход товаров'!$A$4:$A$2000,"&gt;="&amp;DATE(YEAR($A1497),MONTH($A1497),1),'Регистрация приход товаров'!$D$4:$D$2000,$D1497)-SUMIFS('Регистрация приход товаров'!$G$4:$G$2000,'Регистрация приход товаров'!$A$4:$A$2000,"&gt;="&amp;DATE(YEAR($A1497),MONTH($A1497)+1,1),'Регистрация приход товаров'!$D$4:$D$2000,$D1497))+(IFERROR((SUMIF('Остаток на начало год'!$B$5:$B$302,$D1497,'Остаток на начало год'!$E$5:$E$302)+SUMIFS('Регистрация приход товаров'!$G$4:$G$2000,'Регистрация приход товаров'!$D$4:$D$2000,$D1497,'Регистрация приход товаров'!$A$4:$A$2000,"&lt;"&amp;DATE(YEAR($A1497),MONTH($A1497),1)))-SUMIFS('Регистрация расход товаров'!$G$4:$G$2000,'Регистрация расход товаров'!$A$4:$A$2000,"&lt;"&amp;DATE(YEAR($A1497),MONTH($A1497),1),'Регистрация расход товаров'!$D$4:$D$2000,$D1497),0))))*G1497,0)</f>
        <v>0</v>
      </c>
      <c r="I1497" s="154"/>
      <c r="J1497" s="153">
        <f t="shared" si="46"/>
        <v>0</v>
      </c>
      <c r="K1497" s="153">
        <f t="shared" si="47"/>
        <v>0</v>
      </c>
      <c r="L1497" s="43" t="e">
        <f>IF(B1497=#REF!,MAX($L$3:L1496)+1,0)</f>
        <v>#REF!</v>
      </c>
    </row>
    <row r="1498" spans="1:12">
      <c r="A1498" s="158"/>
      <c r="B1498" s="94"/>
      <c r="C1498" s="159"/>
      <c r="D1498" s="128"/>
      <c r="E1498" s="151" t="str">
        <f>IFERROR(INDEX('Материал хисобот'!$C$9:$C$259,MATCH(D1498,'Материал хисобот'!$B$9:$B$259,0),1),"")</f>
        <v/>
      </c>
      <c r="F1498" s="152" t="str">
        <f>IFERROR(INDEX('Материал хисобот'!$D$9:$D$259,MATCH(D1498,'Материал хисобот'!$B$9:$B$259,0),1),"")</f>
        <v/>
      </c>
      <c r="G1498" s="155"/>
      <c r="H1498" s="153">
        <f>IFERROR((((SUMIFS('Регистрация приход товаров'!$H$4:$H$2000,'Регистрация приход товаров'!$A$4:$A$2000,"&gt;="&amp;DATE(YEAR($A1498),MONTH($A1498),1),'Регистрация приход товаров'!$D$4:$D$2000,$D1498)-SUMIFS('Регистрация приход товаров'!$H$4:$H$2000,'Регистрация приход товаров'!$A$4:$A$2000,"&gt;="&amp;DATE(YEAR($A1498),MONTH($A1498)+1,1),'Регистрация приход товаров'!$D$4:$D$2000,$D1498))+(IFERROR((SUMIF('Остаток на начало год'!$B$5:$B$302,$D1498,'Остаток на начало год'!$F$5:$F$302)+SUMIFS('Регистрация приход товаров'!$H$4:$H$2000,'Регистрация приход товаров'!$D$4:$D$2000,$D1498,'Регистрация приход товаров'!$A$4:$A$2000,"&lt;"&amp;DATE(YEAR($A1498),MONTH($A1498),1)))-SUMIFS('Регистрация расход товаров'!$H$4:$H$2000,'Регистрация расход товаров'!$A$4:$A$2000,"&lt;"&amp;DATE(YEAR($A1498),MONTH($A1498),1),'Регистрация расход товаров'!$D$4:$D$2000,$D1498),0)))/((SUMIFS('Регистрация приход товаров'!$G$4:$G$2000,'Регистрация приход товаров'!$A$4:$A$2000,"&gt;="&amp;DATE(YEAR($A1498),MONTH($A1498),1),'Регистрация приход товаров'!$D$4:$D$2000,$D1498)-SUMIFS('Регистрация приход товаров'!$G$4:$G$2000,'Регистрация приход товаров'!$A$4:$A$2000,"&gt;="&amp;DATE(YEAR($A1498),MONTH($A1498)+1,1),'Регистрация приход товаров'!$D$4:$D$2000,$D1498))+(IFERROR((SUMIF('Остаток на начало год'!$B$5:$B$302,$D1498,'Остаток на начало год'!$E$5:$E$302)+SUMIFS('Регистрация приход товаров'!$G$4:$G$2000,'Регистрация приход товаров'!$D$4:$D$2000,$D1498,'Регистрация приход товаров'!$A$4:$A$2000,"&lt;"&amp;DATE(YEAR($A1498),MONTH($A1498),1)))-SUMIFS('Регистрация расход товаров'!$G$4:$G$2000,'Регистрация расход товаров'!$A$4:$A$2000,"&lt;"&amp;DATE(YEAR($A1498),MONTH($A1498),1),'Регистрация расход товаров'!$D$4:$D$2000,$D1498),0))))*G1498,0)</f>
        <v>0</v>
      </c>
      <c r="I1498" s="154"/>
      <c r="J1498" s="153">
        <f t="shared" si="46"/>
        <v>0</v>
      </c>
      <c r="K1498" s="153">
        <f t="shared" si="47"/>
        <v>0</v>
      </c>
      <c r="L1498" s="43" t="e">
        <f>IF(B1498=#REF!,MAX($L$3:L1497)+1,0)</f>
        <v>#REF!</v>
      </c>
    </row>
    <row r="1499" spans="1:12">
      <c r="A1499" s="158"/>
      <c r="B1499" s="94"/>
      <c r="C1499" s="159"/>
      <c r="D1499" s="128"/>
      <c r="E1499" s="151" t="str">
        <f>IFERROR(INDEX('Материал хисобот'!$C$9:$C$259,MATCH(D1499,'Материал хисобот'!$B$9:$B$259,0),1),"")</f>
        <v/>
      </c>
      <c r="F1499" s="152" t="str">
        <f>IFERROR(INDEX('Материал хисобот'!$D$9:$D$259,MATCH(D1499,'Материал хисобот'!$B$9:$B$259,0),1),"")</f>
        <v/>
      </c>
      <c r="G1499" s="155"/>
      <c r="H1499" s="153">
        <f>IFERROR((((SUMIFS('Регистрация приход товаров'!$H$4:$H$2000,'Регистрация приход товаров'!$A$4:$A$2000,"&gt;="&amp;DATE(YEAR($A1499),MONTH($A1499),1),'Регистрация приход товаров'!$D$4:$D$2000,$D1499)-SUMIFS('Регистрация приход товаров'!$H$4:$H$2000,'Регистрация приход товаров'!$A$4:$A$2000,"&gt;="&amp;DATE(YEAR($A1499),MONTH($A1499)+1,1),'Регистрация приход товаров'!$D$4:$D$2000,$D1499))+(IFERROR((SUMIF('Остаток на начало год'!$B$5:$B$302,$D1499,'Остаток на начало год'!$F$5:$F$302)+SUMIFS('Регистрация приход товаров'!$H$4:$H$2000,'Регистрация приход товаров'!$D$4:$D$2000,$D1499,'Регистрация приход товаров'!$A$4:$A$2000,"&lt;"&amp;DATE(YEAR($A1499),MONTH($A1499),1)))-SUMIFS('Регистрация расход товаров'!$H$4:$H$2000,'Регистрация расход товаров'!$A$4:$A$2000,"&lt;"&amp;DATE(YEAR($A1499),MONTH($A1499),1),'Регистрация расход товаров'!$D$4:$D$2000,$D1499),0)))/((SUMIFS('Регистрация приход товаров'!$G$4:$G$2000,'Регистрация приход товаров'!$A$4:$A$2000,"&gt;="&amp;DATE(YEAR($A1499),MONTH($A1499),1),'Регистрация приход товаров'!$D$4:$D$2000,$D1499)-SUMIFS('Регистрация приход товаров'!$G$4:$G$2000,'Регистрация приход товаров'!$A$4:$A$2000,"&gt;="&amp;DATE(YEAR($A1499),MONTH($A1499)+1,1),'Регистрация приход товаров'!$D$4:$D$2000,$D1499))+(IFERROR((SUMIF('Остаток на начало год'!$B$5:$B$302,$D1499,'Остаток на начало год'!$E$5:$E$302)+SUMIFS('Регистрация приход товаров'!$G$4:$G$2000,'Регистрация приход товаров'!$D$4:$D$2000,$D1499,'Регистрация приход товаров'!$A$4:$A$2000,"&lt;"&amp;DATE(YEAR($A1499),MONTH($A1499),1)))-SUMIFS('Регистрация расход товаров'!$G$4:$G$2000,'Регистрация расход товаров'!$A$4:$A$2000,"&lt;"&amp;DATE(YEAR($A1499),MONTH($A1499),1),'Регистрация расход товаров'!$D$4:$D$2000,$D1499),0))))*G1499,0)</f>
        <v>0</v>
      </c>
      <c r="I1499" s="154"/>
      <c r="J1499" s="153">
        <f t="shared" si="46"/>
        <v>0</v>
      </c>
      <c r="K1499" s="153">
        <f t="shared" si="47"/>
        <v>0</v>
      </c>
      <c r="L1499" s="43" t="e">
        <f>IF(B1499=#REF!,MAX($L$3:L1498)+1,0)</f>
        <v>#REF!</v>
      </c>
    </row>
    <row r="1500" spans="1:12">
      <c r="A1500" s="158"/>
      <c r="B1500" s="94"/>
      <c r="C1500" s="159"/>
      <c r="D1500" s="128"/>
      <c r="E1500" s="151" t="str">
        <f>IFERROR(INDEX('Материал хисобот'!$C$9:$C$259,MATCH(D1500,'Материал хисобот'!$B$9:$B$259,0),1),"")</f>
        <v/>
      </c>
      <c r="F1500" s="152" t="str">
        <f>IFERROR(INDEX('Материал хисобот'!$D$9:$D$259,MATCH(D1500,'Материал хисобот'!$B$9:$B$259,0),1),"")</f>
        <v/>
      </c>
      <c r="G1500" s="155"/>
      <c r="H1500" s="153">
        <f>IFERROR((((SUMIFS('Регистрация приход товаров'!$H$4:$H$2000,'Регистрация приход товаров'!$A$4:$A$2000,"&gt;="&amp;DATE(YEAR($A1500),MONTH($A1500),1),'Регистрация приход товаров'!$D$4:$D$2000,$D1500)-SUMIFS('Регистрация приход товаров'!$H$4:$H$2000,'Регистрация приход товаров'!$A$4:$A$2000,"&gt;="&amp;DATE(YEAR($A1500),MONTH($A1500)+1,1),'Регистрация приход товаров'!$D$4:$D$2000,$D1500))+(IFERROR((SUMIF('Остаток на начало год'!$B$5:$B$302,$D1500,'Остаток на начало год'!$F$5:$F$302)+SUMIFS('Регистрация приход товаров'!$H$4:$H$2000,'Регистрация приход товаров'!$D$4:$D$2000,$D1500,'Регистрация приход товаров'!$A$4:$A$2000,"&lt;"&amp;DATE(YEAR($A1500),MONTH($A1500),1)))-SUMIFS('Регистрация расход товаров'!$H$4:$H$2000,'Регистрация расход товаров'!$A$4:$A$2000,"&lt;"&amp;DATE(YEAR($A1500),MONTH($A1500),1),'Регистрация расход товаров'!$D$4:$D$2000,$D1500),0)))/((SUMIFS('Регистрация приход товаров'!$G$4:$G$2000,'Регистрация приход товаров'!$A$4:$A$2000,"&gt;="&amp;DATE(YEAR($A1500),MONTH($A1500),1),'Регистрация приход товаров'!$D$4:$D$2000,$D1500)-SUMIFS('Регистрация приход товаров'!$G$4:$G$2000,'Регистрация приход товаров'!$A$4:$A$2000,"&gt;="&amp;DATE(YEAR($A1500),MONTH($A1500)+1,1),'Регистрация приход товаров'!$D$4:$D$2000,$D1500))+(IFERROR((SUMIF('Остаток на начало год'!$B$5:$B$302,$D1500,'Остаток на начало год'!$E$5:$E$302)+SUMIFS('Регистрация приход товаров'!$G$4:$G$2000,'Регистрация приход товаров'!$D$4:$D$2000,$D1500,'Регистрация приход товаров'!$A$4:$A$2000,"&lt;"&amp;DATE(YEAR($A1500),MONTH($A1500),1)))-SUMIFS('Регистрация расход товаров'!$G$4:$G$2000,'Регистрация расход товаров'!$A$4:$A$2000,"&lt;"&amp;DATE(YEAR($A1500),MONTH($A1500),1),'Регистрация расход товаров'!$D$4:$D$2000,$D1500),0))))*G1500,0)</f>
        <v>0</v>
      </c>
      <c r="I1500" s="154"/>
      <c r="J1500" s="153">
        <f t="shared" si="46"/>
        <v>0</v>
      </c>
      <c r="K1500" s="153">
        <f t="shared" si="47"/>
        <v>0</v>
      </c>
      <c r="L1500" s="43" t="e">
        <f>IF(B1500=#REF!,MAX($L$3:L1499)+1,0)</f>
        <v>#REF!</v>
      </c>
    </row>
    <row r="1501" spans="1:12">
      <c r="A1501" s="158"/>
      <c r="B1501" s="94"/>
      <c r="C1501" s="159"/>
      <c r="D1501" s="128"/>
      <c r="E1501" s="151" t="str">
        <f>IFERROR(INDEX('Материал хисобот'!$C$9:$C$259,MATCH(D1501,'Материал хисобот'!$B$9:$B$259,0),1),"")</f>
        <v/>
      </c>
      <c r="F1501" s="152" t="str">
        <f>IFERROR(INDEX('Материал хисобот'!$D$9:$D$259,MATCH(D1501,'Материал хисобот'!$B$9:$B$259,0),1),"")</f>
        <v/>
      </c>
      <c r="G1501" s="155"/>
      <c r="H1501" s="153">
        <f>IFERROR((((SUMIFS('Регистрация приход товаров'!$H$4:$H$2000,'Регистрация приход товаров'!$A$4:$A$2000,"&gt;="&amp;DATE(YEAR($A1501),MONTH($A1501),1),'Регистрация приход товаров'!$D$4:$D$2000,$D1501)-SUMIFS('Регистрация приход товаров'!$H$4:$H$2000,'Регистрация приход товаров'!$A$4:$A$2000,"&gt;="&amp;DATE(YEAR($A1501),MONTH($A1501)+1,1),'Регистрация приход товаров'!$D$4:$D$2000,$D1501))+(IFERROR((SUMIF('Остаток на начало год'!$B$5:$B$302,$D1501,'Остаток на начало год'!$F$5:$F$302)+SUMIFS('Регистрация приход товаров'!$H$4:$H$2000,'Регистрация приход товаров'!$D$4:$D$2000,$D1501,'Регистрация приход товаров'!$A$4:$A$2000,"&lt;"&amp;DATE(YEAR($A1501),MONTH($A1501),1)))-SUMIFS('Регистрация расход товаров'!$H$4:$H$2000,'Регистрация расход товаров'!$A$4:$A$2000,"&lt;"&amp;DATE(YEAR($A1501),MONTH($A1501),1),'Регистрация расход товаров'!$D$4:$D$2000,$D1501),0)))/((SUMIFS('Регистрация приход товаров'!$G$4:$G$2000,'Регистрация приход товаров'!$A$4:$A$2000,"&gt;="&amp;DATE(YEAR($A1501),MONTH($A1501),1),'Регистрация приход товаров'!$D$4:$D$2000,$D1501)-SUMIFS('Регистрация приход товаров'!$G$4:$G$2000,'Регистрация приход товаров'!$A$4:$A$2000,"&gt;="&amp;DATE(YEAR($A1501),MONTH($A1501)+1,1),'Регистрация приход товаров'!$D$4:$D$2000,$D1501))+(IFERROR((SUMIF('Остаток на начало год'!$B$5:$B$302,$D1501,'Остаток на начало год'!$E$5:$E$302)+SUMIFS('Регистрация приход товаров'!$G$4:$G$2000,'Регистрация приход товаров'!$D$4:$D$2000,$D1501,'Регистрация приход товаров'!$A$4:$A$2000,"&lt;"&amp;DATE(YEAR($A1501),MONTH($A1501),1)))-SUMIFS('Регистрация расход товаров'!$G$4:$G$2000,'Регистрация расход товаров'!$A$4:$A$2000,"&lt;"&amp;DATE(YEAR($A1501),MONTH($A1501),1),'Регистрация расход товаров'!$D$4:$D$2000,$D1501),0))))*G1501,0)</f>
        <v>0</v>
      </c>
      <c r="I1501" s="154"/>
      <c r="J1501" s="153">
        <f t="shared" si="46"/>
        <v>0</v>
      </c>
      <c r="K1501" s="153">
        <f t="shared" si="47"/>
        <v>0</v>
      </c>
      <c r="L1501" s="43" t="e">
        <f>IF(B1501=#REF!,MAX($L$3:L1500)+1,0)</f>
        <v>#REF!</v>
      </c>
    </row>
    <row r="1502" spans="1:12">
      <c r="A1502" s="158"/>
      <c r="B1502" s="94"/>
      <c r="C1502" s="159"/>
      <c r="D1502" s="128"/>
      <c r="E1502" s="151" t="str">
        <f>IFERROR(INDEX('Материал хисобот'!$C$9:$C$259,MATCH(D1502,'Материал хисобот'!$B$9:$B$259,0),1),"")</f>
        <v/>
      </c>
      <c r="F1502" s="152" t="str">
        <f>IFERROR(INDEX('Материал хисобот'!$D$9:$D$259,MATCH(D1502,'Материал хисобот'!$B$9:$B$259,0),1),"")</f>
        <v/>
      </c>
      <c r="G1502" s="155"/>
      <c r="H1502" s="153">
        <f>IFERROR((((SUMIFS('Регистрация приход товаров'!$H$4:$H$2000,'Регистрация приход товаров'!$A$4:$A$2000,"&gt;="&amp;DATE(YEAR($A1502),MONTH($A1502),1),'Регистрация приход товаров'!$D$4:$D$2000,$D1502)-SUMIFS('Регистрация приход товаров'!$H$4:$H$2000,'Регистрация приход товаров'!$A$4:$A$2000,"&gt;="&amp;DATE(YEAR($A1502),MONTH($A1502)+1,1),'Регистрация приход товаров'!$D$4:$D$2000,$D1502))+(IFERROR((SUMIF('Остаток на начало год'!$B$5:$B$302,$D1502,'Остаток на начало год'!$F$5:$F$302)+SUMIFS('Регистрация приход товаров'!$H$4:$H$2000,'Регистрация приход товаров'!$D$4:$D$2000,$D1502,'Регистрация приход товаров'!$A$4:$A$2000,"&lt;"&amp;DATE(YEAR($A1502),MONTH($A1502),1)))-SUMIFS('Регистрация расход товаров'!$H$4:$H$2000,'Регистрация расход товаров'!$A$4:$A$2000,"&lt;"&amp;DATE(YEAR($A1502),MONTH($A1502),1),'Регистрация расход товаров'!$D$4:$D$2000,$D1502),0)))/((SUMIFS('Регистрация приход товаров'!$G$4:$G$2000,'Регистрация приход товаров'!$A$4:$A$2000,"&gt;="&amp;DATE(YEAR($A1502),MONTH($A1502),1),'Регистрация приход товаров'!$D$4:$D$2000,$D1502)-SUMIFS('Регистрация приход товаров'!$G$4:$G$2000,'Регистрация приход товаров'!$A$4:$A$2000,"&gt;="&amp;DATE(YEAR($A1502),MONTH($A1502)+1,1),'Регистрация приход товаров'!$D$4:$D$2000,$D1502))+(IFERROR((SUMIF('Остаток на начало год'!$B$5:$B$302,$D1502,'Остаток на начало год'!$E$5:$E$302)+SUMIFS('Регистрация приход товаров'!$G$4:$G$2000,'Регистрация приход товаров'!$D$4:$D$2000,$D1502,'Регистрация приход товаров'!$A$4:$A$2000,"&lt;"&amp;DATE(YEAR($A1502),MONTH($A1502),1)))-SUMIFS('Регистрация расход товаров'!$G$4:$G$2000,'Регистрация расход товаров'!$A$4:$A$2000,"&lt;"&amp;DATE(YEAR($A1502),MONTH($A1502),1),'Регистрация расход товаров'!$D$4:$D$2000,$D1502),0))))*G1502,0)</f>
        <v>0</v>
      </c>
      <c r="I1502" s="154"/>
      <c r="J1502" s="153">
        <f t="shared" si="46"/>
        <v>0</v>
      </c>
      <c r="K1502" s="153">
        <f t="shared" si="47"/>
        <v>0</v>
      </c>
      <c r="L1502" s="43" t="e">
        <f>IF(B1502=#REF!,MAX($L$3:L1501)+1,0)</f>
        <v>#REF!</v>
      </c>
    </row>
    <row r="1503" spans="1:12">
      <c r="A1503" s="158"/>
      <c r="B1503" s="94"/>
      <c r="C1503" s="159"/>
      <c r="D1503" s="128"/>
      <c r="E1503" s="151" t="str">
        <f>IFERROR(INDEX('Материал хисобот'!$C$9:$C$259,MATCH(D1503,'Материал хисобот'!$B$9:$B$259,0),1),"")</f>
        <v/>
      </c>
      <c r="F1503" s="152" t="str">
        <f>IFERROR(INDEX('Материал хисобот'!$D$9:$D$259,MATCH(D1503,'Материал хисобот'!$B$9:$B$259,0),1),"")</f>
        <v/>
      </c>
      <c r="G1503" s="155"/>
      <c r="H1503" s="153">
        <f>IFERROR((((SUMIFS('Регистрация приход товаров'!$H$4:$H$2000,'Регистрация приход товаров'!$A$4:$A$2000,"&gt;="&amp;DATE(YEAR($A1503),MONTH($A1503),1),'Регистрация приход товаров'!$D$4:$D$2000,$D1503)-SUMIFS('Регистрация приход товаров'!$H$4:$H$2000,'Регистрация приход товаров'!$A$4:$A$2000,"&gt;="&amp;DATE(YEAR($A1503),MONTH($A1503)+1,1),'Регистрация приход товаров'!$D$4:$D$2000,$D1503))+(IFERROR((SUMIF('Остаток на начало год'!$B$5:$B$302,$D1503,'Остаток на начало год'!$F$5:$F$302)+SUMIFS('Регистрация приход товаров'!$H$4:$H$2000,'Регистрация приход товаров'!$D$4:$D$2000,$D1503,'Регистрация приход товаров'!$A$4:$A$2000,"&lt;"&amp;DATE(YEAR($A1503),MONTH($A1503),1)))-SUMIFS('Регистрация расход товаров'!$H$4:$H$2000,'Регистрация расход товаров'!$A$4:$A$2000,"&lt;"&amp;DATE(YEAR($A1503),MONTH($A1503),1),'Регистрация расход товаров'!$D$4:$D$2000,$D1503),0)))/((SUMIFS('Регистрация приход товаров'!$G$4:$G$2000,'Регистрация приход товаров'!$A$4:$A$2000,"&gt;="&amp;DATE(YEAR($A1503),MONTH($A1503),1),'Регистрация приход товаров'!$D$4:$D$2000,$D1503)-SUMIFS('Регистрация приход товаров'!$G$4:$G$2000,'Регистрация приход товаров'!$A$4:$A$2000,"&gt;="&amp;DATE(YEAR($A1503),MONTH($A1503)+1,1),'Регистрация приход товаров'!$D$4:$D$2000,$D1503))+(IFERROR((SUMIF('Остаток на начало год'!$B$5:$B$302,$D1503,'Остаток на начало год'!$E$5:$E$302)+SUMIFS('Регистрация приход товаров'!$G$4:$G$2000,'Регистрация приход товаров'!$D$4:$D$2000,$D1503,'Регистрация приход товаров'!$A$4:$A$2000,"&lt;"&amp;DATE(YEAR($A1503),MONTH($A1503),1)))-SUMIFS('Регистрация расход товаров'!$G$4:$G$2000,'Регистрация расход товаров'!$A$4:$A$2000,"&lt;"&amp;DATE(YEAR($A1503),MONTH($A1503),1),'Регистрация расход товаров'!$D$4:$D$2000,$D1503),0))))*G1503,0)</f>
        <v>0</v>
      </c>
      <c r="I1503" s="154"/>
      <c r="J1503" s="153">
        <f t="shared" si="46"/>
        <v>0</v>
      </c>
      <c r="K1503" s="153">
        <f t="shared" si="47"/>
        <v>0</v>
      </c>
      <c r="L1503" s="43" t="e">
        <f>IF(B1503=#REF!,MAX($L$3:L1502)+1,0)</f>
        <v>#REF!</v>
      </c>
    </row>
    <row r="1504" spans="1:12">
      <c r="A1504" s="158"/>
      <c r="B1504" s="94"/>
      <c r="C1504" s="159"/>
      <c r="D1504" s="128"/>
      <c r="E1504" s="151" t="str">
        <f>IFERROR(INDEX('Материал хисобот'!$C$9:$C$259,MATCH(D1504,'Материал хисобот'!$B$9:$B$259,0),1),"")</f>
        <v/>
      </c>
      <c r="F1504" s="152" t="str">
        <f>IFERROR(INDEX('Материал хисобот'!$D$9:$D$259,MATCH(D1504,'Материал хисобот'!$B$9:$B$259,0),1),"")</f>
        <v/>
      </c>
      <c r="G1504" s="155"/>
      <c r="H1504" s="153">
        <f>IFERROR((((SUMIFS('Регистрация приход товаров'!$H$4:$H$2000,'Регистрация приход товаров'!$A$4:$A$2000,"&gt;="&amp;DATE(YEAR($A1504),MONTH($A1504),1),'Регистрация приход товаров'!$D$4:$D$2000,$D1504)-SUMIFS('Регистрация приход товаров'!$H$4:$H$2000,'Регистрация приход товаров'!$A$4:$A$2000,"&gt;="&amp;DATE(YEAR($A1504),MONTH($A1504)+1,1),'Регистрация приход товаров'!$D$4:$D$2000,$D1504))+(IFERROR((SUMIF('Остаток на начало год'!$B$5:$B$302,$D1504,'Остаток на начало год'!$F$5:$F$302)+SUMIFS('Регистрация приход товаров'!$H$4:$H$2000,'Регистрация приход товаров'!$D$4:$D$2000,$D1504,'Регистрация приход товаров'!$A$4:$A$2000,"&lt;"&amp;DATE(YEAR($A1504),MONTH($A1504),1)))-SUMIFS('Регистрация расход товаров'!$H$4:$H$2000,'Регистрация расход товаров'!$A$4:$A$2000,"&lt;"&amp;DATE(YEAR($A1504),MONTH($A1504),1),'Регистрация расход товаров'!$D$4:$D$2000,$D1504),0)))/((SUMIFS('Регистрация приход товаров'!$G$4:$G$2000,'Регистрация приход товаров'!$A$4:$A$2000,"&gt;="&amp;DATE(YEAR($A1504),MONTH($A1504),1),'Регистрация приход товаров'!$D$4:$D$2000,$D1504)-SUMIFS('Регистрация приход товаров'!$G$4:$G$2000,'Регистрация приход товаров'!$A$4:$A$2000,"&gt;="&amp;DATE(YEAR($A1504),MONTH($A1504)+1,1),'Регистрация приход товаров'!$D$4:$D$2000,$D1504))+(IFERROR((SUMIF('Остаток на начало год'!$B$5:$B$302,$D1504,'Остаток на начало год'!$E$5:$E$302)+SUMIFS('Регистрация приход товаров'!$G$4:$G$2000,'Регистрация приход товаров'!$D$4:$D$2000,$D1504,'Регистрация приход товаров'!$A$4:$A$2000,"&lt;"&amp;DATE(YEAR($A1504),MONTH($A1504),1)))-SUMIFS('Регистрация расход товаров'!$G$4:$G$2000,'Регистрация расход товаров'!$A$4:$A$2000,"&lt;"&amp;DATE(YEAR($A1504),MONTH($A1504),1),'Регистрация расход товаров'!$D$4:$D$2000,$D1504),0))))*G1504,0)</f>
        <v>0</v>
      </c>
      <c r="I1504" s="154"/>
      <c r="J1504" s="153">
        <f t="shared" si="46"/>
        <v>0</v>
      </c>
      <c r="K1504" s="153">
        <f t="shared" si="47"/>
        <v>0</v>
      </c>
      <c r="L1504" s="43" t="e">
        <f>IF(B1504=#REF!,MAX($L$3:L1503)+1,0)</f>
        <v>#REF!</v>
      </c>
    </row>
    <row r="1505" spans="1:12">
      <c r="A1505" s="158"/>
      <c r="B1505" s="94"/>
      <c r="C1505" s="159"/>
      <c r="D1505" s="128"/>
      <c r="E1505" s="151" t="str">
        <f>IFERROR(INDEX('Материал хисобот'!$C$9:$C$259,MATCH(D1505,'Материал хисобот'!$B$9:$B$259,0),1),"")</f>
        <v/>
      </c>
      <c r="F1505" s="152" t="str">
        <f>IFERROR(INDEX('Материал хисобот'!$D$9:$D$259,MATCH(D1505,'Материал хисобот'!$B$9:$B$259,0),1),"")</f>
        <v/>
      </c>
      <c r="G1505" s="155"/>
      <c r="H1505" s="153">
        <f>IFERROR((((SUMIFS('Регистрация приход товаров'!$H$4:$H$2000,'Регистрация приход товаров'!$A$4:$A$2000,"&gt;="&amp;DATE(YEAR($A1505),MONTH($A1505),1),'Регистрация приход товаров'!$D$4:$D$2000,$D1505)-SUMIFS('Регистрация приход товаров'!$H$4:$H$2000,'Регистрация приход товаров'!$A$4:$A$2000,"&gt;="&amp;DATE(YEAR($A1505),MONTH($A1505)+1,1),'Регистрация приход товаров'!$D$4:$D$2000,$D1505))+(IFERROR((SUMIF('Остаток на начало год'!$B$5:$B$302,$D1505,'Остаток на начало год'!$F$5:$F$302)+SUMIFS('Регистрация приход товаров'!$H$4:$H$2000,'Регистрация приход товаров'!$D$4:$D$2000,$D1505,'Регистрация приход товаров'!$A$4:$A$2000,"&lt;"&amp;DATE(YEAR($A1505),MONTH($A1505),1)))-SUMIFS('Регистрация расход товаров'!$H$4:$H$2000,'Регистрация расход товаров'!$A$4:$A$2000,"&lt;"&amp;DATE(YEAR($A1505),MONTH($A1505),1),'Регистрация расход товаров'!$D$4:$D$2000,$D1505),0)))/((SUMIFS('Регистрация приход товаров'!$G$4:$G$2000,'Регистрация приход товаров'!$A$4:$A$2000,"&gt;="&amp;DATE(YEAR($A1505),MONTH($A1505),1),'Регистрация приход товаров'!$D$4:$D$2000,$D1505)-SUMIFS('Регистрация приход товаров'!$G$4:$G$2000,'Регистрация приход товаров'!$A$4:$A$2000,"&gt;="&amp;DATE(YEAR($A1505),MONTH($A1505)+1,1),'Регистрация приход товаров'!$D$4:$D$2000,$D1505))+(IFERROR((SUMIF('Остаток на начало год'!$B$5:$B$302,$D1505,'Остаток на начало год'!$E$5:$E$302)+SUMIFS('Регистрация приход товаров'!$G$4:$G$2000,'Регистрация приход товаров'!$D$4:$D$2000,$D1505,'Регистрация приход товаров'!$A$4:$A$2000,"&lt;"&amp;DATE(YEAR($A1505),MONTH($A1505),1)))-SUMIFS('Регистрация расход товаров'!$G$4:$G$2000,'Регистрация расход товаров'!$A$4:$A$2000,"&lt;"&amp;DATE(YEAR($A1505),MONTH($A1505),1),'Регистрация расход товаров'!$D$4:$D$2000,$D1505),0))))*G1505,0)</f>
        <v>0</v>
      </c>
      <c r="I1505" s="154"/>
      <c r="J1505" s="153">
        <f t="shared" si="46"/>
        <v>0</v>
      </c>
      <c r="K1505" s="153">
        <f t="shared" si="47"/>
        <v>0</v>
      </c>
      <c r="L1505" s="43" t="e">
        <f>IF(B1505=#REF!,MAX($L$3:L1504)+1,0)</f>
        <v>#REF!</v>
      </c>
    </row>
    <row r="1506" spans="1:12">
      <c r="A1506" s="158"/>
      <c r="B1506" s="94"/>
      <c r="C1506" s="159"/>
      <c r="D1506" s="128"/>
      <c r="E1506" s="151" t="str">
        <f>IFERROR(INDEX('Материал хисобот'!$C$9:$C$259,MATCH(D1506,'Материал хисобот'!$B$9:$B$259,0),1),"")</f>
        <v/>
      </c>
      <c r="F1506" s="152" t="str">
        <f>IFERROR(INDEX('Материал хисобот'!$D$9:$D$259,MATCH(D1506,'Материал хисобот'!$B$9:$B$259,0),1),"")</f>
        <v/>
      </c>
      <c r="G1506" s="155"/>
      <c r="H1506" s="153">
        <f>IFERROR((((SUMIFS('Регистрация приход товаров'!$H$4:$H$2000,'Регистрация приход товаров'!$A$4:$A$2000,"&gt;="&amp;DATE(YEAR($A1506),MONTH($A1506),1),'Регистрация приход товаров'!$D$4:$D$2000,$D1506)-SUMIFS('Регистрация приход товаров'!$H$4:$H$2000,'Регистрация приход товаров'!$A$4:$A$2000,"&gt;="&amp;DATE(YEAR($A1506),MONTH($A1506)+1,1),'Регистрация приход товаров'!$D$4:$D$2000,$D1506))+(IFERROR((SUMIF('Остаток на начало год'!$B$5:$B$302,$D1506,'Остаток на начало год'!$F$5:$F$302)+SUMIFS('Регистрация приход товаров'!$H$4:$H$2000,'Регистрация приход товаров'!$D$4:$D$2000,$D1506,'Регистрация приход товаров'!$A$4:$A$2000,"&lt;"&amp;DATE(YEAR($A1506),MONTH($A1506),1)))-SUMIFS('Регистрация расход товаров'!$H$4:$H$2000,'Регистрация расход товаров'!$A$4:$A$2000,"&lt;"&amp;DATE(YEAR($A1506),MONTH($A1506),1),'Регистрация расход товаров'!$D$4:$D$2000,$D1506),0)))/((SUMIFS('Регистрация приход товаров'!$G$4:$G$2000,'Регистрация приход товаров'!$A$4:$A$2000,"&gt;="&amp;DATE(YEAR($A1506),MONTH($A1506),1),'Регистрация приход товаров'!$D$4:$D$2000,$D1506)-SUMIFS('Регистрация приход товаров'!$G$4:$G$2000,'Регистрация приход товаров'!$A$4:$A$2000,"&gt;="&amp;DATE(YEAR($A1506),MONTH($A1506)+1,1),'Регистрация приход товаров'!$D$4:$D$2000,$D1506))+(IFERROR((SUMIF('Остаток на начало год'!$B$5:$B$302,$D1506,'Остаток на начало год'!$E$5:$E$302)+SUMIFS('Регистрация приход товаров'!$G$4:$G$2000,'Регистрация приход товаров'!$D$4:$D$2000,$D1506,'Регистрация приход товаров'!$A$4:$A$2000,"&lt;"&amp;DATE(YEAR($A1506),MONTH($A1506),1)))-SUMIFS('Регистрация расход товаров'!$G$4:$G$2000,'Регистрация расход товаров'!$A$4:$A$2000,"&lt;"&amp;DATE(YEAR($A1506),MONTH($A1506),1),'Регистрация расход товаров'!$D$4:$D$2000,$D1506),0))))*G1506,0)</f>
        <v>0</v>
      </c>
      <c r="I1506" s="154"/>
      <c r="J1506" s="153">
        <f t="shared" si="46"/>
        <v>0</v>
      </c>
      <c r="K1506" s="153">
        <f t="shared" si="47"/>
        <v>0</v>
      </c>
      <c r="L1506" s="43" t="e">
        <f>IF(B1506=#REF!,MAX($L$3:L1505)+1,0)</f>
        <v>#REF!</v>
      </c>
    </row>
    <row r="1507" spans="1:12">
      <c r="A1507" s="158"/>
      <c r="B1507" s="94"/>
      <c r="C1507" s="159"/>
      <c r="D1507" s="128"/>
      <c r="E1507" s="151" t="str">
        <f>IFERROR(INDEX('Материал хисобот'!$C$9:$C$259,MATCH(D1507,'Материал хисобот'!$B$9:$B$259,0),1),"")</f>
        <v/>
      </c>
      <c r="F1507" s="152" t="str">
        <f>IFERROR(INDEX('Материал хисобот'!$D$9:$D$259,MATCH(D1507,'Материал хисобот'!$B$9:$B$259,0),1),"")</f>
        <v/>
      </c>
      <c r="G1507" s="155"/>
      <c r="H1507" s="153">
        <f>IFERROR((((SUMIFS('Регистрация приход товаров'!$H$4:$H$2000,'Регистрация приход товаров'!$A$4:$A$2000,"&gt;="&amp;DATE(YEAR($A1507),MONTH($A1507),1),'Регистрация приход товаров'!$D$4:$D$2000,$D1507)-SUMIFS('Регистрация приход товаров'!$H$4:$H$2000,'Регистрация приход товаров'!$A$4:$A$2000,"&gt;="&amp;DATE(YEAR($A1507),MONTH($A1507)+1,1),'Регистрация приход товаров'!$D$4:$D$2000,$D1507))+(IFERROR((SUMIF('Остаток на начало год'!$B$5:$B$302,$D1507,'Остаток на начало год'!$F$5:$F$302)+SUMIFS('Регистрация приход товаров'!$H$4:$H$2000,'Регистрация приход товаров'!$D$4:$D$2000,$D1507,'Регистрация приход товаров'!$A$4:$A$2000,"&lt;"&amp;DATE(YEAR($A1507),MONTH($A1507),1)))-SUMIFS('Регистрация расход товаров'!$H$4:$H$2000,'Регистрация расход товаров'!$A$4:$A$2000,"&lt;"&amp;DATE(YEAR($A1507),MONTH($A1507),1),'Регистрация расход товаров'!$D$4:$D$2000,$D1507),0)))/((SUMIFS('Регистрация приход товаров'!$G$4:$G$2000,'Регистрация приход товаров'!$A$4:$A$2000,"&gt;="&amp;DATE(YEAR($A1507),MONTH($A1507),1),'Регистрация приход товаров'!$D$4:$D$2000,$D1507)-SUMIFS('Регистрация приход товаров'!$G$4:$G$2000,'Регистрация приход товаров'!$A$4:$A$2000,"&gt;="&amp;DATE(YEAR($A1507),MONTH($A1507)+1,1),'Регистрация приход товаров'!$D$4:$D$2000,$D1507))+(IFERROR((SUMIF('Остаток на начало год'!$B$5:$B$302,$D1507,'Остаток на начало год'!$E$5:$E$302)+SUMIFS('Регистрация приход товаров'!$G$4:$G$2000,'Регистрация приход товаров'!$D$4:$D$2000,$D1507,'Регистрация приход товаров'!$A$4:$A$2000,"&lt;"&amp;DATE(YEAR($A1507),MONTH($A1507),1)))-SUMIFS('Регистрация расход товаров'!$G$4:$G$2000,'Регистрация расход товаров'!$A$4:$A$2000,"&lt;"&amp;DATE(YEAR($A1507),MONTH($A1507),1),'Регистрация расход товаров'!$D$4:$D$2000,$D1507),0))))*G1507,0)</f>
        <v>0</v>
      </c>
      <c r="I1507" s="154"/>
      <c r="J1507" s="153">
        <f t="shared" si="46"/>
        <v>0</v>
      </c>
      <c r="K1507" s="153">
        <f t="shared" si="47"/>
        <v>0</v>
      </c>
      <c r="L1507" s="43" t="e">
        <f>IF(B1507=#REF!,MAX($L$3:L1506)+1,0)</f>
        <v>#REF!</v>
      </c>
    </row>
    <row r="1508" spans="1:12">
      <c r="A1508" s="158"/>
      <c r="B1508" s="94"/>
      <c r="C1508" s="159"/>
      <c r="D1508" s="128"/>
      <c r="E1508" s="151" t="str">
        <f>IFERROR(INDEX('Материал хисобот'!$C$9:$C$259,MATCH(D1508,'Материал хисобот'!$B$9:$B$259,0),1),"")</f>
        <v/>
      </c>
      <c r="F1508" s="152" t="str">
        <f>IFERROR(INDEX('Материал хисобот'!$D$9:$D$259,MATCH(D1508,'Материал хисобот'!$B$9:$B$259,0),1),"")</f>
        <v/>
      </c>
      <c r="G1508" s="155"/>
      <c r="H1508" s="153">
        <f>IFERROR((((SUMIFS('Регистрация приход товаров'!$H$4:$H$2000,'Регистрация приход товаров'!$A$4:$A$2000,"&gt;="&amp;DATE(YEAR($A1508),MONTH($A1508),1),'Регистрация приход товаров'!$D$4:$D$2000,$D1508)-SUMIFS('Регистрация приход товаров'!$H$4:$H$2000,'Регистрация приход товаров'!$A$4:$A$2000,"&gt;="&amp;DATE(YEAR($A1508),MONTH($A1508)+1,1),'Регистрация приход товаров'!$D$4:$D$2000,$D1508))+(IFERROR((SUMIF('Остаток на начало год'!$B$5:$B$302,$D1508,'Остаток на начало год'!$F$5:$F$302)+SUMIFS('Регистрация приход товаров'!$H$4:$H$2000,'Регистрация приход товаров'!$D$4:$D$2000,$D1508,'Регистрация приход товаров'!$A$4:$A$2000,"&lt;"&amp;DATE(YEAR($A1508),MONTH($A1508),1)))-SUMIFS('Регистрация расход товаров'!$H$4:$H$2000,'Регистрация расход товаров'!$A$4:$A$2000,"&lt;"&amp;DATE(YEAR($A1508),MONTH($A1508),1),'Регистрация расход товаров'!$D$4:$D$2000,$D1508),0)))/((SUMIFS('Регистрация приход товаров'!$G$4:$G$2000,'Регистрация приход товаров'!$A$4:$A$2000,"&gt;="&amp;DATE(YEAR($A1508),MONTH($A1508),1),'Регистрация приход товаров'!$D$4:$D$2000,$D1508)-SUMIFS('Регистрация приход товаров'!$G$4:$G$2000,'Регистрация приход товаров'!$A$4:$A$2000,"&gt;="&amp;DATE(YEAR($A1508),MONTH($A1508)+1,1),'Регистрация приход товаров'!$D$4:$D$2000,$D1508))+(IFERROR((SUMIF('Остаток на начало год'!$B$5:$B$302,$D1508,'Остаток на начало год'!$E$5:$E$302)+SUMIFS('Регистрация приход товаров'!$G$4:$G$2000,'Регистрация приход товаров'!$D$4:$D$2000,$D1508,'Регистрация приход товаров'!$A$4:$A$2000,"&lt;"&amp;DATE(YEAR($A1508),MONTH($A1508),1)))-SUMIFS('Регистрация расход товаров'!$G$4:$G$2000,'Регистрация расход товаров'!$A$4:$A$2000,"&lt;"&amp;DATE(YEAR($A1508),MONTH($A1508),1),'Регистрация расход товаров'!$D$4:$D$2000,$D1508),0))))*G1508,0)</f>
        <v>0</v>
      </c>
      <c r="I1508" s="154"/>
      <c r="J1508" s="153">
        <f t="shared" si="46"/>
        <v>0</v>
      </c>
      <c r="K1508" s="153">
        <f t="shared" si="47"/>
        <v>0</v>
      </c>
      <c r="L1508" s="43" t="e">
        <f>IF(B1508=#REF!,MAX($L$3:L1507)+1,0)</f>
        <v>#REF!</v>
      </c>
    </row>
    <row r="1509" spans="1:12">
      <c r="A1509" s="158"/>
      <c r="B1509" s="94"/>
      <c r="C1509" s="159"/>
      <c r="D1509" s="128"/>
      <c r="E1509" s="151" t="str">
        <f>IFERROR(INDEX('Материал хисобот'!$C$9:$C$259,MATCH(D1509,'Материал хисобот'!$B$9:$B$259,0),1),"")</f>
        <v/>
      </c>
      <c r="F1509" s="152" t="str">
        <f>IFERROR(INDEX('Материал хисобот'!$D$9:$D$259,MATCH(D1509,'Материал хисобот'!$B$9:$B$259,0),1),"")</f>
        <v/>
      </c>
      <c r="G1509" s="155"/>
      <c r="H1509" s="153">
        <f>IFERROR((((SUMIFS('Регистрация приход товаров'!$H$4:$H$2000,'Регистрация приход товаров'!$A$4:$A$2000,"&gt;="&amp;DATE(YEAR($A1509),MONTH($A1509),1),'Регистрация приход товаров'!$D$4:$D$2000,$D1509)-SUMIFS('Регистрация приход товаров'!$H$4:$H$2000,'Регистрация приход товаров'!$A$4:$A$2000,"&gt;="&amp;DATE(YEAR($A1509),MONTH($A1509)+1,1),'Регистрация приход товаров'!$D$4:$D$2000,$D1509))+(IFERROR((SUMIF('Остаток на начало год'!$B$5:$B$302,$D1509,'Остаток на начало год'!$F$5:$F$302)+SUMIFS('Регистрация приход товаров'!$H$4:$H$2000,'Регистрация приход товаров'!$D$4:$D$2000,$D1509,'Регистрация приход товаров'!$A$4:$A$2000,"&lt;"&amp;DATE(YEAR($A1509),MONTH($A1509),1)))-SUMIFS('Регистрация расход товаров'!$H$4:$H$2000,'Регистрация расход товаров'!$A$4:$A$2000,"&lt;"&amp;DATE(YEAR($A1509),MONTH($A1509),1),'Регистрация расход товаров'!$D$4:$D$2000,$D1509),0)))/((SUMIFS('Регистрация приход товаров'!$G$4:$G$2000,'Регистрация приход товаров'!$A$4:$A$2000,"&gt;="&amp;DATE(YEAR($A1509),MONTH($A1509),1),'Регистрация приход товаров'!$D$4:$D$2000,$D1509)-SUMIFS('Регистрация приход товаров'!$G$4:$G$2000,'Регистрация приход товаров'!$A$4:$A$2000,"&gt;="&amp;DATE(YEAR($A1509),MONTH($A1509)+1,1),'Регистрация приход товаров'!$D$4:$D$2000,$D1509))+(IFERROR((SUMIF('Остаток на начало год'!$B$5:$B$302,$D1509,'Остаток на начало год'!$E$5:$E$302)+SUMIFS('Регистрация приход товаров'!$G$4:$G$2000,'Регистрация приход товаров'!$D$4:$D$2000,$D1509,'Регистрация приход товаров'!$A$4:$A$2000,"&lt;"&amp;DATE(YEAR($A1509),MONTH($A1509),1)))-SUMIFS('Регистрация расход товаров'!$G$4:$G$2000,'Регистрация расход товаров'!$A$4:$A$2000,"&lt;"&amp;DATE(YEAR($A1509),MONTH($A1509),1),'Регистрация расход товаров'!$D$4:$D$2000,$D1509),0))))*G1509,0)</f>
        <v>0</v>
      </c>
      <c r="I1509" s="154"/>
      <c r="J1509" s="153">
        <f t="shared" si="46"/>
        <v>0</v>
      </c>
      <c r="K1509" s="153">
        <f t="shared" si="47"/>
        <v>0</v>
      </c>
      <c r="L1509" s="43" t="e">
        <f>IF(B1509=#REF!,MAX($L$3:L1508)+1,0)</f>
        <v>#REF!</v>
      </c>
    </row>
    <row r="1510" spans="1:12">
      <c r="A1510" s="158"/>
      <c r="B1510" s="94"/>
      <c r="C1510" s="159"/>
      <c r="D1510" s="128"/>
      <c r="E1510" s="151" t="str">
        <f>IFERROR(INDEX('Материал хисобот'!$C$9:$C$259,MATCH(D1510,'Материал хисобот'!$B$9:$B$259,0),1),"")</f>
        <v/>
      </c>
      <c r="F1510" s="152" t="str">
        <f>IFERROR(INDEX('Материал хисобот'!$D$9:$D$259,MATCH(D1510,'Материал хисобот'!$B$9:$B$259,0),1),"")</f>
        <v/>
      </c>
      <c r="G1510" s="155"/>
      <c r="H1510" s="153">
        <f>IFERROR((((SUMIFS('Регистрация приход товаров'!$H$4:$H$2000,'Регистрация приход товаров'!$A$4:$A$2000,"&gt;="&amp;DATE(YEAR($A1510),MONTH($A1510),1),'Регистрация приход товаров'!$D$4:$D$2000,$D1510)-SUMIFS('Регистрация приход товаров'!$H$4:$H$2000,'Регистрация приход товаров'!$A$4:$A$2000,"&gt;="&amp;DATE(YEAR($A1510),MONTH($A1510)+1,1),'Регистрация приход товаров'!$D$4:$D$2000,$D1510))+(IFERROR((SUMIF('Остаток на начало год'!$B$5:$B$302,$D1510,'Остаток на начало год'!$F$5:$F$302)+SUMIFS('Регистрация приход товаров'!$H$4:$H$2000,'Регистрация приход товаров'!$D$4:$D$2000,$D1510,'Регистрация приход товаров'!$A$4:$A$2000,"&lt;"&amp;DATE(YEAR($A1510),MONTH($A1510),1)))-SUMIFS('Регистрация расход товаров'!$H$4:$H$2000,'Регистрация расход товаров'!$A$4:$A$2000,"&lt;"&amp;DATE(YEAR($A1510),MONTH($A1510),1),'Регистрация расход товаров'!$D$4:$D$2000,$D1510),0)))/((SUMIFS('Регистрация приход товаров'!$G$4:$G$2000,'Регистрация приход товаров'!$A$4:$A$2000,"&gt;="&amp;DATE(YEAR($A1510),MONTH($A1510),1),'Регистрация приход товаров'!$D$4:$D$2000,$D1510)-SUMIFS('Регистрация приход товаров'!$G$4:$G$2000,'Регистрация приход товаров'!$A$4:$A$2000,"&gt;="&amp;DATE(YEAR($A1510),MONTH($A1510)+1,1),'Регистрация приход товаров'!$D$4:$D$2000,$D1510))+(IFERROR((SUMIF('Остаток на начало год'!$B$5:$B$302,$D1510,'Остаток на начало год'!$E$5:$E$302)+SUMIFS('Регистрация приход товаров'!$G$4:$G$2000,'Регистрация приход товаров'!$D$4:$D$2000,$D1510,'Регистрация приход товаров'!$A$4:$A$2000,"&lt;"&amp;DATE(YEAR($A1510),MONTH($A1510),1)))-SUMIFS('Регистрация расход товаров'!$G$4:$G$2000,'Регистрация расход товаров'!$A$4:$A$2000,"&lt;"&amp;DATE(YEAR($A1510),MONTH($A1510),1),'Регистрация расход товаров'!$D$4:$D$2000,$D1510),0))))*G1510,0)</f>
        <v>0</v>
      </c>
      <c r="I1510" s="154"/>
      <c r="J1510" s="153">
        <f t="shared" si="46"/>
        <v>0</v>
      </c>
      <c r="K1510" s="153">
        <f t="shared" si="47"/>
        <v>0</v>
      </c>
      <c r="L1510" s="43" t="e">
        <f>IF(B1510=#REF!,MAX($L$3:L1509)+1,0)</f>
        <v>#REF!</v>
      </c>
    </row>
    <row r="1511" spans="1:12">
      <c r="A1511" s="158"/>
      <c r="B1511" s="94"/>
      <c r="C1511" s="159"/>
      <c r="D1511" s="128"/>
      <c r="E1511" s="151" t="str">
        <f>IFERROR(INDEX('Материал хисобот'!$C$9:$C$259,MATCH(D1511,'Материал хисобот'!$B$9:$B$259,0),1),"")</f>
        <v/>
      </c>
      <c r="F1511" s="152" t="str">
        <f>IFERROR(INDEX('Материал хисобот'!$D$9:$D$259,MATCH(D1511,'Материал хисобот'!$B$9:$B$259,0),1),"")</f>
        <v/>
      </c>
      <c r="G1511" s="155"/>
      <c r="H1511" s="153">
        <f>IFERROR((((SUMIFS('Регистрация приход товаров'!$H$4:$H$2000,'Регистрация приход товаров'!$A$4:$A$2000,"&gt;="&amp;DATE(YEAR($A1511),MONTH($A1511),1),'Регистрация приход товаров'!$D$4:$D$2000,$D1511)-SUMIFS('Регистрация приход товаров'!$H$4:$H$2000,'Регистрация приход товаров'!$A$4:$A$2000,"&gt;="&amp;DATE(YEAR($A1511),MONTH($A1511)+1,1),'Регистрация приход товаров'!$D$4:$D$2000,$D1511))+(IFERROR((SUMIF('Остаток на начало год'!$B$5:$B$302,$D1511,'Остаток на начало год'!$F$5:$F$302)+SUMIFS('Регистрация приход товаров'!$H$4:$H$2000,'Регистрация приход товаров'!$D$4:$D$2000,$D1511,'Регистрация приход товаров'!$A$4:$A$2000,"&lt;"&amp;DATE(YEAR($A1511),MONTH($A1511),1)))-SUMIFS('Регистрация расход товаров'!$H$4:$H$2000,'Регистрация расход товаров'!$A$4:$A$2000,"&lt;"&amp;DATE(YEAR($A1511),MONTH($A1511),1),'Регистрация расход товаров'!$D$4:$D$2000,$D1511),0)))/((SUMIFS('Регистрация приход товаров'!$G$4:$G$2000,'Регистрация приход товаров'!$A$4:$A$2000,"&gt;="&amp;DATE(YEAR($A1511),MONTH($A1511),1),'Регистрация приход товаров'!$D$4:$D$2000,$D1511)-SUMIFS('Регистрация приход товаров'!$G$4:$G$2000,'Регистрация приход товаров'!$A$4:$A$2000,"&gt;="&amp;DATE(YEAR($A1511),MONTH($A1511)+1,1),'Регистрация приход товаров'!$D$4:$D$2000,$D1511))+(IFERROR((SUMIF('Остаток на начало год'!$B$5:$B$302,$D1511,'Остаток на начало год'!$E$5:$E$302)+SUMIFS('Регистрация приход товаров'!$G$4:$G$2000,'Регистрация приход товаров'!$D$4:$D$2000,$D1511,'Регистрация приход товаров'!$A$4:$A$2000,"&lt;"&amp;DATE(YEAR($A1511),MONTH($A1511),1)))-SUMIFS('Регистрация расход товаров'!$G$4:$G$2000,'Регистрация расход товаров'!$A$4:$A$2000,"&lt;"&amp;DATE(YEAR($A1511),MONTH($A1511),1),'Регистрация расход товаров'!$D$4:$D$2000,$D1511),0))))*G1511,0)</f>
        <v>0</v>
      </c>
      <c r="I1511" s="154"/>
      <c r="J1511" s="153">
        <f t="shared" si="46"/>
        <v>0</v>
      </c>
      <c r="K1511" s="153">
        <f t="shared" si="47"/>
        <v>0</v>
      </c>
      <c r="L1511" s="43" t="e">
        <f>IF(B1511=#REF!,MAX($L$3:L1510)+1,0)</f>
        <v>#REF!</v>
      </c>
    </row>
    <row r="1512" spans="1:12">
      <c r="A1512" s="158"/>
      <c r="B1512" s="94"/>
      <c r="C1512" s="159"/>
      <c r="D1512" s="128"/>
      <c r="E1512" s="151" t="str">
        <f>IFERROR(INDEX('Материал хисобот'!$C$9:$C$259,MATCH(D1512,'Материал хисобот'!$B$9:$B$259,0),1),"")</f>
        <v/>
      </c>
      <c r="F1512" s="152" t="str">
        <f>IFERROR(INDEX('Материал хисобот'!$D$9:$D$259,MATCH(D1512,'Материал хисобот'!$B$9:$B$259,0),1),"")</f>
        <v/>
      </c>
      <c r="G1512" s="155"/>
      <c r="H1512" s="153">
        <f>IFERROR((((SUMIFS('Регистрация приход товаров'!$H$4:$H$2000,'Регистрация приход товаров'!$A$4:$A$2000,"&gt;="&amp;DATE(YEAR($A1512),MONTH($A1512),1),'Регистрация приход товаров'!$D$4:$D$2000,$D1512)-SUMIFS('Регистрация приход товаров'!$H$4:$H$2000,'Регистрация приход товаров'!$A$4:$A$2000,"&gt;="&amp;DATE(YEAR($A1512),MONTH($A1512)+1,1),'Регистрация приход товаров'!$D$4:$D$2000,$D1512))+(IFERROR((SUMIF('Остаток на начало год'!$B$5:$B$302,$D1512,'Остаток на начало год'!$F$5:$F$302)+SUMIFS('Регистрация приход товаров'!$H$4:$H$2000,'Регистрация приход товаров'!$D$4:$D$2000,$D1512,'Регистрация приход товаров'!$A$4:$A$2000,"&lt;"&amp;DATE(YEAR($A1512),MONTH($A1512),1)))-SUMIFS('Регистрация расход товаров'!$H$4:$H$2000,'Регистрация расход товаров'!$A$4:$A$2000,"&lt;"&amp;DATE(YEAR($A1512),MONTH($A1512),1),'Регистрация расход товаров'!$D$4:$D$2000,$D1512),0)))/((SUMIFS('Регистрация приход товаров'!$G$4:$G$2000,'Регистрация приход товаров'!$A$4:$A$2000,"&gt;="&amp;DATE(YEAR($A1512),MONTH($A1512),1),'Регистрация приход товаров'!$D$4:$D$2000,$D1512)-SUMIFS('Регистрация приход товаров'!$G$4:$G$2000,'Регистрация приход товаров'!$A$4:$A$2000,"&gt;="&amp;DATE(YEAR($A1512),MONTH($A1512)+1,1),'Регистрация приход товаров'!$D$4:$D$2000,$D1512))+(IFERROR((SUMIF('Остаток на начало год'!$B$5:$B$302,$D1512,'Остаток на начало год'!$E$5:$E$302)+SUMIFS('Регистрация приход товаров'!$G$4:$G$2000,'Регистрация приход товаров'!$D$4:$D$2000,$D1512,'Регистрация приход товаров'!$A$4:$A$2000,"&lt;"&amp;DATE(YEAR($A1512),MONTH($A1512),1)))-SUMIFS('Регистрация расход товаров'!$G$4:$G$2000,'Регистрация расход товаров'!$A$4:$A$2000,"&lt;"&amp;DATE(YEAR($A1512),MONTH($A1512),1),'Регистрация расход товаров'!$D$4:$D$2000,$D1512),0))))*G1512,0)</f>
        <v>0</v>
      </c>
      <c r="I1512" s="154"/>
      <c r="J1512" s="153">
        <f t="shared" si="46"/>
        <v>0</v>
      </c>
      <c r="K1512" s="153">
        <f t="shared" si="47"/>
        <v>0</v>
      </c>
      <c r="L1512" s="43" t="e">
        <f>IF(B1512=#REF!,MAX($L$3:L1511)+1,0)</f>
        <v>#REF!</v>
      </c>
    </row>
    <row r="1513" spans="1:12">
      <c r="A1513" s="158"/>
      <c r="B1513" s="94"/>
      <c r="C1513" s="159"/>
      <c r="D1513" s="128"/>
      <c r="E1513" s="151" t="str">
        <f>IFERROR(INDEX('Материал хисобот'!$C$9:$C$259,MATCH(D1513,'Материал хисобот'!$B$9:$B$259,0),1),"")</f>
        <v/>
      </c>
      <c r="F1513" s="152" t="str">
        <f>IFERROR(INDEX('Материал хисобот'!$D$9:$D$259,MATCH(D1513,'Материал хисобот'!$B$9:$B$259,0),1),"")</f>
        <v/>
      </c>
      <c r="G1513" s="155"/>
      <c r="H1513" s="153">
        <f>IFERROR((((SUMIFS('Регистрация приход товаров'!$H$4:$H$2000,'Регистрация приход товаров'!$A$4:$A$2000,"&gt;="&amp;DATE(YEAR($A1513),MONTH($A1513),1),'Регистрация приход товаров'!$D$4:$D$2000,$D1513)-SUMIFS('Регистрация приход товаров'!$H$4:$H$2000,'Регистрация приход товаров'!$A$4:$A$2000,"&gt;="&amp;DATE(YEAR($A1513),MONTH($A1513)+1,1),'Регистрация приход товаров'!$D$4:$D$2000,$D1513))+(IFERROR((SUMIF('Остаток на начало год'!$B$5:$B$302,$D1513,'Остаток на начало год'!$F$5:$F$302)+SUMIFS('Регистрация приход товаров'!$H$4:$H$2000,'Регистрация приход товаров'!$D$4:$D$2000,$D1513,'Регистрация приход товаров'!$A$4:$A$2000,"&lt;"&amp;DATE(YEAR($A1513),MONTH($A1513),1)))-SUMIFS('Регистрация расход товаров'!$H$4:$H$2000,'Регистрация расход товаров'!$A$4:$A$2000,"&lt;"&amp;DATE(YEAR($A1513),MONTH($A1513),1),'Регистрация расход товаров'!$D$4:$D$2000,$D1513),0)))/((SUMIFS('Регистрация приход товаров'!$G$4:$G$2000,'Регистрация приход товаров'!$A$4:$A$2000,"&gt;="&amp;DATE(YEAR($A1513),MONTH($A1513),1),'Регистрация приход товаров'!$D$4:$D$2000,$D1513)-SUMIFS('Регистрация приход товаров'!$G$4:$G$2000,'Регистрация приход товаров'!$A$4:$A$2000,"&gt;="&amp;DATE(YEAR($A1513),MONTH($A1513)+1,1),'Регистрация приход товаров'!$D$4:$D$2000,$D1513))+(IFERROR((SUMIF('Остаток на начало год'!$B$5:$B$302,$D1513,'Остаток на начало год'!$E$5:$E$302)+SUMIFS('Регистрация приход товаров'!$G$4:$G$2000,'Регистрация приход товаров'!$D$4:$D$2000,$D1513,'Регистрация приход товаров'!$A$4:$A$2000,"&lt;"&amp;DATE(YEAR($A1513),MONTH($A1513),1)))-SUMIFS('Регистрация расход товаров'!$G$4:$G$2000,'Регистрация расход товаров'!$A$4:$A$2000,"&lt;"&amp;DATE(YEAR($A1513),MONTH($A1513),1),'Регистрация расход товаров'!$D$4:$D$2000,$D1513),0))))*G1513,0)</f>
        <v>0</v>
      </c>
      <c r="I1513" s="154"/>
      <c r="J1513" s="153">
        <f t="shared" si="46"/>
        <v>0</v>
      </c>
      <c r="K1513" s="153">
        <f t="shared" si="47"/>
        <v>0</v>
      </c>
      <c r="L1513" s="43" t="e">
        <f>IF(B1513=#REF!,MAX($L$3:L1512)+1,0)</f>
        <v>#REF!</v>
      </c>
    </row>
    <row r="1514" spans="1:12">
      <c r="A1514" s="158"/>
      <c r="B1514" s="94"/>
      <c r="C1514" s="159"/>
      <c r="D1514" s="128"/>
      <c r="E1514" s="151" t="str">
        <f>IFERROR(INDEX('Материал хисобот'!$C$9:$C$259,MATCH(D1514,'Материал хисобот'!$B$9:$B$259,0),1),"")</f>
        <v/>
      </c>
      <c r="F1514" s="152" t="str">
        <f>IFERROR(INDEX('Материал хисобот'!$D$9:$D$259,MATCH(D1514,'Материал хисобот'!$B$9:$B$259,0),1),"")</f>
        <v/>
      </c>
      <c r="G1514" s="155"/>
      <c r="H1514" s="153">
        <f>IFERROR((((SUMIFS('Регистрация приход товаров'!$H$4:$H$2000,'Регистрация приход товаров'!$A$4:$A$2000,"&gt;="&amp;DATE(YEAR($A1514),MONTH($A1514),1),'Регистрация приход товаров'!$D$4:$D$2000,$D1514)-SUMIFS('Регистрация приход товаров'!$H$4:$H$2000,'Регистрация приход товаров'!$A$4:$A$2000,"&gt;="&amp;DATE(YEAR($A1514),MONTH($A1514)+1,1),'Регистрация приход товаров'!$D$4:$D$2000,$D1514))+(IFERROR((SUMIF('Остаток на начало год'!$B$5:$B$302,$D1514,'Остаток на начало год'!$F$5:$F$302)+SUMIFS('Регистрация приход товаров'!$H$4:$H$2000,'Регистрация приход товаров'!$D$4:$D$2000,$D1514,'Регистрация приход товаров'!$A$4:$A$2000,"&lt;"&amp;DATE(YEAR($A1514),MONTH($A1514),1)))-SUMIFS('Регистрация расход товаров'!$H$4:$H$2000,'Регистрация расход товаров'!$A$4:$A$2000,"&lt;"&amp;DATE(YEAR($A1514),MONTH($A1514),1),'Регистрация расход товаров'!$D$4:$D$2000,$D1514),0)))/((SUMIFS('Регистрация приход товаров'!$G$4:$G$2000,'Регистрация приход товаров'!$A$4:$A$2000,"&gt;="&amp;DATE(YEAR($A1514),MONTH($A1514),1),'Регистрация приход товаров'!$D$4:$D$2000,$D1514)-SUMIFS('Регистрация приход товаров'!$G$4:$G$2000,'Регистрация приход товаров'!$A$4:$A$2000,"&gt;="&amp;DATE(YEAR($A1514),MONTH($A1514)+1,1),'Регистрация приход товаров'!$D$4:$D$2000,$D1514))+(IFERROR((SUMIF('Остаток на начало год'!$B$5:$B$302,$D1514,'Остаток на начало год'!$E$5:$E$302)+SUMIFS('Регистрация приход товаров'!$G$4:$G$2000,'Регистрация приход товаров'!$D$4:$D$2000,$D1514,'Регистрация приход товаров'!$A$4:$A$2000,"&lt;"&amp;DATE(YEAR($A1514),MONTH($A1514),1)))-SUMIFS('Регистрация расход товаров'!$G$4:$G$2000,'Регистрация расход товаров'!$A$4:$A$2000,"&lt;"&amp;DATE(YEAR($A1514),MONTH($A1514),1),'Регистрация расход товаров'!$D$4:$D$2000,$D1514),0))))*G1514,0)</f>
        <v>0</v>
      </c>
      <c r="I1514" s="154"/>
      <c r="J1514" s="153">
        <f t="shared" si="46"/>
        <v>0</v>
      </c>
      <c r="K1514" s="153">
        <f t="shared" si="47"/>
        <v>0</v>
      </c>
      <c r="L1514" s="43" t="e">
        <f>IF(B1514=#REF!,MAX($L$3:L1513)+1,0)</f>
        <v>#REF!</v>
      </c>
    </row>
    <row r="1515" spans="1:12">
      <c r="A1515" s="158"/>
      <c r="B1515" s="94"/>
      <c r="C1515" s="159"/>
      <c r="D1515" s="128"/>
      <c r="E1515" s="151" t="str">
        <f>IFERROR(INDEX('Материал хисобот'!$C$9:$C$259,MATCH(D1515,'Материал хисобот'!$B$9:$B$259,0),1),"")</f>
        <v/>
      </c>
      <c r="F1515" s="152" t="str">
        <f>IFERROR(INDEX('Материал хисобот'!$D$9:$D$259,MATCH(D1515,'Материал хисобот'!$B$9:$B$259,0),1),"")</f>
        <v/>
      </c>
      <c r="G1515" s="155"/>
      <c r="H1515" s="153">
        <f>IFERROR((((SUMIFS('Регистрация приход товаров'!$H$4:$H$2000,'Регистрация приход товаров'!$A$4:$A$2000,"&gt;="&amp;DATE(YEAR($A1515),MONTH($A1515),1),'Регистрация приход товаров'!$D$4:$D$2000,$D1515)-SUMIFS('Регистрация приход товаров'!$H$4:$H$2000,'Регистрация приход товаров'!$A$4:$A$2000,"&gt;="&amp;DATE(YEAR($A1515),MONTH($A1515)+1,1),'Регистрация приход товаров'!$D$4:$D$2000,$D1515))+(IFERROR((SUMIF('Остаток на начало год'!$B$5:$B$302,$D1515,'Остаток на начало год'!$F$5:$F$302)+SUMIFS('Регистрация приход товаров'!$H$4:$H$2000,'Регистрация приход товаров'!$D$4:$D$2000,$D1515,'Регистрация приход товаров'!$A$4:$A$2000,"&lt;"&amp;DATE(YEAR($A1515),MONTH($A1515),1)))-SUMIFS('Регистрация расход товаров'!$H$4:$H$2000,'Регистрация расход товаров'!$A$4:$A$2000,"&lt;"&amp;DATE(YEAR($A1515),MONTH($A1515),1),'Регистрация расход товаров'!$D$4:$D$2000,$D1515),0)))/((SUMIFS('Регистрация приход товаров'!$G$4:$G$2000,'Регистрация приход товаров'!$A$4:$A$2000,"&gt;="&amp;DATE(YEAR($A1515),MONTH($A1515),1),'Регистрация приход товаров'!$D$4:$D$2000,$D1515)-SUMIFS('Регистрация приход товаров'!$G$4:$G$2000,'Регистрация приход товаров'!$A$4:$A$2000,"&gt;="&amp;DATE(YEAR($A1515),MONTH($A1515)+1,1),'Регистрация приход товаров'!$D$4:$D$2000,$D1515))+(IFERROR((SUMIF('Остаток на начало год'!$B$5:$B$302,$D1515,'Остаток на начало год'!$E$5:$E$302)+SUMIFS('Регистрация приход товаров'!$G$4:$G$2000,'Регистрация приход товаров'!$D$4:$D$2000,$D1515,'Регистрация приход товаров'!$A$4:$A$2000,"&lt;"&amp;DATE(YEAR($A1515),MONTH($A1515),1)))-SUMIFS('Регистрация расход товаров'!$G$4:$G$2000,'Регистрация расход товаров'!$A$4:$A$2000,"&lt;"&amp;DATE(YEAR($A1515),MONTH($A1515),1),'Регистрация расход товаров'!$D$4:$D$2000,$D1515),0))))*G1515,0)</f>
        <v>0</v>
      </c>
      <c r="I1515" s="154"/>
      <c r="J1515" s="153">
        <f t="shared" si="46"/>
        <v>0</v>
      </c>
      <c r="K1515" s="153">
        <f t="shared" si="47"/>
        <v>0</v>
      </c>
      <c r="L1515" s="43" t="e">
        <f>IF(B1515=#REF!,MAX($L$3:L1514)+1,0)</f>
        <v>#REF!</v>
      </c>
    </row>
    <row r="1516" spans="1:12">
      <c r="A1516" s="158"/>
      <c r="B1516" s="94"/>
      <c r="C1516" s="159"/>
      <c r="D1516" s="128"/>
      <c r="E1516" s="151" t="str">
        <f>IFERROR(INDEX('Материал хисобот'!$C$9:$C$259,MATCH(D1516,'Материал хисобот'!$B$9:$B$259,0),1),"")</f>
        <v/>
      </c>
      <c r="F1516" s="152" t="str">
        <f>IFERROR(INDEX('Материал хисобот'!$D$9:$D$259,MATCH(D1516,'Материал хисобот'!$B$9:$B$259,0),1),"")</f>
        <v/>
      </c>
      <c r="G1516" s="155"/>
      <c r="H1516" s="153">
        <f>IFERROR((((SUMIFS('Регистрация приход товаров'!$H$4:$H$2000,'Регистрация приход товаров'!$A$4:$A$2000,"&gt;="&amp;DATE(YEAR($A1516),MONTH($A1516),1),'Регистрация приход товаров'!$D$4:$D$2000,$D1516)-SUMIFS('Регистрация приход товаров'!$H$4:$H$2000,'Регистрация приход товаров'!$A$4:$A$2000,"&gt;="&amp;DATE(YEAR($A1516),MONTH($A1516)+1,1),'Регистрация приход товаров'!$D$4:$D$2000,$D1516))+(IFERROR((SUMIF('Остаток на начало год'!$B$5:$B$302,$D1516,'Остаток на начало год'!$F$5:$F$302)+SUMIFS('Регистрация приход товаров'!$H$4:$H$2000,'Регистрация приход товаров'!$D$4:$D$2000,$D1516,'Регистрация приход товаров'!$A$4:$A$2000,"&lt;"&amp;DATE(YEAR($A1516),MONTH($A1516),1)))-SUMIFS('Регистрация расход товаров'!$H$4:$H$2000,'Регистрация расход товаров'!$A$4:$A$2000,"&lt;"&amp;DATE(YEAR($A1516),MONTH($A1516),1),'Регистрация расход товаров'!$D$4:$D$2000,$D1516),0)))/((SUMIFS('Регистрация приход товаров'!$G$4:$G$2000,'Регистрация приход товаров'!$A$4:$A$2000,"&gt;="&amp;DATE(YEAR($A1516),MONTH($A1516),1),'Регистрация приход товаров'!$D$4:$D$2000,$D1516)-SUMIFS('Регистрация приход товаров'!$G$4:$G$2000,'Регистрация приход товаров'!$A$4:$A$2000,"&gt;="&amp;DATE(YEAR($A1516),MONTH($A1516)+1,1),'Регистрация приход товаров'!$D$4:$D$2000,$D1516))+(IFERROR((SUMIF('Остаток на начало год'!$B$5:$B$302,$D1516,'Остаток на начало год'!$E$5:$E$302)+SUMIFS('Регистрация приход товаров'!$G$4:$G$2000,'Регистрация приход товаров'!$D$4:$D$2000,$D1516,'Регистрация приход товаров'!$A$4:$A$2000,"&lt;"&amp;DATE(YEAR($A1516),MONTH($A1516),1)))-SUMIFS('Регистрация расход товаров'!$G$4:$G$2000,'Регистрация расход товаров'!$A$4:$A$2000,"&lt;"&amp;DATE(YEAR($A1516),MONTH($A1516),1),'Регистрация расход товаров'!$D$4:$D$2000,$D1516),0))))*G1516,0)</f>
        <v>0</v>
      </c>
      <c r="I1516" s="154"/>
      <c r="J1516" s="153">
        <f t="shared" si="46"/>
        <v>0</v>
      </c>
      <c r="K1516" s="153">
        <f t="shared" si="47"/>
        <v>0</v>
      </c>
      <c r="L1516" s="43" t="e">
        <f>IF(B1516=#REF!,MAX($L$3:L1515)+1,0)</f>
        <v>#REF!</v>
      </c>
    </row>
    <row r="1517" spans="1:12">
      <c r="A1517" s="158"/>
      <c r="B1517" s="94"/>
      <c r="C1517" s="159"/>
      <c r="D1517" s="128"/>
      <c r="E1517" s="151" t="str">
        <f>IFERROR(INDEX('Материал хисобот'!$C$9:$C$259,MATCH(D1517,'Материал хисобот'!$B$9:$B$259,0),1),"")</f>
        <v/>
      </c>
      <c r="F1517" s="152" t="str">
        <f>IFERROR(INDEX('Материал хисобот'!$D$9:$D$259,MATCH(D1517,'Материал хисобот'!$B$9:$B$259,0),1),"")</f>
        <v/>
      </c>
      <c r="G1517" s="155"/>
      <c r="H1517" s="153">
        <f>IFERROR((((SUMIFS('Регистрация приход товаров'!$H$4:$H$2000,'Регистрация приход товаров'!$A$4:$A$2000,"&gt;="&amp;DATE(YEAR($A1517),MONTH($A1517),1),'Регистрация приход товаров'!$D$4:$D$2000,$D1517)-SUMIFS('Регистрация приход товаров'!$H$4:$H$2000,'Регистрация приход товаров'!$A$4:$A$2000,"&gt;="&amp;DATE(YEAR($A1517),MONTH($A1517)+1,1),'Регистрация приход товаров'!$D$4:$D$2000,$D1517))+(IFERROR((SUMIF('Остаток на начало год'!$B$5:$B$302,$D1517,'Остаток на начало год'!$F$5:$F$302)+SUMIFS('Регистрация приход товаров'!$H$4:$H$2000,'Регистрация приход товаров'!$D$4:$D$2000,$D1517,'Регистрация приход товаров'!$A$4:$A$2000,"&lt;"&amp;DATE(YEAR($A1517),MONTH($A1517),1)))-SUMIFS('Регистрация расход товаров'!$H$4:$H$2000,'Регистрация расход товаров'!$A$4:$A$2000,"&lt;"&amp;DATE(YEAR($A1517),MONTH($A1517),1),'Регистрация расход товаров'!$D$4:$D$2000,$D1517),0)))/((SUMIFS('Регистрация приход товаров'!$G$4:$G$2000,'Регистрация приход товаров'!$A$4:$A$2000,"&gt;="&amp;DATE(YEAR($A1517),MONTH($A1517),1),'Регистрация приход товаров'!$D$4:$D$2000,$D1517)-SUMIFS('Регистрация приход товаров'!$G$4:$G$2000,'Регистрация приход товаров'!$A$4:$A$2000,"&gt;="&amp;DATE(YEAR($A1517),MONTH($A1517)+1,1),'Регистрация приход товаров'!$D$4:$D$2000,$D1517))+(IFERROR((SUMIF('Остаток на начало год'!$B$5:$B$302,$D1517,'Остаток на начало год'!$E$5:$E$302)+SUMIFS('Регистрация приход товаров'!$G$4:$G$2000,'Регистрация приход товаров'!$D$4:$D$2000,$D1517,'Регистрация приход товаров'!$A$4:$A$2000,"&lt;"&amp;DATE(YEAR($A1517),MONTH($A1517),1)))-SUMIFS('Регистрация расход товаров'!$G$4:$G$2000,'Регистрация расход товаров'!$A$4:$A$2000,"&lt;"&amp;DATE(YEAR($A1517),MONTH($A1517),1),'Регистрация расход товаров'!$D$4:$D$2000,$D1517),0))))*G1517,0)</f>
        <v>0</v>
      </c>
      <c r="I1517" s="154"/>
      <c r="J1517" s="153">
        <f t="shared" si="46"/>
        <v>0</v>
      </c>
      <c r="K1517" s="153">
        <f t="shared" si="47"/>
        <v>0</v>
      </c>
      <c r="L1517" s="43" t="e">
        <f>IF(B1517=#REF!,MAX($L$3:L1516)+1,0)</f>
        <v>#REF!</v>
      </c>
    </row>
    <row r="1518" spans="1:12">
      <c r="A1518" s="158"/>
      <c r="B1518" s="94"/>
      <c r="C1518" s="159"/>
      <c r="D1518" s="128"/>
      <c r="E1518" s="151" t="str">
        <f>IFERROR(INDEX('Материал хисобот'!$C$9:$C$259,MATCH(D1518,'Материал хисобот'!$B$9:$B$259,0),1),"")</f>
        <v/>
      </c>
      <c r="F1518" s="152" t="str">
        <f>IFERROR(INDEX('Материал хисобот'!$D$9:$D$259,MATCH(D1518,'Материал хисобот'!$B$9:$B$259,0),1),"")</f>
        <v/>
      </c>
      <c r="G1518" s="155"/>
      <c r="H1518" s="153">
        <f>IFERROR((((SUMIFS('Регистрация приход товаров'!$H$4:$H$2000,'Регистрация приход товаров'!$A$4:$A$2000,"&gt;="&amp;DATE(YEAR($A1518),MONTH($A1518),1),'Регистрация приход товаров'!$D$4:$D$2000,$D1518)-SUMIFS('Регистрация приход товаров'!$H$4:$H$2000,'Регистрация приход товаров'!$A$4:$A$2000,"&gt;="&amp;DATE(YEAR($A1518),MONTH($A1518)+1,1),'Регистрация приход товаров'!$D$4:$D$2000,$D1518))+(IFERROR((SUMIF('Остаток на начало год'!$B$5:$B$302,$D1518,'Остаток на начало год'!$F$5:$F$302)+SUMIFS('Регистрация приход товаров'!$H$4:$H$2000,'Регистрация приход товаров'!$D$4:$D$2000,$D1518,'Регистрация приход товаров'!$A$4:$A$2000,"&lt;"&amp;DATE(YEAR($A1518),MONTH($A1518),1)))-SUMIFS('Регистрация расход товаров'!$H$4:$H$2000,'Регистрация расход товаров'!$A$4:$A$2000,"&lt;"&amp;DATE(YEAR($A1518),MONTH($A1518),1),'Регистрация расход товаров'!$D$4:$D$2000,$D1518),0)))/((SUMIFS('Регистрация приход товаров'!$G$4:$G$2000,'Регистрация приход товаров'!$A$4:$A$2000,"&gt;="&amp;DATE(YEAR($A1518),MONTH($A1518),1),'Регистрация приход товаров'!$D$4:$D$2000,$D1518)-SUMIFS('Регистрация приход товаров'!$G$4:$G$2000,'Регистрация приход товаров'!$A$4:$A$2000,"&gt;="&amp;DATE(YEAR($A1518),MONTH($A1518)+1,1),'Регистрация приход товаров'!$D$4:$D$2000,$D1518))+(IFERROR((SUMIF('Остаток на начало год'!$B$5:$B$302,$D1518,'Остаток на начало год'!$E$5:$E$302)+SUMIFS('Регистрация приход товаров'!$G$4:$G$2000,'Регистрация приход товаров'!$D$4:$D$2000,$D1518,'Регистрация приход товаров'!$A$4:$A$2000,"&lt;"&amp;DATE(YEAR($A1518),MONTH($A1518),1)))-SUMIFS('Регистрация расход товаров'!$G$4:$G$2000,'Регистрация расход товаров'!$A$4:$A$2000,"&lt;"&amp;DATE(YEAR($A1518),MONTH($A1518),1),'Регистрация расход товаров'!$D$4:$D$2000,$D1518),0))))*G1518,0)</f>
        <v>0</v>
      </c>
      <c r="I1518" s="154"/>
      <c r="J1518" s="153">
        <f t="shared" si="46"/>
        <v>0</v>
      </c>
      <c r="K1518" s="153">
        <f t="shared" si="47"/>
        <v>0</v>
      </c>
      <c r="L1518" s="43" t="e">
        <f>IF(B1518=#REF!,MAX($L$3:L1517)+1,0)</f>
        <v>#REF!</v>
      </c>
    </row>
    <row r="1519" spans="1:12">
      <c r="A1519" s="158"/>
      <c r="B1519" s="94"/>
      <c r="C1519" s="159"/>
      <c r="D1519" s="128"/>
      <c r="E1519" s="151" t="str">
        <f>IFERROR(INDEX('Материал хисобот'!$C$9:$C$259,MATCH(D1519,'Материал хисобот'!$B$9:$B$259,0),1),"")</f>
        <v/>
      </c>
      <c r="F1519" s="152" t="str">
        <f>IFERROR(INDEX('Материал хисобот'!$D$9:$D$259,MATCH(D1519,'Материал хисобот'!$B$9:$B$259,0),1),"")</f>
        <v/>
      </c>
      <c r="G1519" s="155"/>
      <c r="H1519" s="153">
        <f>IFERROR((((SUMIFS('Регистрация приход товаров'!$H$4:$H$2000,'Регистрация приход товаров'!$A$4:$A$2000,"&gt;="&amp;DATE(YEAR($A1519),MONTH($A1519),1),'Регистрация приход товаров'!$D$4:$D$2000,$D1519)-SUMIFS('Регистрация приход товаров'!$H$4:$H$2000,'Регистрация приход товаров'!$A$4:$A$2000,"&gt;="&amp;DATE(YEAR($A1519),MONTH($A1519)+1,1),'Регистрация приход товаров'!$D$4:$D$2000,$D1519))+(IFERROR((SUMIF('Остаток на начало год'!$B$5:$B$302,$D1519,'Остаток на начало год'!$F$5:$F$302)+SUMIFS('Регистрация приход товаров'!$H$4:$H$2000,'Регистрация приход товаров'!$D$4:$D$2000,$D1519,'Регистрация приход товаров'!$A$4:$A$2000,"&lt;"&amp;DATE(YEAR($A1519),MONTH($A1519),1)))-SUMIFS('Регистрация расход товаров'!$H$4:$H$2000,'Регистрация расход товаров'!$A$4:$A$2000,"&lt;"&amp;DATE(YEAR($A1519),MONTH($A1519),1),'Регистрация расход товаров'!$D$4:$D$2000,$D1519),0)))/((SUMIFS('Регистрация приход товаров'!$G$4:$G$2000,'Регистрация приход товаров'!$A$4:$A$2000,"&gt;="&amp;DATE(YEAR($A1519),MONTH($A1519),1),'Регистрация приход товаров'!$D$4:$D$2000,$D1519)-SUMIFS('Регистрация приход товаров'!$G$4:$G$2000,'Регистрация приход товаров'!$A$4:$A$2000,"&gt;="&amp;DATE(YEAR($A1519),MONTH($A1519)+1,1),'Регистрация приход товаров'!$D$4:$D$2000,$D1519))+(IFERROR((SUMIF('Остаток на начало год'!$B$5:$B$302,$D1519,'Остаток на начало год'!$E$5:$E$302)+SUMIFS('Регистрация приход товаров'!$G$4:$G$2000,'Регистрация приход товаров'!$D$4:$D$2000,$D1519,'Регистрация приход товаров'!$A$4:$A$2000,"&lt;"&amp;DATE(YEAR($A1519),MONTH($A1519),1)))-SUMIFS('Регистрация расход товаров'!$G$4:$G$2000,'Регистрация расход товаров'!$A$4:$A$2000,"&lt;"&amp;DATE(YEAR($A1519),MONTH($A1519),1),'Регистрация расход товаров'!$D$4:$D$2000,$D1519),0))))*G1519,0)</f>
        <v>0</v>
      </c>
      <c r="I1519" s="154"/>
      <c r="J1519" s="153">
        <f t="shared" si="46"/>
        <v>0</v>
      </c>
      <c r="K1519" s="153">
        <f t="shared" si="47"/>
        <v>0</v>
      </c>
      <c r="L1519" s="43" t="e">
        <f>IF(B1519=#REF!,MAX($L$3:L1518)+1,0)</f>
        <v>#REF!</v>
      </c>
    </row>
    <row r="1520" spans="1:12">
      <c r="A1520" s="158"/>
      <c r="B1520" s="94"/>
      <c r="C1520" s="159"/>
      <c r="D1520" s="128"/>
      <c r="E1520" s="151" t="str">
        <f>IFERROR(INDEX('Материал хисобот'!$C$9:$C$259,MATCH(D1520,'Материал хисобот'!$B$9:$B$259,0),1),"")</f>
        <v/>
      </c>
      <c r="F1520" s="152" t="str">
        <f>IFERROR(INDEX('Материал хисобот'!$D$9:$D$259,MATCH(D1520,'Материал хисобот'!$B$9:$B$259,0),1),"")</f>
        <v/>
      </c>
      <c r="G1520" s="155"/>
      <c r="H1520" s="153">
        <f>IFERROR((((SUMIFS('Регистрация приход товаров'!$H$4:$H$2000,'Регистрация приход товаров'!$A$4:$A$2000,"&gt;="&amp;DATE(YEAR($A1520),MONTH($A1520),1),'Регистрация приход товаров'!$D$4:$D$2000,$D1520)-SUMIFS('Регистрация приход товаров'!$H$4:$H$2000,'Регистрация приход товаров'!$A$4:$A$2000,"&gt;="&amp;DATE(YEAR($A1520),MONTH($A1520)+1,1),'Регистрация приход товаров'!$D$4:$D$2000,$D1520))+(IFERROR((SUMIF('Остаток на начало год'!$B$5:$B$302,$D1520,'Остаток на начало год'!$F$5:$F$302)+SUMIFS('Регистрация приход товаров'!$H$4:$H$2000,'Регистрация приход товаров'!$D$4:$D$2000,$D1520,'Регистрация приход товаров'!$A$4:$A$2000,"&lt;"&amp;DATE(YEAR($A1520),MONTH($A1520),1)))-SUMIFS('Регистрация расход товаров'!$H$4:$H$2000,'Регистрация расход товаров'!$A$4:$A$2000,"&lt;"&amp;DATE(YEAR($A1520),MONTH($A1520),1),'Регистрация расход товаров'!$D$4:$D$2000,$D1520),0)))/((SUMIFS('Регистрация приход товаров'!$G$4:$G$2000,'Регистрация приход товаров'!$A$4:$A$2000,"&gt;="&amp;DATE(YEAR($A1520),MONTH($A1520),1),'Регистрация приход товаров'!$D$4:$D$2000,$D1520)-SUMIFS('Регистрация приход товаров'!$G$4:$G$2000,'Регистрация приход товаров'!$A$4:$A$2000,"&gt;="&amp;DATE(YEAR($A1520),MONTH($A1520)+1,1),'Регистрация приход товаров'!$D$4:$D$2000,$D1520))+(IFERROR((SUMIF('Остаток на начало год'!$B$5:$B$302,$D1520,'Остаток на начало год'!$E$5:$E$302)+SUMIFS('Регистрация приход товаров'!$G$4:$G$2000,'Регистрация приход товаров'!$D$4:$D$2000,$D1520,'Регистрация приход товаров'!$A$4:$A$2000,"&lt;"&amp;DATE(YEAR($A1520),MONTH($A1520),1)))-SUMIFS('Регистрация расход товаров'!$G$4:$G$2000,'Регистрация расход товаров'!$A$4:$A$2000,"&lt;"&amp;DATE(YEAR($A1520),MONTH($A1520),1),'Регистрация расход товаров'!$D$4:$D$2000,$D1520),0))))*G1520,0)</f>
        <v>0</v>
      </c>
      <c r="I1520" s="154"/>
      <c r="J1520" s="153">
        <f t="shared" si="46"/>
        <v>0</v>
      </c>
      <c r="K1520" s="153">
        <f t="shared" si="47"/>
        <v>0</v>
      </c>
      <c r="L1520" s="43" t="e">
        <f>IF(B1520=#REF!,MAX($L$3:L1519)+1,0)</f>
        <v>#REF!</v>
      </c>
    </row>
    <row r="1521" spans="1:12">
      <c r="A1521" s="158"/>
      <c r="B1521" s="94"/>
      <c r="C1521" s="159"/>
      <c r="D1521" s="128"/>
      <c r="E1521" s="151" t="str">
        <f>IFERROR(INDEX('Материал хисобот'!$C$9:$C$259,MATCH(D1521,'Материал хисобот'!$B$9:$B$259,0),1),"")</f>
        <v/>
      </c>
      <c r="F1521" s="152" t="str">
        <f>IFERROR(INDEX('Материал хисобот'!$D$9:$D$259,MATCH(D1521,'Материал хисобот'!$B$9:$B$259,0),1),"")</f>
        <v/>
      </c>
      <c r="G1521" s="155"/>
      <c r="H1521" s="153">
        <f>IFERROR((((SUMIFS('Регистрация приход товаров'!$H$4:$H$2000,'Регистрация приход товаров'!$A$4:$A$2000,"&gt;="&amp;DATE(YEAR($A1521),MONTH($A1521),1),'Регистрация приход товаров'!$D$4:$D$2000,$D1521)-SUMIFS('Регистрация приход товаров'!$H$4:$H$2000,'Регистрация приход товаров'!$A$4:$A$2000,"&gt;="&amp;DATE(YEAR($A1521),MONTH($A1521)+1,1),'Регистрация приход товаров'!$D$4:$D$2000,$D1521))+(IFERROR((SUMIF('Остаток на начало год'!$B$5:$B$302,$D1521,'Остаток на начало год'!$F$5:$F$302)+SUMIFS('Регистрация приход товаров'!$H$4:$H$2000,'Регистрация приход товаров'!$D$4:$D$2000,$D1521,'Регистрация приход товаров'!$A$4:$A$2000,"&lt;"&amp;DATE(YEAR($A1521),MONTH($A1521),1)))-SUMIFS('Регистрация расход товаров'!$H$4:$H$2000,'Регистрация расход товаров'!$A$4:$A$2000,"&lt;"&amp;DATE(YEAR($A1521),MONTH($A1521),1),'Регистрация расход товаров'!$D$4:$D$2000,$D1521),0)))/((SUMIFS('Регистрация приход товаров'!$G$4:$G$2000,'Регистрация приход товаров'!$A$4:$A$2000,"&gt;="&amp;DATE(YEAR($A1521),MONTH($A1521),1),'Регистрация приход товаров'!$D$4:$D$2000,$D1521)-SUMIFS('Регистрация приход товаров'!$G$4:$G$2000,'Регистрация приход товаров'!$A$4:$A$2000,"&gt;="&amp;DATE(YEAR($A1521),MONTH($A1521)+1,1),'Регистрация приход товаров'!$D$4:$D$2000,$D1521))+(IFERROR((SUMIF('Остаток на начало год'!$B$5:$B$302,$D1521,'Остаток на начало год'!$E$5:$E$302)+SUMIFS('Регистрация приход товаров'!$G$4:$G$2000,'Регистрация приход товаров'!$D$4:$D$2000,$D1521,'Регистрация приход товаров'!$A$4:$A$2000,"&lt;"&amp;DATE(YEAR($A1521),MONTH($A1521),1)))-SUMIFS('Регистрация расход товаров'!$G$4:$G$2000,'Регистрация расход товаров'!$A$4:$A$2000,"&lt;"&amp;DATE(YEAR($A1521),MONTH($A1521),1),'Регистрация расход товаров'!$D$4:$D$2000,$D1521),0))))*G1521,0)</f>
        <v>0</v>
      </c>
      <c r="I1521" s="154"/>
      <c r="J1521" s="153">
        <f t="shared" si="46"/>
        <v>0</v>
      </c>
      <c r="K1521" s="153">
        <f t="shared" si="47"/>
        <v>0</v>
      </c>
      <c r="L1521" s="43" t="e">
        <f>IF(B1521=#REF!,MAX($L$3:L1520)+1,0)</f>
        <v>#REF!</v>
      </c>
    </row>
    <row r="1522" spans="1:12">
      <c r="A1522" s="158"/>
      <c r="B1522" s="94"/>
      <c r="C1522" s="159"/>
      <c r="D1522" s="128"/>
      <c r="E1522" s="151" t="str">
        <f>IFERROR(INDEX('Материал хисобот'!$C$9:$C$259,MATCH(D1522,'Материал хисобот'!$B$9:$B$259,0),1),"")</f>
        <v/>
      </c>
      <c r="F1522" s="152" t="str">
        <f>IFERROR(INDEX('Материал хисобот'!$D$9:$D$259,MATCH(D1522,'Материал хисобот'!$B$9:$B$259,0),1),"")</f>
        <v/>
      </c>
      <c r="G1522" s="155"/>
      <c r="H1522" s="153">
        <f>IFERROR((((SUMIFS('Регистрация приход товаров'!$H$4:$H$2000,'Регистрация приход товаров'!$A$4:$A$2000,"&gt;="&amp;DATE(YEAR($A1522),MONTH($A1522),1),'Регистрация приход товаров'!$D$4:$D$2000,$D1522)-SUMIFS('Регистрация приход товаров'!$H$4:$H$2000,'Регистрация приход товаров'!$A$4:$A$2000,"&gt;="&amp;DATE(YEAR($A1522),MONTH($A1522)+1,1),'Регистрация приход товаров'!$D$4:$D$2000,$D1522))+(IFERROR((SUMIF('Остаток на начало год'!$B$5:$B$302,$D1522,'Остаток на начало год'!$F$5:$F$302)+SUMIFS('Регистрация приход товаров'!$H$4:$H$2000,'Регистрация приход товаров'!$D$4:$D$2000,$D1522,'Регистрация приход товаров'!$A$4:$A$2000,"&lt;"&amp;DATE(YEAR($A1522),MONTH($A1522),1)))-SUMIFS('Регистрация расход товаров'!$H$4:$H$2000,'Регистрация расход товаров'!$A$4:$A$2000,"&lt;"&amp;DATE(YEAR($A1522),MONTH($A1522),1),'Регистрация расход товаров'!$D$4:$D$2000,$D1522),0)))/((SUMIFS('Регистрация приход товаров'!$G$4:$G$2000,'Регистрация приход товаров'!$A$4:$A$2000,"&gt;="&amp;DATE(YEAR($A1522),MONTH($A1522),1),'Регистрация приход товаров'!$D$4:$D$2000,$D1522)-SUMIFS('Регистрация приход товаров'!$G$4:$G$2000,'Регистрация приход товаров'!$A$4:$A$2000,"&gt;="&amp;DATE(YEAR($A1522),MONTH($A1522)+1,1),'Регистрация приход товаров'!$D$4:$D$2000,$D1522))+(IFERROR((SUMIF('Остаток на начало год'!$B$5:$B$302,$D1522,'Остаток на начало год'!$E$5:$E$302)+SUMIFS('Регистрация приход товаров'!$G$4:$G$2000,'Регистрация приход товаров'!$D$4:$D$2000,$D1522,'Регистрация приход товаров'!$A$4:$A$2000,"&lt;"&amp;DATE(YEAR($A1522),MONTH($A1522),1)))-SUMIFS('Регистрация расход товаров'!$G$4:$G$2000,'Регистрация расход товаров'!$A$4:$A$2000,"&lt;"&amp;DATE(YEAR($A1522),MONTH($A1522),1),'Регистрация расход товаров'!$D$4:$D$2000,$D1522),0))))*G1522,0)</f>
        <v>0</v>
      </c>
      <c r="I1522" s="154"/>
      <c r="J1522" s="153">
        <f t="shared" si="46"/>
        <v>0</v>
      </c>
      <c r="K1522" s="153">
        <f t="shared" si="47"/>
        <v>0</v>
      </c>
      <c r="L1522" s="43" t="e">
        <f>IF(B1522=#REF!,MAX($L$3:L1521)+1,0)</f>
        <v>#REF!</v>
      </c>
    </row>
    <row r="1523" spans="1:12">
      <c r="A1523" s="158"/>
      <c r="B1523" s="94"/>
      <c r="C1523" s="159"/>
      <c r="D1523" s="128"/>
      <c r="E1523" s="151" t="str">
        <f>IFERROR(INDEX('Материал хисобот'!$C$9:$C$259,MATCH(D1523,'Материал хисобот'!$B$9:$B$259,0),1),"")</f>
        <v/>
      </c>
      <c r="F1523" s="152" t="str">
        <f>IFERROR(INDEX('Материал хисобот'!$D$9:$D$259,MATCH(D1523,'Материал хисобот'!$B$9:$B$259,0),1),"")</f>
        <v/>
      </c>
      <c r="G1523" s="155"/>
      <c r="H1523" s="153">
        <f>IFERROR((((SUMIFS('Регистрация приход товаров'!$H$4:$H$2000,'Регистрация приход товаров'!$A$4:$A$2000,"&gt;="&amp;DATE(YEAR($A1523),MONTH($A1523),1),'Регистрация приход товаров'!$D$4:$D$2000,$D1523)-SUMIFS('Регистрация приход товаров'!$H$4:$H$2000,'Регистрация приход товаров'!$A$4:$A$2000,"&gt;="&amp;DATE(YEAR($A1523),MONTH($A1523)+1,1),'Регистрация приход товаров'!$D$4:$D$2000,$D1523))+(IFERROR((SUMIF('Остаток на начало год'!$B$5:$B$302,$D1523,'Остаток на начало год'!$F$5:$F$302)+SUMIFS('Регистрация приход товаров'!$H$4:$H$2000,'Регистрация приход товаров'!$D$4:$D$2000,$D1523,'Регистрация приход товаров'!$A$4:$A$2000,"&lt;"&amp;DATE(YEAR($A1523),MONTH($A1523),1)))-SUMIFS('Регистрация расход товаров'!$H$4:$H$2000,'Регистрация расход товаров'!$A$4:$A$2000,"&lt;"&amp;DATE(YEAR($A1523),MONTH($A1523),1),'Регистрация расход товаров'!$D$4:$D$2000,$D1523),0)))/((SUMIFS('Регистрация приход товаров'!$G$4:$G$2000,'Регистрация приход товаров'!$A$4:$A$2000,"&gt;="&amp;DATE(YEAR($A1523),MONTH($A1523),1),'Регистрация приход товаров'!$D$4:$D$2000,$D1523)-SUMIFS('Регистрация приход товаров'!$G$4:$G$2000,'Регистрация приход товаров'!$A$4:$A$2000,"&gt;="&amp;DATE(YEAR($A1523),MONTH($A1523)+1,1),'Регистрация приход товаров'!$D$4:$D$2000,$D1523))+(IFERROR((SUMIF('Остаток на начало год'!$B$5:$B$302,$D1523,'Остаток на начало год'!$E$5:$E$302)+SUMIFS('Регистрация приход товаров'!$G$4:$G$2000,'Регистрация приход товаров'!$D$4:$D$2000,$D1523,'Регистрация приход товаров'!$A$4:$A$2000,"&lt;"&amp;DATE(YEAR($A1523),MONTH($A1523),1)))-SUMIFS('Регистрация расход товаров'!$G$4:$G$2000,'Регистрация расход товаров'!$A$4:$A$2000,"&lt;"&amp;DATE(YEAR($A1523),MONTH($A1523),1),'Регистрация расход товаров'!$D$4:$D$2000,$D1523),0))))*G1523,0)</f>
        <v>0</v>
      </c>
      <c r="I1523" s="154"/>
      <c r="J1523" s="153">
        <f t="shared" si="46"/>
        <v>0</v>
      </c>
      <c r="K1523" s="153">
        <f t="shared" si="47"/>
        <v>0</v>
      </c>
      <c r="L1523" s="43" t="e">
        <f>IF(B1523=#REF!,MAX($L$3:L1522)+1,0)</f>
        <v>#REF!</v>
      </c>
    </row>
    <row r="1524" spans="1:12">
      <c r="A1524" s="158"/>
      <c r="B1524" s="94"/>
      <c r="C1524" s="159"/>
      <c r="D1524" s="128"/>
      <c r="E1524" s="151" t="str">
        <f>IFERROR(INDEX('Материал хисобот'!$C$9:$C$259,MATCH(D1524,'Материал хисобот'!$B$9:$B$259,0),1),"")</f>
        <v/>
      </c>
      <c r="F1524" s="152" t="str">
        <f>IFERROR(INDEX('Материал хисобот'!$D$9:$D$259,MATCH(D1524,'Материал хисобот'!$B$9:$B$259,0),1),"")</f>
        <v/>
      </c>
      <c r="G1524" s="155"/>
      <c r="H1524" s="153">
        <f>IFERROR((((SUMIFS('Регистрация приход товаров'!$H$4:$H$2000,'Регистрация приход товаров'!$A$4:$A$2000,"&gt;="&amp;DATE(YEAR($A1524),MONTH($A1524),1),'Регистрация приход товаров'!$D$4:$D$2000,$D1524)-SUMIFS('Регистрация приход товаров'!$H$4:$H$2000,'Регистрация приход товаров'!$A$4:$A$2000,"&gt;="&amp;DATE(YEAR($A1524),MONTH($A1524)+1,1),'Регистрация приход товаров'!$D$4:$D$2000,$D1524))+(IFERROR((SUMIF('Остаток на начало год'!$B$5:$B$302,$D1524,'Остаток на начало год'!$F$5:$F$302)+SUMIFS('Регистрация приход товаров'!$H$4:$H$2000,'Регистрация приход товаров'!$D$4:$D$2000,$D1524,'Регистрация приход товаров'!$A$4:$A$2000,"&lt;"&amp;DATE(YEAR($A1524),MONTH($A1524),1)))-SUMIFS('Регистрация расход товаров'!$H$4:$H$2000,'Регистрация расход товаров'!$A$4:$A$2000,"&lt;"&amp;DATE(YEAR($A1524),MONTH($A1524),1),'Регистрация расход товаров'!$D$4:$D$2000,$D1524),0)))/((SUMIFS('Регистрация приход товаров'!$G$4:$G$2000,'Регистрация приход товаров'!$A$4:$A$2000,"&gt;="&amp;DATE(YEAR($A1524),MONTH($A1524),1),'Регистрация приход товаров'!$D$4:$D$2000,$D1524)-SUMIFS('Регистрация приход товаров'!$G$4:$G$2000,'Регистрация приход товаров'!$A$4:$A$2000,"&gt;="&amp;DATE(YEAR($A1524),MONTH($A1524)+1,1),'Регистрация приход товаров'!$D$4:$D$2000,$D1524))+(IFERROR((SUMIF('Остаток на начало год'!$B$5:$B$302,$D1524,'Остаток на начало год'!$E$5:$E$302)+SUMIFS('Регистрация приход товаров'!$G$4:$G$2000,'Регистрация приход товаров'!$D$4:$D$2000,$D1524,'Регистрация приход товаров'!$A$4:$A$2000,"&lt;"&amp;DATE(YEAR($A1524),MONTH($A1524),1)))-SUMIFS('Регистрация расход товаров'!$G$4:$G$2000,'Регистрация расход товаров'!$A$4:$A$2000,"&lt;"&amp;DATE(YEAR($A1524),MONTH($A1524),1),'Регистрация расход товаров'!$D$4:$D$2000,$D1524),0))))*G1524,0)</f>
        <v>0</v>
      </c>
      <c r="I1524" s="154"/>
      <c r="J1524" s="153">
        <f t="shared" si="46"/>
        <v>0</v>
      </c>
      <c r="K1524" s="153">
        <f t="shared" si="47"/>
        <v>0</v>
      </c>
      <c r="L1524" s="43" t="e">
        <f>IF(B1524=#REF!,MAX($L$3:L1523)+1,0)</f>
        <v>#REF!</v>
      </c>
    </row>
    <row r="1525" spans="1:12">
      <c r="A1525" s="158"/>
      <c r="B1525" s="94"/>
      <c r="C1525" s="159"/>
      <c r="D1525" s="128"/>
      <c r="E1525" s="151" t="str">
        <f>IFERROR(INDEX('Материал хисобот'!$C$9:$C$259,MATCH(D1525,'Материал хисобот'!$B$9:$B$259,0),1),"")</f>
        <v/>
      </c>
      <c r="F1525" s="152" t="str">
        <f>IFERROR(INDEX('Материал хисобот'!$D$9:$D$259,MATCH(D1525,'Материал хисобот'!$B$9:$B$259,0),1),"")</f>
        <v/>
      </c>
      <c r="G1525" s="155"/>
      <c r="H1525" s="153">
        <f>IFERROR((((SUMIFS('Регистрация приход товаров'!$H$4:$H$2000,'Регистрация приход товаров'!$A$4:$A$2000,"&gt;="&amp;DATE(YEAR($A1525),MONTH($A1525),1),'Регистрация приход товаров'!$D$4:$D$2000,$D1525)-SUMIFS('Регистрация приход товаров'!$H$4:$H$2000,'Регистрация приход товаров'!$A$4:$A$2000,"&gt;="&amp;DATE(YEAR($A1525),MONTH($A1525)+1,1),'Регистрация приход товаров'!$D$4:$D$2000,$D1525))+(IFERROR((SUMIF('Остаток на начало год'!$B$5:$B$302,$D1525,'Остаток на начало год'!$F$5:$F$302)+SUMIFS('Регистрация приход товаров'!$H$4:$H$2000,'Регистрация приход товаров'!$D$4:$D$2000,$D1525,'Регистрация приход товаров'!$A$4:$A$2000,"&lt;"&amp;DATE(YEAR($A1525),MONTH($A1525),1)))-SUMIFS('Регистрация расход товаров'!$H$4:$H$2000,'Регистрация расход товаров'!$A$4:$A$2000,"&lt;"&amp;DATE(YEAR($A1525),MONTH($A1525),1),'Регистрация расход товаров'!$D$4:$D$2000,$D1525),0)))/((SUMIFS('Регистрация приход товаров'!$G$4:$G$2000,'Регистрация приход товаров'!$A$4:$A$2000,"&gt;="&amp;DATE(YEAR($A1525),MONTH($A1525),1),'Регистрация приход товаров'!$D$4:$D$2000,$D1525)-SUMIFS('Регистрация приход товаров'!$G$4:$G$2000,'Регистрация приход товаров'!$A$4:$A$2000,"&gt;="&amp;DATE(YEAR($A1525),MONTH($A1525)+1,1),'Регистрация приход товаров'!$D$4:$D$2000,$D1525))+(IFERROR((SUMIF('Остаток на начало год'!$B$5:$B$302,$D1525,'Остаток на начало год'!$E$5:$E$302)+SUMIFS('Регистрация приход товаров'!$G$4:$G$2000,'Регистрация приход товаров'!$D$4:$D$2000,$D1525,'Регистрация приход товаров'!$A$4:$A$2000,"&lt;"&amp;DATE(YEAR($A1525),MONTH($A1525),1)))-SUMIFS('Регистрация расход товаров'!$G$4:$G$2000,'Регистрация расход товаров'!$A$4:$A$2000,"&lt;"&amp;DATE(YEAR($A1525),MONTH($A1525),1),'Регистрация расход товаров'!$D$4:$D$2000,$D1525),0))))*G1525,0)</f>
        <v>0</v>
      </c>
      <c r="I1525" s="154"/>
      <c r="J1525" s="153">
        <f t="shared" si="46"/>
        <v>0</v>
      </c>
      <c r="K1525" s="153">
        <f t="shared" si="47"/>
        <v>0</v>
      </c>
      <c r="L1525" s="43" t="e">
        <f>IF(B1525=#REF!,MAX($L$3:L1524)+1,0)</f>
        <v>#REF!</v>
      </c>
    </row>
    <row r="1526" spans="1:12">
      <c r="A1526" s="158"/>
      <c r="B1526" s="94"/>
      <c r="C1526" s="159"/>
      <c r="D1526" s="128"/>
      <c r="E1526" s="151" t="str">
        <f>IFERROR(INDEX('Материал хисобот'!$C$9:$C$259,MATCH(D1526,'Материал хисобот'!$B$9:$B$259,0),1),"")</f>
        <v/>
      </c>
      <c r="F1526" s="152" t="str">
        <f>IFERROR(INDEX('Материал хисобот'!$D$9:$D$259,MATCH(D1526,'Материал хисобот'!$B$9:$B$259,0),1),"")</f>
        <v/>
      </c>
      <c r="G1526" s="155"/>
      <c r="H1526" s="153">
        <f>IFERROR((((SUMIFS('Регистрация приход товаров'!$H$4:$H$2000,'Регистрация приход товаров'!$A$4:$A$2000,"&gt;="&amp;DATE(YEAR($A1526),MONTH($A1526),1),'Регистрация приход товаров'!$D$4:$D$2000,$D1526)-SUMIFS('Регистрация приход товаров'!$H$4:$H$2000,'Регистрация приход товаров'!$A$4:$A$2000,"&gt;="&amp;DATE(YEAR($A1526),MONTH($A1526)+1,1),'Регистрация приход товаров'!$D$4:$D$2000,$D1526))+(IFERROR((SUMIF('Остаток на начало год'!$B$5:$B$302,$D1526,'Остаток на начало год'!$F$5:$F$302)+SUMIFS('Регистрация приход товаров'!$H$4:$H$2000,'Регистрация приход товаров'!$D$4:$D$2000,$D1526,'Регистрация приход товаров'!$A$4:$A$2000,"&lt;"&amp;DATE(YEAR($A1526),MONTH($A1526),1)))-SUMIFS('Регистрация расход товаров'!$H$4:$H$2000,'Регистрация расход товаров'!$A$4:$A$2000,"&lt;"&amp;DATE(YEAR($A1526),MONTH($A1526),1),'Регистрация расход товаров'!$D$4:$D$2000,$D1526),0)))/((SUMIFS('Регистрация приход товаров'!$G$4:$G$2000,'Регистрация приход товаров'!$A$4:$A$2000,"&gt;="&amp;DATE(YEAR($A1526),MONTH($A1526),1),'Регистрация приход товаров'!$D$4:$D$2000,$D1526)-SUMIFS('Регистрация приход товаров'!$G$4:$G$2000,'Регистрация приход товаров'!$A$4:$A$2000,"&gt;="&amp;DATE(YEAR($A1526),MONTH($A1526)+1,1),'Регистрация приход товаров'!$D$4:$D$2000,$D1526))+(IFERROR((SUMIF('Остаток на начало год'!$B$5:$B$302,$D1526,'Остаток на начало год'!$E$5:$E$302)+SUMIFS('Регистрация приход товаров'!$G$4:$G$2000,'Регистрация приход товаров'!$D$4:$D$2000,$D1526,'Регистрация приход товаров'!$A$4:$A$2000,"&lt;"&amp;DATE(YEAR($A1526),MONTH($A1526),1)))-SUMIFS('Регистрация расход товаров'!$G$4:$G$2000,'Регистрация расход товаров'!$A$4:$A$2000,"&lt;"&amp;DATE(YEAR($A1526),MONTH($A1526),1),'Регистрация расход товаров'!$D$4:$D$2000,$D1526),0))))*G1526,0)</f>
        <v>0</v>
      </c>
      <c r="I1526" s="154"/>
      <c r="J1526" s="153">
        <f t="shared" si="46"/>
        <v>0</v>
      </c>
      <c r="K1526" s="153">
        <f t="shared" si="47"/>
        <v>0</v>
      </c>
      <c r="L1526" s="43" t="e">
        <f>IF(B1526=#REF!,MAX($L$3:L1525)+1,0)</f>
        <v>#REF!</v>
      </c>
    </row>
    <row r="1527" spans="1:12">
      <c r="A1527" s="158"/>
      <c r="B1527" s="94"/>
      <c r="C1527" s="159"/>
      <c r="D1527" s="128"/>
      <c r="E1527" s="151" t="str">
        <f>IFERROR(INDEX('Материал хисобот'!$C$9:$C$259,MATCH(D1527,'Материал хисобот'!$B$9:$B$259,0),1),"")</f>
        <v/>
      </c>
      <c r="F1527" s="152" t="str">
        <f>IFERROR(INDEX('Материал хисобот'!$D$9:$D$259,MATCH(D1527,'Материал хисобот'!$B$9:$B$259,0),1),"")</f>
        <v/>
      </c>
      <c r="G1527" s="155"/>
      <c r="H1527" s="153">
        <f>IFERROR((((SUMIFS('Регистрация приход товаров'!$H$4:$H$2000,'Регистрация приход товаров'!$A$4:$A$2000,"&gt;="&amp;DATE(YEAR($A1527),MONTH($A1527),1),'Регистрация приход товаров'!$D$4:$D$2000,$D1527)-SUMIFS('Регистрация приход товаров'!$H$4:$H$2000,'Регистрация приход товаров'!$A$4:$A$2000,"&gt;="&amp;DATE(YEAR($A1527),MONTH($A1527)+1,1),'Регистрация приход товаров'!$D$4:$D$2000,$D1527))+(IFERROR((SUMIF('Остаток на начало год'!$B$5:$B$302,$D1527,'Остаток на начало год'!$F$5:$F$302)+SUMIFS('Регистрация приход товаров'!$H$4:$H$2000,'Регистрация приход товаров'!$D$4:$D$2000,$D1527,'Регистрация приход товаров'!$A$4:$A$2000,"&lt;"&amp;DATE(YEAR($A1527),MONTH($A1527),1)))-SUMIFS('Регистрация расход товаров'!$H$4:$H$2000,'Регистрация расход товаров'!$A$4:$A$2000,"&lt;"&amp;DATE(YEAR($A1527),MONTH($A1527),1),'Регистрация расход товаров'!$D$4:$D$2000,$D1527),0)))/((SUMIFS('Регистрация приход товаров'!$G$4:$G$2000,'Регистрация приход товаров'!$A$4:$A$2000,"&gt;="&amp;DATE(YEAR($A1527),MONTH($A1527),1),'Регистрация приход товаров'!$D$4:$D$2000,$D1527)-SUMIFS('Регистрация приход товаров'!$G$4:$G$2000,'Регистрация приход товаров'!$A$4:$A$2000,"&gt;="&amp;DATE(YEAR($A1527),MONTH($A1527)+1,1),'Регистрация приход товаров'!$D$4:$D$2000,$D1527))+(IFERROR((SUMIF('Остаток на начало год'!$B$5:$B$302,$D1527,'Остаток на начало год'!$E$5:$E$302)+SUMIFS('Регистрация приход товаров'!$G$4:$G$2000,'Регистрация приход товаров'!$D$4:$D$2000,$D1527,'Регистрация приход товаров'!$A$4:$A$2000,"&lt;"&amp;DATE(YEAR($A1527),MONTH($A1527),1)))-SUMIFS('Регистрация расход товаров'!$G$4:$G$2000,'Регистрация расход товаров'!$A$4:$A$2000,"&lt;"&amp;DATE(YEAR($A1527),MONTH($A1527),1),'Регистрация расход товаров'!$D$4:$D$2000,$D1527),0))))*G1527,0)</f>
        <v>0</v>
      </c>
      <c r="I1527" s="154"/>
      <c r="J1527" s="153">
        <f t="shared" si="46"/>
        <v>0</v>
      </c>
      <c r="K1527" s="153">
        <f t="shared" si="47"/>
        <v>0</v>
      </c>
      <c r="L1527" s="43" t="e">
        <f>IF(B1527=#REF!,MAX($L$3:L1526)+1,0)</f>
        <v>#REF!</v>
      </c>
    </row>
    <row r="1528" spans="1:12">
      <c r="A1528" s="158"/>
      <c r="B1528" s="94"/>
      <c r="C1528" s="159"/>
      <c r="D1528" s="128"/>
      <c r="E1528" s="151" t="str">
        <f>IFERROR(INDEX('Материал хисобот'!$C$9:$C$259,MATCH(D1528,'Материал хисобот'!$B$9:$B$259,0),1),"")</f>
        <v/>
      </c>
      <c r="F1528" s="152" t="str">
        <f>IFERROR(INDEX('Материал хисобот'!$D$9:$D$259,MATCH(D1528,'Материал хисобот'!$B$9:$B$259,0),1),"")</f>
        <v/>
      </c>
      <c r="G1528" s="155"/>
      <c r="H1528" s="153">
        <f>IFERROR((((SUMIFS('Регистрация приход товаров'!$H$4:$H$2000,'Регистрация приход товаров'!$A$4:$A$2000,"&gt;="&amp;DATE(YEAR($A1528),MONTH($A1528),1),'Регистрация приход товаров'!$D$4:$D$2000,$D1528)-SUMIFS('Регистрация приход товаров'!$H$4:$H$2000,'Регистрация приход товаров'!$A$4:$A$2000,"&gt;="&amp;DATE(YEAR($A1528),MONTH($A1528)+1,1),'Регистрация приход товаров'!$D$4:$D$2000,$D1528))+(IFERROR((SUMIF('Остаток на начало год'!$B$5:$B$302,$D1528,'Остаток на начало год'!$F$5:$F$302)+SUMIFS('Регистрация приход товаров'!$H$4:$H$2000,'Регистрация приход товаров'!$D$4:$D$2000,$D1528,'Регистрация приход товаров'!$A$4:$A$2000,"&lt;"&amp;DATE(YEAR($A1528),MONTH($A1528),1)))-SUMIFS('Регистрация расход товаров'!$H$4:$H$2000,'Регистрация расход товаров'!$A$4:$A$2000,"&lt;"&amp;DATE(YEAR($A1528),MONTH($A1528),1),'Регистрация расход товаров'!$D$4:$D$2000,$D1528),0)))/((SUMIFS('Регистрация приход товаров'!$G$4:$G$2000,'Регистрация приход товаров'!$A$4:$A$2000,"&gt;="&amp;DATE(YEAR($A1528),MONTH($A1528),1),'Регистрация приход товаров'!$D$4:$D$2000,$D1528)-SUMIFS('Регистрация приход товаров'!$G$4:$G$2000,'Регистрация приход товаров'!$A$4:$A$2000,"&gt;="&amp;DATE(YEAR($A1528),MONTH($A1528)+1,1),'Регистрация приход товаров'!$D$4:$D$2000,$D1528))+(IFERROR((SUMIF('Остаток на начало год'!$B$5:$B$302,$D1528,'Остаток на начало год'!$E$5:$E$302)+SUMIFS('Регистрация приход товаров'!$G$4:$G$2000,'Регистрация приход товаров'!$D$4:$D$2000,$D1528,'Регистрация приход товаров'!$A$4:$A$2000,"&lt;"&amp;DATE(YEAR($A1528),MONTH($A1528),1)))-SUMIFS('Регистрация расход товаров'!$G$4:$G$2000,'Регистрация расход товаров'!$A$4:$A$2000,"&lt;"&amp;DATE(YEAR($A1528),MONTH($A1528),1),'Регистрация расход товаров'!$D$4:$D$2000,$D1528),0))))*G1528,0)</f>
        <v>0</v>
      </c>
      <c r="I1528" s="154"/>
      <c r="J1528" s="153">
        <f t="shared" si="46"/>
        <v>0</v>
      </c>
      <c r="K1528" s="153">
        <f t="shared" si="47"/>
        <v>0</v>
      </c>
      <c r="L1528" s="43" t="e">
        <f>IF(B1528=#REF!,MAX($L$3:L1527)+1,0)</f>
        <v>#REF!</v>
      </c>
    </row>
    <row r="1529" spans="1:12">
      <c r="A1529" s="158"/>
      <c r="B1529" s="94"/>
      <c r="C1529" s="159"/>
      <c r="D1529" s="128"/>
      <c r="E1529" s="151" t="str">
        <f>IFERROR(INDEX('Материал хисобот'!$C$9:$C$259,MATCH(D1529,'Материал хисобот'!$B$9:$B$259,0),1),"")</f>
        <v/>
      </c>
      <c r="F1529" s="152" t="str">
        <f>IFERROR(INDEX('Материал хисобот'!$D$9:$D$259,MATCH(D1529,'Материал хисобот'!$B$9:$B$259,0),1),"")</f>
        <v/>
      </c>
      <c r="G1529" s="155"/>
      <c r="H1529" s="153">
        <f>IFERROR((((SUMIFS('Регистрация приход товаров'!$H$4:$H$2000,'Регистрация приход товаров'!$A$4:$A$2000,"&gt;="&amp;DATE(YEAR($A1529),MONTH($A1529),1),'Регистрация приход товаров'!$D$4:$D$2000,$D1529)-SUMIFS('Регистрация приход товаров'!$H$4:$H$2000,'Регистрация приход товаров'!$A$4:$A$2000,"&gt;="&amp;DATE(YEAR($A1529),MONTH($A1529)+1,1),'Регистрация приход товаров'!$D$4:$D$2000,$D1529))+(IFERROR((SUMIF('Остаток на начало год'!$B$5:$B$302,$D1529,'Остаток на начало год'!$F$5:$F$302)+SUMIFS('Регистрация приход товаров'!$H$4:$H$2000,'Регистрация приход товаров'!$D$4:$D$2000,$D1529,'Регистрация приход товаров'!$A$4:$A$2000,"&lt;"&amp;DATE(YEAR($A1529),MONTH($A1529),1)))-SUMIFS('Регистрация расход товаров'!$H$4:$H$2000,'Регистрация расход товаров'!$A$4:$A$2000,"&lt;"&amp;DATE(YEAR($A1529),MONTH($A1529),1),'Регистрация расход товаров'!$D$4:$D$2000,$D1529),0)))/((SUMIFS('Регистрация приход товаров'!$G$4:$G$2000,'Регистрация приход товаров'!$A$4:$A$2000,"&gt;="&amp;DATE(YEAR($A1529),MONTH($A1529),1),'Регистрация приход товаров'!$D$4:$D$2000,$D1529)-SUMIFS('Регистрация приход товаров'!$G$4:$G$2000,'Регистрация приход товаров'!$A$4:$A$2000,"&gt;="&amp;DATE(YEAR($A1529),MONTH($A1529)+1,1),'Регистрация приход товаров'!$D$4:$D$2000,$D1529))+(IFERROR((SUMIF('Остаток на начало год'!$B$5:$B$302,$D1529,'Остаток на начало год'!$E$5:$E$302)+SUMIFS('Регистрация приход товаров'!$G$4:$G$2000,'Регистрация приход товаров'!$D$4:$D$2000,$D1529,'Регистрация приход товаров'!$A$4:$A$2000,"&lt;"&amp;DATE(YEAR($A1529),MONTH($A1529),1)))-SUMIFS('Регистрация расход товаров'!$G$4:$G$2000,'Регистрация расход товаров'!$A$4:$A$2000,"&lt;"&amp;DATE(YEAR($A1529),MONTH($A1529),1),'Регистрация расход товаров'!$D$4:$D$2000,$D1529),0))))*G1529,0)</f>
        <v>0</v>
      </c>
      <c r="I1529" s="154"/>
      <c r="J1529" s="153">
        <f t="shared" si="46"/>
        <v>0</v>
      </c>
      <c r="K1529" s="153">
        <f t="shared" si="47"/>
        <v>0</v>
      </c>
      <c r="L1529" s="43" t="e">
        <f>IF(B1529=#REF!,MAX($L$3:L1528)+1,0)</f>
        <v>#REF!</v>
      </c>
    </row>
    <row r="1530" spans="1:12">
      <c r="A1530" s="158"/>
      <c r="B1530" s="94"/>
      <c r="C1530" s="159"/>
      <c r="D1530" s="128"/>
      <c r="E1530" s="151" t="str">
        <f>IFERROR(INDEX('Материал хисобот'!$C$9:$C$259,MATCH(D1530,'Материал хисобот'!$B$9:$B$259,0),1),"")</f>
        <v/>
      </c>
      <c r="F1530" s="152" t="str">
        <f>IFERROR(INDEX('Материал хисобот'!$D$9:$D$259,MATCH(D1530,'Материал хисобот'!$B$9:$B$259,0),1),"")</f>
        <v/>
      </c>
      <c r="G1530" s="155"/>
      <c r="H1530" s="153">
        <f>IFERROR((((SUMIFS('Регистрация приход товаров'!$H$4:$H$2000,'Регистрация приход товаров'!$A$4:$A$2000,"&gt;="&amp;DATE(YEAR($A1530),MONTH($A1530),1),'Регистрация приход товаров'!$D$4:$D$2000,$D1530)-SUMIFS('Регистрация приход товаров'!$H$4:$H$2000,'Регистрация приход товаров'!$A$4:$A$2000,"&gt;="&amp;DATE(YEAR($A1530),MONTH($A1530)+1,1),'Регистрация приход товаров'!$D$4:$D$2000,$D1530))+(IFERROR((SUMIF('Остаток на начало год'!$B$5:$B$302,$D1530,'Остаток на начало год'!$F$5:$F$302)+SUMIFS('Регистрация приход товаров'!$H$4:$H$2000,'Регистрация приход товаров'!$D$4:$D$2000,$D1530,'Регистрация приход товаров'!$A$4:$A$2000,"&lt;"&amp;DATE(YEAR($A1530),MONTH($A1530),1)))-SUMIFS('Регистрация расход товаров'!$H$4:$H$2000,'Регистрация расход товаров'!$A$4:$A$2000,"&lt;"&amp;DATE(YEAR($A1530),MONTH($A1530),1),'Регистрация расход товаров'!$D$4:$D$2000,$D1530),0)))/((SUMIFS('Регистрация приход товаров'!$G$4:$G$2000,'Регистрация приход товаров'!$A$4:$A$2000,"&gt;="&amp;DATE(YEAR($A1530),MONTH($A1530),1),'Регистрация приход товаров'!$D$4:$D$2000,$D1530)-SUMIFS('Регистрация приход товаров'!$G$4:$G$2000,'Регистрация приход товаров'!$A$4:$A$2000,"&gt;="&amp;DATE(YEAR($A1530),MONTH($A1530)+1,1),'Регистрация приход товаров'!$D$4:$D$2000,$D1530))+(IFERROR((SUMIF('Остаток на начало год'!$B$5:$B$302,$D1530,'Остаток на начало год'!$E$5:$E$302)+SUMIFS('Регистрация приход товаров'!$G$4:$G$2000,'Регистрация приход товаров'!$D$4:$D$2000,$D1530,'Регистрация приход товаров'!$A$4:$A$2000,"&lt;"&amp;DATE(YEAR($A1530),MONTH($A1530),1)))-SUMIFS('Регистрация расход товаров'!$G$4:$G$2000,'Регистрация расход товаров'!$A$4:$A$2000,"&lt;"&amp;DATE(YEAR($A1530),MONTH($A1530),1),'Регистрация расход товаров'!$D$4:$D$2000,$D1530),0))))*G1530,0)</f>
        <v>0</v>
      </c>
      <c r="I1530" s="154"/>
      <c r="J1530" s="153">
        <f t="shared" si="46"/>
        <v>0</v>
      </c>
      <c r="K1530" s="153">
        <f t="shared" si="47"/>
        <v>0</v>
      </c>
      <c r="L1530" s="43" t="e">
        <f>IF(B1530=#REF!,MAX($L$3:L1529)+1,0)</f>
        <v>#REF!</v>
      </c>
    </row>
    <row r="1531" spans="1:12">
      <c r="A1531" s="158"/>
      <c r="B1531" s="94"/>
      <c r="C1531" s="159"/>
      <c r="D1531" s="128"/>
      <c r="E1531" s="151" t="str">
        <f>IFERROR(INDEX('Материал хисобот'!$C$9:$C$259,MATCH(D1531,'Материал хисобот'!$B$9:$B$259,0),1),"")</f>
        <v/>
      </c>
      <c r="F1531" s="152" t="str">
        <f>IFERROR(INDEX('Материал хисобот'!$D$9:$D$259,MATCH(D1531,'Материал хисобот'!$B$9:$B$259,0),1),"")</f>
        <v/>
      </c>
      <c r="G1531" s="155"/>
      <c r="H1531" s="153">
        <f>IFERROR((((SUMIFS('Регистрация приход товаров'!$H$4:$H$2000,'Регистрация приход товаров'!$A$4:$A$2000,"&gt;="&amp;DATE(YEAR($A1531),MONTH($A1531),1),'Регистрация приход товаров'!$D$4:$D$2000,$D1531)-SUMIFS('Регистрация приход товаров'!$H$4:$H$2000,'Регистрация приход товаров'!$A$4:$A$2000,"&gt;="&amp;DATE(YEAR($A1531),MONTH($A1531)+1,1),'Регистрация приход товаров'!$D$4:$D$2000,$D1531))+(IFERROR((SUMIF('Остаток на начало год'!$B$5:$B$302,$D1531,'Остаток на начало год'!$F$5:$F$302)+SUMIFS('Регистрация приход товаров'!$H$4:$H$2000,'Регистрация приход товаров'!$D$4:$D$2000,$D1531,'Регистрация приход товаров'!$A$4:$A$2000,"&lt;"&amp;DATE(YEAR($A1531),MONTH($A1531),1)))-SUMIFS('Регистрация расход товаров'!$H$4:$H$2000,'Регистрация расход товаров'!$A$4:$A$2000,"&lt;"&amp;DATE(YEAR($A1531),MONTH($A1531),1),'Регистрация расход товаров'!$D$4:$D$2000,$D1531),0)))/((SUMIFS('Регистрация приход товаров'!$G$4:$G$2000,'Регистрация приход товаров'!$A$4:$A$2000,"&gt;="&amp;DATE(YEAR($A1531),MONTH($A1531),1),'Регистрация приход товаров'!$D$4:$D$2000,$D1531)-SUMIFS('Регистрация приход товаров'!$G$4:$G$2000,'Регистрация приход товаров'!$A$4:$A$2000,"&gt;="&amp;DATE(YEAR($A1531),MONTH($A1531)+1,1),'Регистрация приход товаров'!$D$4:$D$2000,$D1531))+(IFERROR((SUMIF('Остаток на начало год'!$B$5:$B$302,$D1531,'Остаток на начало год'!$E$5:$E$302)+SUMIFS('Регистрация приход товаров'!$G$4:$G$2000,'Регистрация приход товаров'!$D$4:$D$2000,$D1531,'Регистрация приход товаров'!$A$4:$A$2000,"&lt;"&amp;DATE(YEAR($A1531),MONTH($A1531),1)))-SUMIFS('Регистрация расход товаров'!$G$4:$G$2000,'Регистрация расход товаров'!$A$4:$A$2000,"&lt;"&amp;DATE(YEAR($A1531),MONTH($A1531),1),'Регистрация расход товаров'!$D$4:$D$2000,$D1531),0))))*G1531,0)</f>
        <v>0</v>
      </c>
      <c r="I1531" s="154"/>
      <c r="J1531" s="153">
        <f t="shared" si="46"/>
        <v>0</v>
      </c>
      <c r="K1531" s="153">
        <f t="shared" si="47"/>
        <v>0</v>
      </c>
      <c r="L1531" s="43" t="e">
        <f>IF(B1531=#REF!,MAX($L$3:L1530)+1,0)</f>
        <v>#REF!</v>
      </c>
    </row>
    <row r="1532" spans="1:12">
      <c r="A1532" s="158"/>
      <c r="B1532" s="94"/>
      <c r="C1532" s="159"/>
      <c r="D1532" s="128"/>
      <c r="E1532" s="151" t="str">
        <f>IFERROR(INDEX('Материал хисобот'!$C$9:$C$259,MATCH(D1532,'Материал хисобот'!$B$9:$B$259,0),1),"")</f>
        <v/>
      </c>
      <c r="F1532" s="152" t="str">
        <f>IFERROR(INDEX('Материал хисобот'!$D$9:$D$259,MATCH(D1532,'Материал хисобот'!$B$9:$B$259,0),1),"")</f>
        <v/>
      </c>
      <c r="G1532" s="155"/>
      <c r="H1532" s="153">
        <f>IFERROR((((SUMIFS('Регистрация приход товаров'!$H$4:$H$2000,'Регистрация приход товаров'!$A$4:$A$2000,"&gt;="&amp;DATE(YEAR($A1532),MONTH($A1532),1),'Регистрация приход товаров'!$D$4:$D$2000,$D1532)-SUMIFS('Регистрация приход товаров'!$H$4:$H$2000,'Регистрация приход товаров'!$A$4:$A$2000,"&gt;="&amp;DATE(YEAR($A1532),MONTH($A1532)+1,1),'Регистрация приход товаров'!$D$4:$D$2000,$D1532))+(IFERROR((SUMIF('Остаток на начало год'!$B$5:$B$302,$D1532,'Остаток на начало год'!$F$5:$F$302)+SUMIFS('Регистрация приход товаров'!$H$4:$H$2000,'Регистрация приход товаров'!$D$4:$D$2000,$D1532,'Регистрация приход товаров'!$A$4:$A$2000,"&lt;"&amp;DATE(YEAR($A1532),MONTH($A1532),1)))-SUMIFS('Регистрация расход товаров'!$H$4:$H$2000,'Регистрация расход товаров'!$A$4:$A$2000,"&lt;"&amp;DATE(YEAR($A1532),MONTH($A1532),1),'Регистрация расход товаров'!$D$4:$D$2000,$D1532),0)))/((SUMIFS('Регистрация приход товаров'!$G$4:$G$2000,'Регистрация приход товаров'!$A$4:$A$2000,"&gt;="&amp;DATE(YEAR($A1532),MONTH($A1532),1),'Регистрация приход товаров'!$D$4:$D$2000,$D1532)-SUMIFS('Регистрация приход товаров'!$G$4:$G$2000,'Регистрация приход товаров'!$A$4:$A$2000,"&gt;="&amp;DATE(YEAR($A1532),MONTH($A1532)+1,1),'Регистрация приход товаров'!$D$4:$D$2000,$D1532))+(IFERROR((SUMIF('Остаток на начало год'!$B$5:$B$302,$D1532,'Остаток на начало год'!$E$5:$E$302)+SUMIFS('Регистрация приход товаров'!$G$4:$G$2000,'Регистрация приход товаров'!$D$4:$D$2000,$D1532,'Регистрация приход товаров'!$A$4:$A$2000,"&lt;"&amp;DATE(YEAR($A1532),MONTH($A1532),1)))-SUMIFS('Регистрация расход товаров'!$G$4:$G$2000,'Регистрация расход товаров'!$A$4:$A$2000,"&lt;"&amp;DATE(YEAR($A1532),MONTH($A1532),1),'Регистрация расход товаров'!$D$4:$D$2000,$D1532),0))))*G1532,0)</f>
        <v>0</v>
      </c>
      <c r="I1532" s="154"/>
      <c r="J1532" s="153">
        <f t="shared" si="46"/>
        <v>0</v>
      </c>
      <c r="K1532" s="153">
        <f t="shared" si="47"/>
        <v>0</v>
      </c>
      <c r="L1532" s="43" t="e">
        <f>IF(B1532=#REF!,MAX($L$3:L1531)+1,0)</f>
        <v>#REF!</v>
      </c>
    </row>
    <row r="1533" spans="1:12">
      <c r="A1533" s="158"/>
      <c r="B1533" s="94"/>
      <c r="C1533" s="159"/>
      <c r="D1533" s="128"/>
      <c r="E1533" s="151" t="str">
        <f>IFERROR(INDEX('Материал хисобот'!$C$9:$C$259,MATCH(D1533,'Материал хисобот'!$B$9:$B$259,0),1),"")</f>
        <v/>
      </c>
      <c r="F1533" s="152" t="str">
        <f>IFERROR(INDEX('Материал хисобот'!$D$9:$D$259,MATCH(D1533,'Материал хисобот'!$B$9:$B$259,0),1),"")</f>
        <v/>
      </c>
      <c r="G1533" s="155"/>
      <c r="H1533" s="153">
        <f>IFERROR((((SUMIFS('Регистрация приход товаров'!$H$4:$H$2000,'Регистрация приход товаров'!$A$4:$A$2000,"&gt;="&amp;DATE(YEAR($A1533),MONTH($A1533),1),'Регистрация приход товаров'!$D$4:$D$2000,$D1533)-SUMIFS('Регистрация приход товаров'!$H$4:$H$2000,'Регистрация приход товаров'!$A$4:$A$2000,"&gt;="&amp;DATE(YEAR($A1533),MONTH($A1533)+1,1),'Регистрация приход товаров'!$D$4:$D$2000,$D1533))+(IFERROR((SUMIF('Остаток на начало год'!$B$5:$B$302,$D1533,'Остаток на начало год'!$F$5:$F$302)+SUMIFS('Регистрация приход товаров'!$H$4:$H$2000,'Регистрация приход товаров'!$D$4:$D$2000,$D1533,'Регистрация приход товаров'!$A$4:$A$2000,"&lt;"&amp;DATE(YEAR($A1533),MONTH($A1533),1)))-SUMIFS('Регистрация расход товаров'!$H$4:$H$2000,'Регистрация расход товаров'!$A$4:$A$2000,"&lt;"&amp;DATE(YEAR($A1533),MONTH($A1533),1),'Регистрация расход товаров'!$D$4:$D$2000,$D1533),0)))/((SUMIFS('Регистрация приход товаров'!$G$4:$G$2000,'Регистрация приход товаров'!$A$4:$A$2000,"&gt;="&amp;DATE(YEAR($A1533),MONTH($A1533),1),'Регистрация приход товаров'!$D$4:$D$2000,$D1533)-SUMIFS('Регистрация приход товаров'!$G$4:$G$2000,'Регистрация приход товаров'!$A$4:$A$2000,"&gt;="&amp;DATE(YEAR($A1533),MONTH($A1533)+1,1),'Регистрация приход товаров'!$D$4:$D$2000,$D1533))+(IFERROR((SUMIF('Остаток на начало год'!$B$5:$B$302,$D1533,'Остаток на начало год'!$E$5:$E$302)+SUMIFS('Регистрация приход товаров'!$G$4:$G$2000,'Регистрация приход товаров'!$D$4:$D$2000,$D1533,'Регистрация приход товаров'!$A$4:$A$2000,"&lt;"&amp;DATE(YEAR($A1533),MONTH($A1533),1)))-SUMIFS('Регистрация расход товаров'!$G$4:$G$2000,'Регистрация расход товаров'!$A$4:$A$2000,"&lt;"&amp;DATE(YEAR($A1533),MONTH($A1533),1),'Регистрация расход товаров'!$D$4:$D$2000,$D1533),0))))*G1533,0)</f>
        <v>0</v>
      </c>
      <c r="I1533" s="154"/>
      <c r="J1533" s="153">
        <f t="shared" si="46"/>
        <v>0</v>
      </c>
      <c r="K1533" s="153">
        <f t="shared" si="47"/>
        <v>0</v>
      </c>
      <c r="L1533" s="43" t="e">
        <f>IF(B1533=#REF!,MAX($L$3:L1532)+1,0)</f>
        <v>#REF!</v>
      </c>
    </row>
    <row r="1534" spans="1:12">
      <c r="A1534" s="158"/>
      <c r="B1534" s="94"/>
      <c r="C1534" s="159"/>
      <c r="D1534" s="128"/>
      <c r="E1534" s="151" t="str">
        <f>IFERROR(INDEX('Материал хисобот'!$C$9:$C$259,MATCH(D1534,'Материал хисобот'!$B$9:$B$259,0),1),"")</f>
        <v/>
      </c>
      <c r="F1534" s="152" t="str">
        <f>IFERROR(INDEX('Материал хисобот'!$D$9:$D$259,MATCH(D1534,'Материал хисобот'!$B$9:$B$259,0),1),"")</f>
        <v/>
      </c>
      <c r="G1534" s="155"/>
      <c r="H1534" s="153">
        <f>IFERROR((((SUMIFS('Регистрация приход товаров'!$H$4:$H$2000,'Регистрация приход товаров'!$A$4:$A$2000,"&gt;="&amp;DATE(YEAR($A1534),MONTH($A1534),1),'Регистрация приход товаров'!$D$4:$D$2000,$D1534)-SUMIFS('Регистрация приход товаров'!$H$4:$H$2000,'Регистрация приход товаров'!$A$4:$A$2000,"&gt;="&amp;DATE(YEAR($A1534),MONTH($A1534)+1,1),'Регистрация приход товаров'!$D$4:$D$2000,$D1534))+(IFERROR((SUMIF('Остаток на начало год'!$B$5:$B$302,$D1534,'Остаток на начало год'!$F$5:$F$302)+SUMIFS('Регистрация приход товаров'!$H$4:$H$2000,'Регистрация приход товаров'!$D$4:$D$2000,$D1534,'Регистрация приход товаров'!$A$4:$A$2000,"&lt;"&amp;DATE(YEAR($A1534),MONTH($A1534),1)))-SUMIFS('Регистрация расход товаров'!$H$4:$H$2000,'Регистрация расход товаров'!$A$4:$A$2000,"&lt;"&amp;DATE(YEAR($A1534),MONTH($A1534),1),'Регистрация расход товаров'!$D$4:$D$2000,$D1534),0)))/((SUMIFS('Регистрация приход товаров'!$G$4:$G$2000,'Регистрация приход товаров'!$A$4:$A$2000,"&gt;="&amp;DATE(YEAR($A1534),MONTH($A1534),1),'Регистрация приход товаров'!$D$4:$D$2000,$D1534)-SUMIFS('Регистрация приход товаров'!$G$4:$G$2000,'Регистрация приход товаров'!$A$4:$A$2000,"&gt;="&amp;DATE(YEAR($A1534),MONTH($A1534)+1,1),'Регистрация приход товаров'!$D$4:$D$2000,$D1534))+(IFERROR((SUMIF('Остаток на начало год'!$B$5:$B$302,$D1534,'Остаток на начало год'!$E$5:$E$302)+SUMIFS('Регистрация приход товаров'!$G$4:$G$2000,'Регистрация приход товаров'!$D$4:$D$2000,$D1534,'Регистрация приход товаров'!$A$4:$A$2000,"&lt;"&amp;DATE(YEAR($A1534),MONTH($A1534),1)))-SUMIFS('Регистрация расход товаров'!$G$4:$G$2000,'Регистрация расход товаров'!$A$4:$A$2000,"&lt;"&amp;DATE(YEAR($A1534),MONTH($A1534),1),'Регистрация расход товаров'!$D$4:$D$2000,$D1534),0))))*G1534,0)</f>
        <v>0</v>
      </c>
      <c r="I1534" s="154"/>
      <c r="J1534" s="153">
        <f t="shared" si="46"/>
        <v>0</v>
      </c>
      <c r="K1534" s="153">
        <f t="shared" si="47"/>
        <v>0</v>
      </c>
      <c r="L1534" s="43" t="e">
        <f>IF(B1534=#REF!,MAX($L$3:L1533)+1,0)</f>
        <v>#REF!</v>
      </c>
    </row>
    <row r="1535" spans="1:12">
      <c r="A1535" s="158"/>
      <c r="B1535" s="94"/>
      <c r="C1535" s="159"/>
      <c r="D1535" s="128"/>
      <c r="E1535" s="151" t="str">
        <f>IFERROR(INDEX('Материал хисобот'!$C$9:$C$259,MATCH(D1535,'Материал хисобот'!$B$9:$B$259,0),1),"")</f>
        <v/>
      </c>
      <c r="F1535" s="152" t="str">
        <f>IFERROR(INDEX('Материал хисобот'!$D$9:$D$259,MATCH(D1535,'Материал хисобот'!$B$9:$B$259,0),1),"")</f>
        <v/>
      </c>
      <c r="G1535" s="155"/>
      <c r="H1535" s="153">
        <f>IFERROR((((SUMIFS('Регистрация приход товаров'!$H$4:$H$2000,'Регистрация приход товаров'!$A$4:$A$2000,"&gt;="&amp;DATE(YEAR($A1535),MONTH($A1535),1),'Регистрация приход товаров'!$D$4:$D$2000,$D1535)-SUMIFS('Регистрация приход товаров'!$H$4:$H$2000,'Регистрация приход товаров'!$A$4:$A$2000,"&gt;="&amp;DATE(YEAR($A1535),MONTH($A1535)+1,1),'Регистрация приход товаров'!$D$4:$D$2000,$D1535))+(IFERROR((SUMIF('Остаток на начало год'!$B$5:$B$302,$D1535,'Остаток на начало год'!$F$5:$F$302)+SUMIFS('Регистрация приход товаров'!$H$4:$H$2000,'Регистрация приход товаров'!$D$4:$D$2000,$D1535,'Регистрация приход товаров'!$A$4:$A$2000,"&lt;"&amp;DATE(YEAR($A1535),MONTH($A1535),1)))-SUMIFS('Регистрация расход товаров'!$H$4:$H$2000,'Регистрация расход товаров'!$A$4:$A$2000,"&lt;"&amp;DATE(YEAR($A1535),MONTH($A1535),1),'Регистрация расход товаров'!$D$4:$D$2000,$D1535),0)))/((SUMIFS('Регистрация приход товаров'!$G$4:$G$2000,'Регистрация приход товаров'!$A$4:$A$2000,"&gt;="&amp;DATE(YEAR($A1535),MONTH($A1535),1),'Регистрация приход товаров'!$D$4:$D$2000,$D1535)-SUMIFS('Регистрация приход товаров'!$G$4:$G$2000,'Регистрация приход товаров'!$A$4:$A$2000,"&gt;="&amp;DATE(YEAR($A1535),MONTH($A1535)+1,1),'Регистрация приход товаров'!$D$4:$D$2000,$D1535))+(IFERROR((SUMIF('Остаток на начало год'!$B$5:$B$302,$D1535,'Остаток на начало год'!$E$5:$E$302)+SUMIFS('Регистрация приход товаров'!$G$4:$G$2000,'Регистрация приход товаров'!$D$4:$D$2000,$D1535,'Регистрация приход товаров'!$A$4:$A$2000,"&lt;"&amp;DATE(YEAR($A1535),MONTH($A1535),1)))-SUMIFS('Регистрация расход товаров'!$G$4:$G$2000,'Регистрация расход товаров'!$A$4:$A$2000,"&lt;"&amp;DATE(YEAR($A1535),MONTH($A1535),1),'Регистрация расход товаров'!$D$4:$D$2000,$D1535),0))))*G1535,0)</f>
        <v>0</v>
      </c>
      <c r="I1535" s="154"/>
      <c r="J1535" s="153">
        <f t="shared" si="46"/>
        <v>0</v>
      </c>
      <c r="K1535" s="153">
        <f t="shared" si="47"/>
        <v>0</v>
      </c>
      <c r="L1535" s="43" t="e">
        <f>IF(B1535=#REF!,MAX($L$3:L1534)+1,0)</f>
        <v>#REF!</v>
      </c>
    </row>
    <row r="1536" spans="1:12">
      <c r="A1536" s="158"/>
      <c r="B1536" s="94"/>
      <c r="C1536" s="159"/>
      <c r="D1536" s="128"/>
      <c r="E1536" s="151" t="str">
        <f>IFERROR(INDEX('Материал хисобот'!$C$9:$C$259,MATCH(D1536,'Материал хисобот'!$B$9:$B$259,0),1),"")</f>
        <v/>
      </c>
      <c r="F1536" s="152" t="str">
        <f>IFERROR(INDEX('Материал хисобот'!$D$9:$D$259,MATCH(D1536,'Материал хисобот'!$B$9:$B$259,0),1),"")</f>
        <v/>
      </c>
      <c r="G1536" s="155"/>
      <c r="H1536" s="153">
        <f>IFERROR((((SUMIFS('Регистрация приход товаров'!$H$4:$H$2000,'Регистрация приход товаров'!$A$4:$A$2000,"&gt;="&amp;DATE(YEAR($A1536),MONTH($A1536),1),'Регистрация приход товаров'!$D$4:$D$2000,$D1536)-SUMIFS('Регистрация приход товаров'!$H$4:$H$2000,'Регистрация приход товаров'!$A$4:$A$2000,"&gt;="&amp;DATE(YEAR($A1536),MONTH($A1536)+1,1),'Регистрация приход товаров'!$D$4:$D$2000,$D1536))+(IFERROR((SUMIF('Остаток на начало год'!$B$5:$B$302,$D1536,'Остаток на начало год'!$F$5:$F$302)+SUMIFS('Регистрация приход товаров'!$H$4:$H$2000,'Регистрация приход товаров'!$D$4:$D$2000,$D1536,'Регистрация приход товаров'!$A$4:$A$2000,"&lt;"&amp;DATE(YEAR($A1536),MONTH($A1536),1)))-SUMIFS('Регистрация расход товаров'!$H$4:$H$2000,'Регистрация расход товаров'!$A$4:$A$2000,"&lt;"&amp;DATE(YEAR($A1536),MONTH($A1536),1),'Регистрация расход товаров'!$D$4:$D$2000,$D1536),0)))/((SUMIFS('Регистрация приход товаров'!$G$4:$G$2000,'Регистрация приход товаров'!$A$4:$A$2000,"&gt;="&amp;DATE(YEAR($A1536),MONTH($A1536),1),'Регистрация приход товаров'!$D$4:$D$2000,$D1536)-SUMIFS('Регистрация приход товаров'!$G$4:$G$2000,'Регистрация приход товаров'!$A$4:$A$2000,"&gt;="&amp;DATE(YEAR($A1536),MONTH($A1536)+1,1),'Регистрация приход товаров'!$D$4:$D$2000,$D1536))+(IFERROR((SUMIF('Остаток на начало год'!$B$5:$B$302,$D1536,'Остаток на начало год'!$E$5:$E$302)+SUMIFS('Регистрация приход товаров'!$G$4:$G$2000,'Регистрация приход товаров'!$D$4:$D$2000,$D1536,'Регистрация приход товаров'!$A$4:$A$2000,"&lt;"&amp;DATE(YEAR($A1536),MONTH($A1536),1)))-SUMIFS('Регистрация расход товаров'!$G$4:$G$2000,'Регистрация расход товаров'!$A$4:$A$2000,"&lt;"&amp;DATE(YEAR($A1536),MONTH($A1536),1),'Регистрация расход товаров'!$D$4:$D$2000,$D1536),0))))*G1536,0)</f>
        <v>0</v>
      </c>
      <c r="I1536" s="154"/>
      <c r="J1536" s="153">
        <f t="shared" si="46"/>
        <v>0</v>
      </c>
      <c r="K1536" s="153">
        <f t="shared" si="47"/>
        <v>0</v>
      </c>
      <c r="L1536" s="43" t="e">
        <f>IF(B1536=#REF!,MAX($L$3:L1535)+1,0)</f>
        <v>#REF!</v>
      </c>
    </row>
    <row r="1537" spans="1:12">
      <c r="A1537" s="158"/>
      <c r="B1537" s="94"/>
      <c r="C1537" s="159"/>
      <c r="D1537" s="128"/>
      <c r="E1537" s="151" t="str">
        <f>IFERROR(INDEX('Материал хисобот'!$C$9:$C$259,MATCH(D1537,'Материал хисобот'!$B$9:$B$259,0),1),"")</f>
        <v/>
      </c>
      <c r="F1537" s="152" t="str">
        <f>IFERROR(INDEX('Материал хисобот'!$D$9:$D$259,MATCH(D1537,'Материал хисобот'!$B$9:$B$259,0),1),"")</f>
        <v/>
      </c>
      <c r="G1537" s="155"/>
      <c r="H1537" s="153">
        <f>IFERROR((((SUMIFS('Регистрация приход товаров'!$H$4:$H$2000,'Регистрация приход товаров'!$A$4:$A$2000,"&gt;="&amp;DATE(YEAR($A1537),MONTH($A1537),1),'Регистрация приход товаров'!$D$4:$D$2000,$D1537)-SUMIFS('Регистрация приход товаров'!$H$4:$H$2000,'Регистрация приход товаров'!$A$4:$A$2000,"&gt;="&amp;DATE(YEAR($A1537),MONTH($A1537)+1,1),'Регистрация приход товаров'!$D$4:$D$2000,$D1537))+(IFERROR((SUMIF('Остаток на начало год'!$B$5:$B$302,$D1537,'Остаток на начало год'!$F$5:$F$302)+SUMIFS('Регистрация приход товаров'!$H$4:$H$2000,'Регистрация приход товаров'!$D$4:$D$2000,$D1537,'Регистрация приход товаров'!$A$4:$A$2000,"&lt;"&amp;DATE(YEAR($A1537),MONTH($A1537),1)))-SUMIFS('Регистрация расход товаров'!$H$4:$H$2000,'Регистрация расход товаров'!$A$4:$A$2000,"&lt;"&amp;DATE(YEAR($A1537),MONTH($A1537),1),'Регистрация расход товаров'!$D$4:$D$2000,$D1537),0)))/((SUMIFS('Регистрация приход товаров'!$G$4:$G$2000,'Регистрация приход товаров'!$A$4:$A$2000,"&gt;="&amp;DATE(YEAR($A1537),MONTH($A1537),1),'Регистрация приход товаров'!$D$4:$D$2000,$D1537)-SUMIFS('Регистрация приход товаров'!$G$4:$G$2000,'Регистрация приход товаров'!$A$4:$A$2000,"&gt;="&amp;DATE(YEAR($A1537),MONTH($A1537)+1,1),'Регистрация приход товаров'!$D$4:$D$2000,$D1537))+(IFERROR((SUMIF('Остаток на начало год'!$B$5:$B$302,$D1537,'Остаток на начало год'!$E$5:$E$302)+SUMIFS('Регистрация приход товаров'!$G$4:$G$2000,'Регистрация приход товаров'!$D$4:$D$2000,$D1537,'Регистрация приход товаров'!$A$4:$A$2000,"&lt;"&amp;DATE(YEAR($A1537),MONTH($A1537),1)))-SUMIFS('Регистрация расход товаров'!$G$4:$G$2000,'Регистрация расход товаров'!$A$4:$A$2000,"&lt;"&amp;DATE(YEAR($A1537),MONTH($A1537),1),'Регистрация расход товаров'!$D$4:$D$2000,$D1537),0))))*G1537,0)</f>
        <v>0</v>
      </c>
      <c r="I1537" s="154"/>
      <c r="J1537" s="153">
        <f t="shared" si="46"/>
        <v>0</v>
      </c>
      <c r="K1537" s="153">
        <f t="shared" si="47"/>
        <v>0</v>
      </c>
      <c r="L1537" s="43" t="e">
        <f>IF(B1537=#REF!,MAX($L$3:L1536)+1,0)</f>
        <v>#REF!</v>
      </c>
    </row>
    <row r="1538" spans="1:12">
      <c r="A1538" s="158"/>
      <c r="B1538" s="94"/>
      <c r="C1538" s="159"/>
      <c r="D1538" s="128"/>
      <c r="E1538" s="151" t="str">
        <f>IFERROR(INDEX('Материал хисобот'!$C$9:$C$259,MATCH(D1538,'Материал хисобот'!$B$9:$B$259,0),1),"")</f>
        <v/>
      </c>
      <c r="F1538" s="152" t="str">
        <f>IFERROR(INDEX('Материал хисобот'!$D$9:$D$259,MATCH(D1538,'Материал хисобот'!$B$9:$B$259,0),1),"")</f>
        <v/>
      </c>
      <c r="G1538" s="155"/>
      <c r="H1538" s="153">
        <f>IFERROR((((SUMIFS('Регистрация приход товаров'!$H$4:$H$2000,'Регистрация приход товаров'!$A$4:$A$2000,"&gt;="&amp;DATE(YEAR($A1538),MONTH($A1538),1),'Регистрация приход товаров'!$D$4:$D$2000,$D1538)-SUMIFS('Регистрация приход товаров'!$H$4:$H$2000,'Регистрация приход товаров'!$A$4:$A$2000,"&gt;="&amp;DATE(YEAR($A1538),MONTH($A1538)+1,1),'Регистрация приход товаров'!$D$4:$D$2000,$D1538))+(IFERROR((SUMIF('Остаток на начало год'!$B$5:$B$302,$D1538,'Остаток на начало год'!$F$5:$F$302)+SUMIFS('Регистрация приход товаров'!$H$4:$H$2000,'Регистрация приход товаров'!$D$4:$D$2000,$D1538,'Регистрация приход товаров'!$A$4:$A$2000,"&lt;"&amp;DATE(YEAR($A1538),MONTH($A1538),1)))-SUMIFS('Регистрация расход товаров'!$H$4:$H$2000,'Регистрация расход товаров'!$A$4:$A$2000,"&lt;"&amp;DATE(YEAR($A1538),MONTH($A1538),1),'Регистрация расход товаров'!$D$4:$D$2000,$D1538),0)))/((SUMIFS('Регистрация приход товаров'!$G$4:$G$2000,'Регистрация приход товаров'!$A$4:$A$2000,"&gt;="&amp;DATE(YEAR($A1538),MONTH($A1538),1),'Регистрация приход товаров'!$D$4:$D$2000,$D1538)-SUMIFS('Регистрация приход товаров'!$G$4:$G$2000,'Регистрация приход товаров'!$A$4:$A$2000,"&gt;="&amp;DATE(YEAR($A1538),MONTH($A1538)+1,1),'Регистрация приход товаров'!$D$4:$D$2000,$D1538))+(IFERROR((SUMIF('Остаток на начало год'!$B$5:$B$302,$D1538,'Остаток на начало год'!$E$5:$E$302)+SUMIFS('Регистрация приход товаров'!$G$4:$G$2000,'Регистрация приход товаров'!$D$4:$D$2000,$D1538,'Регистрация приход товаров'!$A$4:$A$2000,"&lt;"&amp;DATE(YEAR($A1538),MONTH($A1538),1)))-SUMIFS('Регистрация расход товаров'!$G$4:$G$2000,'Регистрация расход товаров'!$A$4:$A$2000,"&lt;"&amp;DATE(YEAR($A1538),MONTH($A1538),1),'Регистрация расход товаров'!$D$4:$D$2000,$D1538),0))))*G1538,0)</f>
        <v>0</v>
      </c>
      <c r="I1538" s="154"/>
      <c r="J1538" s="153">
        <f t="shared" si="46"/>
        <v>0</v>
      </c>
      <c r="K1538" s="153">
        <f t="shared" si="47"/>
        <v>0</v>
      </c>
      <c r="L1538" s="43" t="e">
        <f>IF(B1538=#REF!,MAX($L$3:L1537)+1,0)</f>
        <v>#REF!</v>
      </c>
    </row>
    <row r="1539" spans="1:12">
      <c r="A1539" s="158"/>
      <c r="B1539" s="94"/>
      <c r="C1539" s="159"/>
      <c r="D1539" s="128"/>
      <c r="E1539" s="151" t="str">
        <f>IFERROR(INDEX('Материал хисобот'!$C$9:$C$259,MATCH(D1539,'Материал хисобот'!$B$9:$B$259,0),1),"")</f>
        <v/>
      </c>
      <c r="F1539" s="152" t="str">
        <f>IFERROR(INDEX('Материал хисобот'!$D$9:$D$259,MATCH(D1539,'Материал хисобот'!$B$9:$B$259,0),1),"")</f>
        <v/>
      </c>
      <c r="G1539" s="155"/>
      <c r="H1539" s="153">
        <f>IFERROR((((SUMIFS('Регистрация приход товаров'!$H$4:$H$2000,'Регистрация приход товаров'!$A$4:$A$2000,"&gt;="&amp;DATE(YEAR($A1539),MONTH($A1539),1),'Регистрация приход товаров'!$D$4:$D$2000,$D1539)-SUMIFS('Регистрация приход товаров'!$H$4:$H$2000,'Регистрация приход товаров'!$A$4:$A$2000,"&gt;="&amp;DATE(YEAR($A1539),MONTH($A1539)+1,1),'Регистрация приход товаров'!$D$4:$D$2000,$D1539))+(IFERROR((SUMIF('Остаток на начало год'!$B$5:$B$302,$D1539,'Остаток на начало год'!$F$5:$F$302)+SUMIFS('Регистрация приход товаров'!$H$4:$H$2000,'Регистрация приход товаров'!$D$4:$D$2000,$D1539,'Регистрация приход товаров'!$A$4:$A$2000,"&lt;"&amp;DATE(YEAR($A1539),MONTH($A1539),1)))-SUMIFS('Регистрация расход товаров'!$H$4:$H$2000,'Регистрация расход товаров'!$A$4:$A$2000,"&lt;"&amp;DATE(YEAR($A1539),MONTH($A1539),1),'Регистрация расход товаров'!$D$4:$D$2000,$D1539),0)))/((SUMIFS('Регистрация приход товаров'!$G$4:$G$2000,'Регистрация приход товаров'!$A$4:$A$2000,"&gt;="&amp;DATE(YEAR($A1539),MONTH($A1539),1),'Регистрация приход товаров'!$D$4:$D$2000,$D1539)-SUMIFS('Регистрация приход товаров'!$G$4:$G$2000,'Регистрация приход товаров'!$A$4:$A$2000,"&gt;="&amp;DATE(YEAR($A1539),MONTH($A1539)+1,1),'Регистрация приход товаров'!$D$4:$D$2000,$D1539))+(IFERROR((SUMIF('Остаток на начало год'!$B$5:$B$302,$D1539,'Остаток на начало год'!$E$5:$E$302)+SUMIFS('Регистрация приход товаров'!$G$4:$G$2000,'Регистрация приход товаров'!$D$4:$D$2000,$D1539,'Регистрация приход товаров'!$A$4:$A$2000,"&lt;"&amp;DATE(YEAR($A1539),MONTH($A1539),1)))-SUMIFS('Регистрация расход товаров'!$G$4:$G$2000,'Регистрация расход товаров'!$A$4:$A$2000,"&lt;"&amp;DATE(YEAR($A1539),MONTH($A1539),1),'Регистрация расход товаров'!$D$4:$D$2000,$D1539),0))))*G1539,0)</f>
        <v>0</v>
      </c>
      <c r="I1539" s="154"/>
      <c r="J1539" s="153">
        <f t="shared" si="46"/>
        <v>0</v>
      </c>
      <c r="K1539" s="153">
        <f t="shared" si="47"/>
        <v>0</v>
      </c>
      <c r="L1539" s="43" t="e">
        <f>IF(B1539=#REF!,MAX($L$3:L1538)+1,0)</f>
        <v>#REF!</v>
      </c>
    </row>
    <row r="1540" spans="1:12">
      <c r="A1540" s="158"/>
      <c r="B1540" s="94"/>
      <c r="C1540" s="159"/>
      <c r="D1540" s="128"/>
      <c r="E1540" s="151" t="str">
        <f>IFERROR(INDEX('Материал хисобот'!$C$9:$C$259,MATCH(D1540,'Материал хисобот'!$B$9:$B$259,0),1),"")</f>
        <v/>
      </c>
      <c r="F1540" s="152" t="str">
        <f>IFERROR(INDEX('Материал хисобот'!$D$9:$D$259,MATCH(D1540,'Материал хисобот'!$B$9:$B$259,0),1),"")</f>
        <v/>
      </c>
      <c r="G1540" s="155"/>
      <c r="H1540" s="153">
        <f>IFERROR((((SUMIFS('Регистрация приход товаров'!$H$4:$H$2000,'Регистрация приход товаров'!$A$4:$A$2000,"&gt;="&amp;DATE(YEAR($A1540),MONTH($A1540),1),'Регистрация приход товаров'!$D$4:$D$2000,$D1540)-SUMIFS('Регистрация приход товаров'!$H$4:$H$2000,'Регистрация приход товаров'!$A$4:$A$2000,"&gt;="&amp;DATE(YEAR($A1540),MONTH($A1540)+1,1),'Регистрация приход товаров'!$D$4:$D$2000,$D1540))+(IFERROR((SUMIF('Остаток на начало год'!$B$5:$B$302,$D1540,'Остаток на начало год'!$F$5:$F$302)+SUMIFS('Регистрация приход товаров'!$H$4:$H$2000,'Регистрация приход товаров'!$D$4:$D$2000,$D1540,'Регистрация приход товаров'!$A$4:$A$2000,"&lt;"&amp;DATE(YEAR($A1540),MONTH($A1540),1)))-SUMIFS('Регистрация расход товаров'!$H$4:$H$2000,'Регистрация расход товаров'!$A$4:$A$2000,"&lt;"&amp;DATE(YEAR($A1540),MONTH($A1540),1),'Регистрация расход товаров'!$D$4:$D$2000,$D1540),0)))/((SUMIFS('Регистрация приход товаров'!$G$4:$G$2000,'Регистрация приход товаров'!$A$4:$A$2000,"&gt;="&amp;DATE(YEAR($A1540),MONTH($A1540),1),'Регистрация приход товаров'!$D$4:$D$2000,$D1540)-SUMIFS('Регистрация приход товаров'!$G$4:$G$2000,'Регистрация приход товаров'!$A$4:$A$2000,"&gt;="&amp;DATE(YEAR($A1540),MONTH($A1540)+1,1),'Регистрация приход товаров'!$D$4:$D$2000,$D1540))+(IFERROR((SUMIF('Остаток на начало год'!$B$5:$B$302,$D1540,'Остаток на начало год'!$E$5:$E$302)+SUMIFS('Регистрация приход товаров'!$G$4:$G$2000,'Регистрация приход товаров'!$D$4:$D$2000,$D1540,'Регистрация приход товаров'!$A$4:$A$2000,"&lt;"&amp;DATE(YEAR($A1540),MONTH($A1540),1)))-SUMIFS('Регистрация расход товаров'!$G$4:$G$2000,'Регистрация расход товаров'!$A$4:$A$2000,"&lt;"&amp;DATE(YEAR($A1540),MONTH($A1540),1),'Регистрация расход товаров'!$D$4:$D$2000,$D1540),0))))*G1540,0)</f>
        <v>0</v>
      </c>
      <c r="I1540" s="154"/>
      <c r="J1540" s="153">
        <f t="shared" si="46"/>
        <v>0</v>
      </c>
      <c r="K1540" s="153">
        <f t="shared" si="47"/>
        <v>0</v>
      </c>
      <c r="L1540" s="43" t="e">
        <f>IF(B1540=#REF!,MAX($L$3:L1539)+1,0)</f>
        <v>#REF!</v>
      </c>
    </row>
    <row r="1541" spans="1:12">
      <c r="A1541" s="158"/>
      <c r="B1541" s="94"/>
      <c r="C1541" s="159"/>
      <c r="D1541" s="128"/>
      <c r="E1541" s="151" t="str">
        <f>IFERROR(INDEX('Материал хисобот'!$C$9:$C$259,MATCH(D1541,'Материал хисобот'!$B$9:$B$259,0),1),"")</f>
        <v/>
      </c>
      <c r="F1541" s="152" t="str">
        <f>IFERROR(INDEX('Материал хисобот'!$D$9:$D$259,MATCH(D1541,'Материал хисобот'!$B$9:$B$259,0),1),"")</f>
        <v/>
      </c>
      <c r="G1541" s="155"/>
      <c r="H1541" s="153">
        <f>IFERROR((((SUMIFS('Регистрация приход товаров'!$H$4:$H$2000,'Регистрация приход товаров'!$A$4:$A$2000,"&gt;="&amp;DATE(YEAR($A1541),MONTH($A1541),1),'Регистрация приход товаров'!$D$4:$D$2000,$D1541)-SUMIFS('Регистрация приход товаров'!$H$4:$H$2000,'Регистрация приход товаров'!$A$4:$A$2000,"&gt;="&amp;DATE(YEAR($A1541),MONTH($A1541)+1,1),'Регистрация приход товаров'!$D$4:$D$2000,$D1541))+(IFERROR((SUMIF('Остаток на начало год'!$B$5:$B$302,$D1541,'Остаток на начало год'!$F$5:$F$302)+SUMIFS('Регистрация приход товаров'!$H$4:$H$2000,'Регистрация приход товаров'!$D$4:$D$2000,$D1541,'Регистрация приход товаров'!$A$4:$A$2000,"&lt;"&amp;DATE(YEAR($A1541),MONTH($A1541),1)))-SUMIFS('Регистрация расход товаров'!$H$4:$H$2000,'Регистрация расход товаров'!$A$4:$A$2000,"&lt;"&amp;DATE(YEAR($A1541),MONTH($A1541),1),'Регистрация расход товаров'!$D$4:$D$2000,$D1541),0)))/((SUMIFS('Регистрация приход товаров'!$G$4:$G$2000,'Регистрация приход товаров'!$A$4:$A$2000,"&gt;="&amp;DATE(YEAR($A1541),MONTH($A1541),1),'Регистрация приход товаров'!$D$4:$D$2000,$D1541)-SUMIFS('Регистрация приход товаров'!$G$4:$G$2000,'Регистрация приход товаров'!$A$4:$A$2000,"&gt;="&amp;DATE(YEAR($A1541),MONTH($A1541)+1,1),'Регистрация приход товаров'!$D$4:$D$2000,$D1541))+(IFERROR((SUMIF('Остаток на начало год'!$B$5:$B$302,$D1541,'Остаток на начало год'!$E$5:$E$302)+SUMIFS('Регистрация приход товаров'!$G$4:$G$2000,'Регистрация приход товаров'!$D$4:$D$2000,$D1541,'Регистрация приход товаров'!$A$4:$A$2000,"&lt;"&amp;DATE(YEAR($A1541),MONTH($A1541),1)))-SUMIFS('Регистрация расход товаров'!$G$4:$G$2000,'Регистрация расход товаров'!$A$4:$A$2000,"&lt;"&amp;DATE(YEAR($A1541),MONTH($A1541),1),'Регистрация расход товаров'!$D$4:$D$2000,$D1541),0))))*G1541,0)</f>
        <v>0</v>
      </c>
      <c r="I1541" s="154"/>
      <c r="J1541" s="153">
        <f t="shared" ref="J1541:J1604" si="48">+G1541*I1541</f>
        <v>0</v>
      </c>
      <c r="K1541" s="153">
        <f t="shared" ref="K1541:K1604" si="49">+J1541-H1541</f>
        <v>0</v>
      </c>
      <c r="L1541" s="43" t="e">
        <f>IF(B1541=#REF!,MAX($L$3:L1540)+1,0)</f>
        <v>#REF!</v>
      </c>
    </row>
    <row r="1542" spans="1:12">
      <c r="A1542" s="158"/>
      <c r="B1542" s="94"/>
      <c r="C1542" s="159"/>
      <c r="D1542" s="128"/>
      <c r="E1542" s="151" t="str">
        <f>IFERROR(INDEX('Материал хисобот'!$C$9:$C$259,MATCH(D1542,'Материал хисобот'!$B$9:$B$259,0),1),"")</f>
        <v/>
      </c>
      <c r="F1542" s="152" t="str">
        <f>IFERROR(INDEX('Материал хисобот'!$D$9:$D$259,MATCH(D1542,'Материал хисобот'!$B$9:$B$259,0),1),"")</f>
        <v/>
      </c>
      <c r="G1542" s="155"/>
      <c r="H1542" s="153">
        <f>IFERROR((((SUMIFS('Регистрация приход товаров'!$H$4:$H$2000,'Регистрация приход товаров'!$A$4:$A$2000,"&gt;="&amp;DATE(YEAR($A1542),MONTH($A1542),1),'Регистрация приход товаров'!$D$4:$D$2000,$D1542)-SUMIFS('Регистрация приход товаров'!$H$4:$H$2000,'Регистрация приход товаров'!$A$4:$A$2000,"&gt;="&amp;DATE(YEAR($A1542),MONTH($A1542)+1,1),'Регистрация приход товаров'!$D$4:$D$2000,$D1542))+(IFERROR((SUMIF('Остаток на начало год'!$B$5:$B$302,$D1542,'Остаток на начало год'!$F$5:$F$302)+SUMIFS('Регистрация приход товаров'!$H$4:$H$2000,'Регистрация приход товаров'!$D$4:$D$2000,$D1542,'Регистрация приход товаров'!$A$4:$A$2000,"&lt;"&amp;DATE(YEAR($A1542),MONTH($A1542),1)))-SUMIFS('Регистрация расход товаров'!$H$4:$H$2000,'Регистрация расход товаров'!$A$4:$A$2000,"&lt;"&amp;DATE(YEAR($A1542),MONTH($A1542),1),'Регистрация расход товаров'!$D$4:$D$2000,$D1542),0)))/((SUMIFS('Регистрация приход товаров'!$G$4:$G$2000,'Регистрация приход товаров'!$A$4:$A$2000,"&gt;="&amp;DATE(YEAR($A1542),MONTH($A1542),1),'Регистрация приход товаров'!$D$4:$D$2000,$D1542)-SUMIFS('Регистрация приход товаров'!$G$4:$G$2000,'Регистрация приход товаров'!$A$4:$A$2000,"&gt;="&amp;DATE(YEAR($A1542),MONTH($A1542)+1,1),'Регистрация приход товаров'!$D$4:$D$2000,$D1542))+(IFERROR((SUMIF('Остаток на начало год'!$B$5:$B$302,$D1542,'Остаток на начало год'!$E$5:$E$302)+SUMIFS('Регистрация приход товаров'!$G$4:$G$2000,'Регистрация приход товаров'!$D$4:$D$2000,$D1542,'Регистрация приход товаров'!$A$4:$A$2000,"&lt;"&amp;DATE(YEAR($A1542),MONTH($A1542),1)))-SUMIFS('Регистрация расход товаров'!$G$4:$G$2000,'Регистрация расход товаров'!$A$4:$A$2000,"&lt;"&amp;DATE(YEAR($A1542),MONTH($A1542),1),'Регистрация расход товаров'!$D$4:$D$2000,$D1542),0))))*G1542,0)</f>
        <v>0</v>
      </c>
      <c r="I1542" s="154"/>
      <c r="J1542" s="153">
        <f t="shared" si="48"/>
        <v>0</v>
      </c>
      <c r="K1542" s="153">
        <f t="shared" si="49"/>
        <v>0</v>
      </c>
      <c r="L1542" s="43" t="e">
        <f>IF(B1542=#REF!,MAX($L$3:L1541)+1,0)</f>
        <v>#REF!</v>
      </c>
    </row>
    <row r="1543" spans="1:12">
      <c r="A1543" s="158"/>
      <c r="B1543" s="94"/>
      <c r="C1543" s="159"/>
      <c r="D1543" s="128"/>
      <c r="E1543" s="151" t="str">
        <f>IFERROR(INDEX('Материал хисобот'!$C$9:$C$259,MATCH(D1543,'Материал хисобот'!$B$9:$B$259,0),1),"")</f>
        <v/>
      </c>
      <c r="F1543" s="152" t="str">
        <f>IFERROR(INDEX('Материал хисобот'!$D$9:$D$259,MATCH(D1543,'Материал хисобот'!$B$9:$B$259,0),1),"")</f>
        <v/>
      </c>
      <c r="G1543" s="155"/>
      <c r="H1543" s="153">
        <f>IFERROR((((SUMIFS('Регистрация приход товаров'!$H$4:$H$2000,'Регистрация приход товаров'!$A$4:$A$2000,"&gt;="&amp;DATE(YEAR($A1543),MONTH($A1543),1),'Регистрация приход товаров'!$D$4:$D$2000,$D1543)-SUMIFS('Регистрация приход товаров'!$H$4:$H$2000,'Регистрация приход товаров'!$A$4:$A$2000,"&gt;="&amp;DATE(YEAR($A1543),MONTH($A1543)+1,1),'Регистрация приход товаров'!$D$4:$D$2000,$D1543))+(IFERROR((SUMIF('Остаток на начало год'!$B$5:$B$302,$D1543,'Остаток на начало год'!$F$5:$F$302)+SUMIFS('Регистрация приход товаров'!$H$4:$H$2000,'Регистрация приход товаров'!$D$4:$D$2000,$D1543,'Регистрация приход товаров'!$A$4:$A$2000,"&lt;"&amp;DATE(YEAR($A1543),MONTH($A1543),1)))-SUMIFS('Регистрация расход товаров'!$H$4:$H$2000,'Регистрация расход товаров'!$A$4:$A$2000,"&lt;"&amp;DATE(YEAR($A1543),MONTH($A1543),1),'Регистрация расход товаров'!$D$4:$D$2000,$D1543),0)))/((SUMIFS('Регистрация приход товаров'!$G$4:$G$2000,'Регистрация приход товаров'!$A$4:$A$2000,"&gt;="&amp;DATE(YEAR($A1543),MONTH($A1543),1),'Регистрация приход товаров'!$D$4:$D$2000,$D1543)-SUMIFS('Регистрация приход товаров'!$G$4:$G$2000,'Регистрация приход товаров'!$A$4:$A$2000,"&gt;="&amp;DATE(YEAR($A1543),MONTH($A1543)+1,1),'Регистрация приход товаров'!$D$4:$D$2000,$D1543))+(IFERROR((SUMIF('Остаток на начало год'!$B$5:$B$302,$D1543,'Остаток на начало год'!$E$5:$E$302)+SUMIFS('Регистрация приход товаров'!$G$4:$G$2000,'Регистрация приход товаров'!$D$4:$D$2000,$D1543,'Регистрация приход товаров'!$A$4:$A$2000,"&lt;"&amp;DATE(YEAR($A1543),MONTH($A1543),1)))-SUMIFS('Регистрация расход товаров'!$G$4:$G$2000,'Регистрация расход товаров'!$A$4:$A$2000,"&lt;"&amp;DATE(YEAR($A1543),MONTH($A1543),1),'Регистрация расход товаров'!$D$4:$D$2000,$D1543),0))))*G1543,0)</f>
        <v>0</v>
      </c>
      <c r="I1543" s="154"/>
      <c r="J1543" s="153">
        <f t="shared" si="48"/>
        <v>0</v>
      </c>
      <c r="K1543" s="153">
        <f t="shared" si="49"/>
        <v>0</v>
      </c>
      <c r="L1543" s="43" t="e">
        <f>IF(B1543=#REF!,MAX($L$3:L1542)+1,0)</f>
        <v>#REF!</v>
      </c>
    </row>
    <row r="1544" spans="1:12">
      <c r="A1544" s="158"/>
      <c r="B1544" s="94"/>
      <c r="C1544" s="159"/>
      <c r="D1544" s="128"/>
      <c r="E1544" s="151" t="str">
        <f>IFERROR(INDEX('Материал хисобот'!$C$9:$C$259,MATCH(D1544,'Материал хисобот'!$B$9:$B$259,0),1),"")</f>
        <v/>
      </c>
      <c r="F1544" s="152" t="str">
        <f>IFERROR(INDEX('Материал хисобот'!$D$9:$D$259,MATCH(D1544,'Материал хисобот'!$B$9:$B$259,0),1),"")</f>
        <v/>
      </c>
      <c r="G1544" s="155"/>
      <c r="H1544" s="153">
        <f>IFERROR((((SUMIFS('Регистрация приход товаров'!$H$4:$H$2000,'Регистрация приход товаров'!$A$4:$A$2000,"&gt;="&amp;DATE(YEAR($A1544),MONTH($A1544),1),'Регистрация приход товаров'!$D$4:$D$2000,$D1544)-SUMIFS('Регистрация приход товаров'!$H$4:$H$2000,'Регистрация приход товаров'!$A$4:$A$2000,"&gt;="&amp;DATE(YEAR($A1544),MONTH($A1544)+1,1),'Регистрация приход товаров'!$D$4:$D$2000,$D1544))+(IFERROR((SUMIF('Остаток на начало год'!$B$5:$B$302,$D1544,'Остаток на начало год'!$F$5:$F$302)+SUMIFS('Регистрация приход товаров'!$H$4:$H$2000,'Регистрация приход товаров'!$D$4:$D$2000,$D1544,'Регистрация приход товаров'!$A$4:$A$2000,"&lt;"&amp;DATE(YEAR($A1544),MONTH($A1544),1)))-SUMIFS('Регистрация расход товаров'!$H$4:$H$2000,'Регистрация расход товаров'!$A$4:$A$2000,"&lt;"&amp;DATE(YEAR($A1544),MONTH($A1544),1),'Регистрация расход товаров'!$D$4:$D$2000,$D1544),0)))/((SUMIFS('Регистрация приход товаров'!$G$4:$G$2000,'Регистрация приход товаров'!$A$4:$A$2000,"&gt;="&amp;DATE(YEAR($A1544),MONTH($A1544),1),'Регистрация приход товаров'!$D$4:$D$2000,$D1544)-SUMIFS('Регистрация приход товаров'!$G$4:$G$2000,'Регистрация приход товаров'!$A$4:$A$2000,"&gt;="&amp;DATE(YEAR($A1544),MONTH($A1544)+1,1),'Регистрация приход товаров'!$D$4:$D$2000,$D1544))+(IFERROR((SUMIF('Остаток на начало год'!$B$5:$B$302,$D1544,'Остаток на начало год'!$E$5:$E$302)+SUMIFS('Регистрация приход товаров'!$G$4:$G$2000,'Регистрация приход товаров'!$D$4:$D$2000,$D1544,'Регистрация приход товаров'!$A$4:$A$2000,"&lt;"&amp;DATE(YEAR($A1544),MONTH($A1544),1)))-SUMIFS('Регистрация расход товаров'!$G$4:$G$2000,'Регистрация расход товаров'!$A$4:$A$2000,"&lt;"&amp;DATE(YEAR($A1544),MONTH($A1544),1),'Регистрация расход товаров'!$D$4:$D$2000,$D1544),0))))*G1544,0)</f>
        <v>0</v>
      </c>
      <c r="I1544" s="154"/>
      <c r="J1544" s="153">
        <f t="shared" si="48"/>
        <v>0</v>
      </c>
      <c r="K1544" s="153">
        <f t="shared" si="49"/>
        <v>0</v>
      </c>
      <c r="L1544" s="43" t="e">
        <f>IF(B1544=#REF!,MAX($L$3:L1543)+1,0)</f>
        <v>#REF!</v>
      </c>
    </row>
    <row r="1545" spans="1:12">
      <c r="A1545" s="158"/>
      <c r="B1545" s="94"/>
      <c r="C1545" s="159"/>
      <c r="D1545" s="128"/>
      <c r="E1545" s="151" t="str">
        <f>IFERROR(INDEX('Материал хисобот'!$C$9:$C$259,MATCH(D1545,'Материал хисобот'!$B$9:$B$259,0),1),"")</f>
        <v/>
      </c>
      <c r="F1545" s="152" t="str">
        <f>IFERROR(INDEX('Материал хисобот'!$D$9:$D$259,MATCH(D1545,'Материал хисобот'!$B$9:$B$259,0),1),"")</f>
        <v/>
      </c>
      <c r="G1545" s="155"/>
      <c r="H1545" s="153">
        <f>IFERROR((((SUMIFS('Регистрация приход товаров'!$H$4:$H$2000,'Регистрация приход товаров'!$A$4:$A$2000,"&gt;="&amp;DATE(YEAR($A1545),MONTH($A1545),1),'Регистрация приход товаров'!$D$4:$D$2000,$D1545)-SUMIFS('Регистрация приход товаров'!$H$4:$H$2000,'Регистрация приход товаров'!$A$4:$A$2000,"&gt;="&amp;DATE(YEAR($A1545),MONTH($A1545)+1,1),'Регистрация приход товаров'!$D$4:$D$2000,$D1545))+(IFERROR((SUMIF('Остаток на начало год'!$B$5:$B$302,$D1545,'Остаток на начало год'!$F$5:$F$302)+SUMIFS('Регистрация приход товаров'!$H$4:$H$2000,'Регистрация приход товаров'!$D$4:$D$2000,$D1545,'Регистрация приход товаров'!$A$4:$A$2000,"&lt;"&amp;DATE(YEAR($A1545),MONTH($A1545),1)))-SUMIFS('Регистрация расход товаров'!$H$4:$H$2000,'Регистрация расход товаров'!$A$4:$A$2000,"&lt;"&amp;DATE(YEAR($A1545),MONTH($A1545),1),'Регистрация расход товаров'!$D$4:$D$2000,$D1545),0)))/((SUMIFS('Регистрация приход товаров'!$G$4:$G$2000,'Регистрация приход товаров'!$A$4:$A$2000,"&gt;="&amp;DATE(YEAR($A1545),MONTH($A1545),1),'Регистрация приход товаров'!$D$4:$D$2000,$D1545)-SUMIFS('Регистрация приход товаров'!$G$4:$G$2000,'Регистрация приход товаров'!$A$4:$A$2000,"&gt;="&amp;DATE(YEAR($A1545),MONTH($A1545)+1,1),'Регистрация приход товаров'!$D$4:$D$2000,$D1545))+(IFERROR((SUMIF('Остаток на начало год'!$B$5:$B$302,$D1545,'Остаток на начало год'!$E$5:$E$302)+SUMIFS('Регистрация приход товаров'!$G$4:$G$2000,'Регистрация приход товаров'!$D$4:$D$2000,$D1545,'Регистрация приход товаров'!$A$4:$A$2000,"&lt;"&amp;DATE(YEAR($A1545),MONTH($A1545),1)))-SUMIFS('Регистрация расход товаров'!$G$4:$G$2000,'Регистрация расход товаров'!$A$4:$A$2000,"&lt;"&amp;DATE(YEAR($A1545),MONTH($A1545),1),'Регистрация расход товаров'!$D$4:$D$2000,$D1545),0))))*G1545,0)</f>
        <v>0</v>
      </c>
      <c r="I1545" s="154"/>
      <c r="J1545" s="153">
        <f t="shared" si="48"/>
        <v>0</v>
      </c>
      <c r="K1545" s="153">
        <f t="shared" si="49"/>
        <v>0</v>
      </c>
      <c r="L1545" s="43" t="e">
        <f>IF(B1545=#REF!,MAX($L$3:L1544)+1,0)</f>
        <v>#REF!</v>
      </c>
    </row>
    <row r="1546" spans="1:12">
      <c r="A1546" s="158"/>
      <c r="B1546" s="94"/>
      <c r="C1546" s="159"/>
      <c r="D1546" s="128"/>
      <c r="E1546" s="151" t="str">
        <f>IFERROR(INDEX('Материал хисобот'!$C$9:$C$259,MATCH(D1546,'Материал хисобот'!$B$9:$B$259,0),1),"")</f>
        <v/>
      </c>
      <c r="F1546" s="152" t="str">
        <f>IFERROR(INDEX('Материал хисобот'!$D$9:$D$259,MATCH(D1546,'Материал хисобот'!$B$9:$B$259,0),1),"")</f>
        <v/>
      </c>
      <c r="G1546" s="155"/>
      <c r="H1546" s="153">
        <f>IFERROR((((SUMIFS('Регистрация приход товаров'!$H$4:$H$2000,'Регистрация приход товаров'!$A$4:$A$2000,"&gt;="&amp;DATE(YEAR($A1546),MONTH($A1546),1),'Регистрация приход товаров'!$D$4:$D$2000,$D1546)-SUMIFS('Регистрация приход товаров'!$H$4:$H$2000,'Регистрация приход товаров'!$A$4:$A$2000,"&gt;="&amp;DATE(YEAR($A1546),MONTH($A1546)+1,1),'Регистрация приход товаров'!$D$4:$D$2000,$D1546))+(IFERROR((SUMIF('Остаток на начало год'!$B$5:$B$302,$D1546,'Остаток на начало год'!$F$5:$F$302)+SUMIFS('Регистрация приход товаров'!$H$4:$H$2000,'Регистрация приход товаров'!$D$4:$D$2000,$D1546,'Регистрация приход товаров'!$A$4:$A$2000,"&lt;"&amp;DATE(YEAR($A1546),MONTH($A1546),1)))-SUMIFS('Регистрация расход товаров'!$H$4:$H$2000,'Регистрация расход товаров'!$A$4:$A$2000,"&lt;"&amp;DATE(YEAR($A1546),MONTH($A1546),1),'Регистрация расход товаров'!$D$4:$D$2000,$D1546),0)))/((SUMIFS('Регистрация приход товаров'!$G$4:$G$2000,'Регистрация приход товаров'!$A$4:$A$2000,"&gt;="&amp;DATE(YEAR($A1546),MONTH($A1546),1),'Регистрация приход товаров'!$D$4:$D$2000,$D1546)-SUMIFS('Регистрация приход товаров'!$G$4:$G$2000,'Регистрация приход товаров'!$A$4:$A$2000,"&gt;="&amp;DATE(YEAR($A1546),MONTH($A1546)+1,1),'Регистрация приход товаров'!$D$4:$D$2000,$D1546))+(IFERROR((SUMIF('Остаток на начало год'!$B$5:$B$302,$D1546,'Остаток на начало год'!$E$5:$E$302)+SUMIFS('Регистрация приход товаров'!$G$4:$G$2000,'Регистрация приход товаров'!$D$4:$D$2000,$D1546,'Регистрация приход товаров'!$A$4:$A$2000,"&lt;"&amp;DATE(YEAR($A1546),MONTH($A1546),1)))-SUMIFS('Регистрация расход товаров'!$G$4:$G$2000,'Регистрация расход товаров'!$A$4:$A$2000,"&lt;"&amp;DATE(YEAR($A1546),MONTH($A1546),1),'Регистрация расход товаров'!$D$4:$D$2000,$D1546),0))))*G1546,0)</f>
        <v>0</v>
      </c>
      <c r="I1546" s="154"/>
      <c r="J1546" s="153">
        <f t="shared" si="48"/>
        <v>0</v>
      </c>
      <c r="K1546" s="153">
        <f t="shared" si="49"/>
        <v>0</v>
      </c>
      <c r="L1546" s="43" t="e">
        <f>IF(B1546=#REF!,MAX($L$3:L1545)+1,0)</f>
        <v>#REF!</v>
      </c>
    </row>
    <row r="1547" spans="1:12">
      <c r="A1547" s="158"/>
      <c r="B1547" s="94"/>
      <c r="C1547" s="159"/>
      <c r="D1547" s="128"/>
      <c r="E1547" s="151" t="str">
        <f>IFERROR(INDEX('Материал хисобот'!$C$9:$C$259,MATCH(D1547,'Материал хисобот'!$B$9:$B$259,0),1),"")</f>
        <v/>
      </c>
      <c r="F1547" s="152" t="str">
        <f>IFERROR(INDEX('Материал хисобот'!$D$9:$D$259,MATCH(D1547,'Материал хисобот'!$B$9:$B$259,0),1),"")</f>
        <v/>
      </c>
      <c r="G1547" s="155"/>
      <c r="H1547" s="153">
        <f>IFERROR((((SUMIFS('Регистрация приход товаров'!$H$4:$H$2000,'Регистрация приход товаров'!$A$4:$A$2000,"&gt;="&amp;DATE(YEAR($A1547),MONTH($A1547),1),'Регистрация приход товаров'!$D$4:$D$2000,$D1547)-SUMIFS('Регистрация приход товаров'!$H$4:$H$2000,'Регистрация приход товаров'!$A$4:$A$2000,"&gt;="&amp;DATE(YEAR($A1547),MONTH($A1547)+1,1),'Регистрация приход товаров'!$D$4:$D$2000,$D1547))+(IFERROR((SUMIF('Остаток на начало год'!$B$5:$B$302,$D1547,'Остаток на начало год'!$F$5:$F$302)+SUMIFS('Регистрация приход товаров'!$H$4:$H$2000,'Регистрация приход товаров'!$D$4:$D$2000,$D1547,'Регистрация приход товаров'!$A$4:$A$2000,"&lt;"&amp;DATE(YEAR($A1547),MONTH($A1547),1)))-SUMIFS('Регистрация расход товаров'!$H$4:$H$2000,'Регистрация расход товаров'!$A$4:$A$2000,"&lt;"&amp;DATE(YEAR($A1547),MONTH($A1547),1),'Регистрация расход товаров'!$D$4:$D$2000,$D1547),0)))/((SUMIFS('Регистрация приход товаров'!$G$4:$G$2000,'Регистрация приход товаров'!$A$4:$A$2000,"&gt;="&amp;DATE(YEAR($A1547),MONTH($A1547),1),'Регистрация приход товаров'!$D$4:$D$2000,$D1547)-SUMIFS('Регистрация приход товаров'!$G$4:$G$2000,'Регистрация приход товаров'!$A$4:$A$2000,"&gt;="&amp;DATE(YEAR($A1547),MONTH($A1547)+1,1),'Регистрация приход товаров'!$D$4:$D$2000,$D1547))+(IFERROR((SUMIF('Остаток на начало год'!$B$5:$B$302,$D1547,'Остаток на начало год'!$E$5:$E$302)+SUMIFS('Регистрация приход товаров'!$G$4:$G$2000,'Регистрация приход товаров'!$D$4:$D$2000,$D1547,'Регистрация приход товаров'!$A$4:$A$2000,"&lt;"&amp;DATE(YEAR($A1547),MONTH($A1547),1)))-SUMIFS('Регистрация расход товаров'!$G$4:$G$2000,'Регистрация расход товаров'!$A$4:$A$2000,"&lt;"&amp;DATE(YEAR($A1547),MONTH($A1547),1),'Регистрация расход товаров'!$D$4:$D$2000,$D1547),0))))*G1547,0)</f>
        <v>0</v>
      </c>
      <c r="I1547" s="154"/>
      <c r="J1547" s="153">
        <f t="shared" si="48"/>
        <v>0</v>
      </c>
      <c r="K1547" s="153">
        <f t="shared" si="49"/>
        <v>0</v>
      </c>
      <c r="L1547" s="43" t="e">
        <f>IF(B1547=#REF!,MAX($L$3:L1546)+1,0)</f>
        <v>#REF!</v>
      </c>
    </row>
    <row r="1548" spans="1:12">
      <c r="A1548" s="158"/>
      <c r="B1548" s="94"/>
      <c r="C1548" s="159"/>
      <c r="D1548" s="128"/>
      <c r="E1548" s="151" t="str">
        <f>IFERROR(INDEX('Материал хисобот'!$C$9:$C$259,MATCH(D1548,'Материал хисобот'!$B$9:$B$259,0),1),"")</f>
        <v/>
      </c>
      <c r="F1548" s="152" t="str">
        <f>IFERROR(INDEX('Материал хисобот'!$D$9:$D$259,MATCH(D1548,'Материал хисобот'!$B$9:$B$259,0),1),"")</f>
        <v/>
      </c>
      <c r="G1548" s="155"/>
      <c r="H1548" s="153">
        <f>IFERROR((((SUMIFS('Регистрация приход товаров'!$H$4:$H$2000,'Регистрация приход товаров'!$A$4:$A$2000,"&gt;="&amp;DATE(YEAR($A1548),MONTH($A1548),1),'Регистрация приход товаров'!$D$4:$D$2000,$D1548)-SUMIFS('Регистрация приход товаров'!$H$4:$H$2000,'Регистрация приход товаров'!$A$4:$A$2000,"&gt;="&amp;DATE(YEAR($A1548),MONTH($A1548)+1,1),'Регистрация приход товаров'!$D$4:$D$2000,$D1548))+(IFERROR((SUMIF('Остаток на начало год'!$B$5:$B$302,$D1548,'Остаток на начало год'!$F$5:$F$302)+SUMIFS('Регистрация приход товаров'!$H$4:$H$2000,'Регистрация приход товаров'!$D$4:$D$2000,$D1548,'Регистрация приход товаров'!$A$4:$A$2000,"&lt;"&amp;DATE(YEAR($A1548),MONTH($A1548),1)))-SUMIFS('Регистрация расход товаров'!$H$4:$H$2000,'Регистрация расход товаров'!$A$4:$A$2000,"&lt;"&amp;DATE(YEAR($A1548),MONTH($A1548),1),'Регистрация расход товаров'!$D$4:$D$2000,$D1548),0)))/((SUMIFS('Регистрация приход товаров'!$G$4:$G$2000,'Регистрация приход товаров'!$A$4:$A$2000,"&gt;="&amp;DATE(YEAR($A1548),MONTH($A1548),1),'Регистрация приход товаров'!$D$4:$D$2000,$D1548)-SUMIFS('Регистрация приход товаров'!$G$4:$G$2000,'Регистрация приход товаров'!$A$4:$A$2000,"&gt;="&amp;DATE(YEAR($A1548),MONTH($A1548)+1,1),'Регистрация приход товаров'!$D$4:$D$2000,$D1548))+(IFERROR((SUMIF('Остаток на начало год'!$B$5:$B$302,$D1548,'Остаток на начало год'!$E$5:$E$302)+SUMIFS('Регистрация приход товаров'!$G$4:$G$2000,'Регистрация приход товаров'!$D$4:$D$2000,$D1548,'Регистрация приход товаров'!$A$4:$A$2000,"&lt;"&amp;DATE(YEAR($A1548),MONTH($A1548),1)))-SUMIFS('Регистрация расход товаров'!$G$4:$G$2000,'Регистрация расход товаров'!$A$4:$A$2000,"&lt;"&amp;DATE(YEAR($A1548),MONTH($A1548),1),'Регистрация расход товаров'!$D$4:$D$2000,$D1548),0))))*G1548,0)</f>
        <v>0</v>
      </c>
      <c r="I1548" s="154"/>
      <c r="J1548" s="153">
        <f t="shared" si="48"/>
        <v>0</v>
      </c>
      <c r="K1548" s="153">
        <f t="shared" si="49"/>
        <v>0</v>
      </c>
      <c r="L1548" s="43" t="e">
        <f>IF(B1548=#REF!,MAX($L$3:L1547)+1,0)</f>
        <v>#REF!</v>
      </c>
    </row>
    <row r="1549" spans="1:12">
      <c r="A1549" s="158"/>
      <c r="B1549" s="94"/>
      <c r="C1549" s="159"/>
      <c r="D1549" s="128"/>
      <c r="E1549" s="151" t="str">
        <f>IFERROR(INDEX('Материал хисобот'!$C$9:$C$259,MATCH(D1549,'Материал хисобот'!$B$9:$B$259,0),1),"")</f>
        <v/>
      </c>
      <c r="F1549" s="152" t="str">
        <f>IFERROR(INDEX('Материал хисобот'!$D$9:$D$259,MATCH(D1549,'Материал хисобот'!$B$9:$B$259,0),1),"")</f>
        <v/>
      </c>
      <c r="G1549" s="155"/>
      <c r="H1549" s="153">
        <f>IFERROR((((SUMIFS('Регистрация приход товаров'!$H$4:$H$2000,'Регистрация приход товаров'!$A$4:$A$2000,"&gt;="&amp;DATE(YEAR($A1549),MONTH($A1549),1),'Регистрация приход товаров'!$D$4:$D$2000,$D1549)-SUMIFS('Регистрация приход товаров'!$H$4:$H$2000,'Регистрация приход товаров'!$A$4:$A$2000,"&gt;="&amp;DATE(YEAR($A1549),MONTH($A1549)+1,1),'Регистрация приход товаров'!$D$4:$D$2000,$D1549))+(IFERROR((SUMIF('Остаток на начало год'!$B$5:$B$302,$D1549,'Остаток на начало год'!$F$5:$F$302)+SUMIFS('Регистрация приход товаров'!$H$4:$H$2000,'Регистрация приход товаров'!$D$4:$D$2000,$D1549,'Регистрация приход товаров'!$A$4:$A$2000,"&lt;"&amp;DATE(YEAR($A1549),MONTH($A1549),1)))-SUMIFS('Регистрация расход товаров'!$H$4:$H$2000,'Регистрация расход товаров'!$A$4:$A$2000,"&lt;"&amp;DATE(YEAR($A1549),MONTH($A1549),1),'Регистрация расход товаров'!$D$4:$D$2000,$D1549),0)))/((SUMIFS('Регистрация приход товаров'!$G$4:$G$2000,'Регистрация приход товаров'!$A$4:$A$2000,"&gt;="&amp;DATE(YEAR($A1549),MONTH($A1549),1),'Регистрация приход товаров'!$D$4:$D$2000,$D1549)-SUMIFS('Регистрация приход товаров'!$G$4:$G$2000,'Регистрация приход товаров'!$A$4:$A$2000,"&gt;="&amp;DATE(YEAR($A1549),MONTH($A1549)+1,1),'Регистрация приход товаров'!$D$4:$D$2000,$D1549))+(IFERROR((SUMIF('Остаток на начало год'!$B$5:$B$302,$D1549,'Остаток на начало год'!$E$5:$E$302)+SUMIFS('Регистрация приход товаров'!$G$4:$G$2000,'Регистрация приход товаров'!$D$4:$D$2000,$D1549,'Регистрация приход товаров'!$A$4:$A$2000,"&lt;"&amp;DATE(YEAR($A1549),MONTH($A1549),1)))-SUMIFS('Регистрация расход товаров'!$G$4:$G$2000,'Регистрация расход товаров'!$A$4:$A$2000,"&lt;"&amp;DATE(YEAR($A1549),MONTH($A1549),1),'Регистрация расход товаров'!$D$4:$D$2000,$D1549),0))))*G1549,0)</f>
        <v>0</v>
      </c>
      <c r="I1549" s="154"/>
      <c r="J1549" s="153">
        <f t="shared" si="48"/>
        <v>0</v>
      </c>
      <c r="K1549" s="153">
        <f t="shared" si="49"/>
        <v>0</v>
      </c>
      <c r="L1549" s="43" t="e">
        <f>IF(B1549=#REF!,MAX($L$3:L1548)+1,0)</f>
        <v>#REF!</v>
      </c>
    </row>
    <row r="1550" spans="1:12">
      <c r="A1550" s="158"/>
      <c r="B1550" s="94"/>
      <c r="C1550" s="159"/>
      <c r="D1550" s="128"/>
      <c r="E1550" s="151" t="str">
        <f>IFERROR(INDEX('Материал хисобот'!$C$9:$C$259,MATCH(D1550,'Материал хисобот'!$B$9:$B$259,0),1),"")</f>
        <v/>
      </c>
      <c r="F1550" s="152" t="str">
        <f>IFERROR(INDEX('Материал хисобот'!$D$9:$D$259,MATCH(D1550,'Материал хисобот'!$B$9:$B$259,0),1),"")</f>
        <v/>
      </c>
      <c r="G1550" s="155"/>
      <c r="H1550" s="153">
        <f>IFERROR((((SUMIFS('Регистрация приход товаров'!$H$4:$H$2000,'Регистрация приход товаров'!$A$4:$A$2000,"&gt;="&amp;DATE(YEAR($A1550),MONTH($A1550),1),'Регистрация приход товаров'!$D$4:$D$2000,$D1550)-SUMIFS('Регистрация приход товаров'!$H$4:$H$2000,'Регистрация приход товаров'!$A$4:$A$2000,"&gt;="&amp;DATE(YEAR($A1550),MONTH($A1550)+1,1),'Регистрация приход товаров'!$D$4:$D$2000,$D1550))+(IFERROR((SUMIF('Остаток на начало год'!$B$5:$B$302,$D1550,'Остаток на начало год'!$F$5:$F$302)+SUMIFS('Регистрация приход товаров'!$H$4:$H$2000,'Регистрация приход товаров'!$D$4:$D$2000,$D1550,'Регистрация приход товаров'!$A$4:$A$2000,"&lt;"&amp;DATE(YEAR($A1550),MONTH($A1550),1)))-SUMIFS('Регистрация расход товаров'!$H$4:$H$2000,'Регистрация расход товаров'!$A$4:$A$2000,"&lt;"&amp;DATE(YEAR($A1550),MONTH($A1550),1),'Регистрация расход товаров'!$D$4:$D$2000,$D1550),0)))/((SUMIFS('Регистрация приход товаров'!$G$4:$G$2000,'Регистрация приход товаров'!$A$4:$A$2000,"&gt;="&amp;DATE(YEAR($A1550),MONTH($A1550),1),'Регистрация приход товаров'!$D$4:$D$2000,$D1550)-SUMIFS('Регистрация приход товаров'!$G$4:$G$2000,'Регистрация приход товаров'!$A$4:$A$2000,"&gt;="&amp;DATE(YEAR($A1550),MONTH($A1550)+1,1),'Регистрация приход товаров'!$D$4:$D$2000,$D1550))+(IFERROR((SUMIF('Остаток на начало год'!$B$5:$B$302,$D1550,'Остаток на начало год'!$E$5:$E$302)+SUMIFS('Регистрация приход товаров'!$G$4:$G$2000,'Регистрация приход товаров'!$D$4:$D$2000,$D1550,'Регистрация приход товаров'!$A$4:$A$2000,"&lt;"&amp;DATE(YEAR($A1550),MONTH($A1550),1)))-SUMIFS('Регистрация расход товаров'!$G$4:$G$2000,'Регистрация расход товаров'!$A$4:$A$2000,"&lt;"&amp;DATE(YEAR($A1550),MONTH($A1550),1),'Регистрация расход товаров'!$D$4:$D$2000,$D1550),0))))*G1550,0)</f>
        <v>0</v>
      </c>
      <c r="I1550" s="154"/>
      <c r="J1550" s="153">
        <f t="shared" si="48"/>
        <v>0</v>
      </c>
      <c r="K1550" s="153">
        <f t="shared" si="49"/>
        <v>0</v>
      </c>
      <c r="L1550" s="43" t="e">
        <f>IF(B1550=#REF!,MAX($L$3:L1549)+1,0)</f>
        <v>#REF!</v>
      </c>
    </row>
    <row r="1551" spans="1:12">
      <c r="A1551" s="158"/>
      <c r="B1551" s="94"/>
      <c r="C1551" s="159"/>
      <c r="D1551" s="128"/>
      <c r="E1551" s="151" t="str">
        <f>IFERROR(INDEX('Материал хисобот'!$C$9:$C$259,MATCH(D1551,'Материал хисобот'!$B$9:$B$259,0),1),"")</f>
        <v/>
      </c>
      <c r="F1551" s="152" t="str">
        <f>IFERROR(INDEX('Материал хисобот'!$D$9:$D$259,MATCH(D1551,'Материал хисобот'!$B$9:$B$259,0),1),"")</f>
        <v/>
      </c>
      <c r="G1551" s="155"/>
      <c r="H1551" s="153">
        <f>IFERROR((((SUMIFS('Регистрация приход товаров'!$H$4:$H$2000,'Регистрация приход товаров'!$A$4:$A$2000,"&gt;="&amp;DATE(YEAR($A1551),MONTH($A1551),1),'Регистрация приход товаров'!$D$4:$D$2000,$D1551)-SUMIFS('Регистрация приход товаров'!$H$4:$H$2000,'Регистрация приход товаров'!$A$4:$A$2000,"&gt;="&amp;DATE(YEAR($A1551),MONTH($A1551)+1,1),'Регистрация приход товаров'!$D$4:$D$2000,$D1551))+(IFERROR((SUMIF('Остаток на начало год'!$B$5:$B$302,$D1551,'Остаток на начало год'!$F$5:$F$302)+SUMIFS('Регистрация приход товаров'!$H$4:$H$2000,'Регистрация приход товаров'!$D$4:$D$2000,$D1551,'Регистрация приход товаров'!$A$4:$A$2000,"&lt;"&amp;DATE(YEAR($A1551),MONTH($A1551),1)))-SUMIFS('Регистрация расход товаров'!$H$4:$H$2000,'Регистрация расход товаров'!$A$4:$A$2000,"&lt;"&amp;DATE(YEAR($A1551),MONTH($A1551),1),'Регистрация расход товаров'!$D$4:$D$2000,$D1551),0)))/((SUMIFS('Регистрация приход товаров'!$G$4:$G$2000,'Регистрация приход товаров'!$A$4:$A$2000,"&gt;="&amp;DATE(YEAR($A1551),MONTH($A1551),1),'Регистрация приход товаров'!$D$4:$D$2000,$D1551)-SUMIFS('Регистрация приход товаров'!$G$4:$G$2000,'Регистрация приход товаров'!$A$4:$A$2000,"&gt;="&amp;DATE(YEAR($A1551),MONTH($A1551)+1,1),'Регистрация приход товаров'!$D$4:$D$2000,$D1551))+(IFERROR((SUMIF('Остаток на начало год'!$B$5:$B$302,$D1551,'Остаток на начало год'!$E$5:$E$302)+SUMIFS('Регистрация приход товаров'!$G$4:$G$2000,'Регистрация приход товаров'!$D$4:$D$2000,$D1551,'Регистрация приход товаров'!$A$4:$A$2000,"&lt;"&amp;DATE(YEAR($A1551),MONTH($A1551),1)))-SUMIFS('Регистрация расход товаров'!$G$4:$G$2000,'Регистрация расход товаров'!$A$4:$A$2000,"&lt;"&amp;DATE(YEAR($A1551),MONTH($A1551),1),'Регистрация расход товаров'!$D$4:$D$2000,$D1551),0))))*G1551,0)</f>
        <v>0</v>
      </c>
      <c r="I1551" s="154"/>
      <c r="J1551" s="153">
        <f t="shared" si="48"/>
        <v>0</v>
      </c>
      <c r="K1551" s="153">
        <f t="shared" si="49"/>
        <v>0</v>
      </c>
      <c r="L1551" s="43" t="e">
        <f>IF(B1551=#REF!,MAX($L$3:L1550)+1,0)</f>
        <v>#REF!</v>
      </c>
    </row>
    <row r="1552" spans="1:12">
      <c r="A1552" s="158"/>
      <c r="B1552" s="94"/>
      <c r="C1552" s="159"/>
      <c r="D1552" s="128"/>
      <c r="E1552" s="151" t="str">
        <f>IFERROR(INDEX('Материал хисобот'!$C$9:$C$259,MATCH(D1552,'Материал хисобот'!$B$9:$B$259,0),1),"")</f>
        <v/>
      </c>
      <c r="F1552" s="152" t="str">
        <f>IFERROR(INDEX('Материал хисобот'!$D$9:$D$259,MATCH(D1552,'Материал хисобот'!$B$9:$B$259,0),1),"")</f>
        <v/>
      </c>
      <c r="G1552" s="155"/>
      <c r="H1552" s="153">
        <f>IFERROR((((SUMIFS('Регистрация приход товаров'!$H$4:$H$2000,'Регистрация приход товаров'!$A$4:$A$2000,"&gt;="&amp;DATE(YEAR($A1552),MONTH($A1552),1),'Регистрация приход товаров'!$D$4:$D$2000,$D1552)-SUMIFS('Регистрация приход товаров'!$H$4:$H$2000,'Регистрация приход товаров'!$A$4:$A$2000,"&gt;="&amp;DATE(YEAR($A1552),MONTH($A1552)+1,1),'Регистрация приход товаров'!$D$4:$D$2000,$D1552))+(IFERROR((SUMIF('Остаток на начало год'!$B$5:$B$302,$D1552,'Остаток на начало год'!$F$5:$F$302)+SUMIFS('Регистрация приход товаров'!$H$4:$H$2000,'Регистрация приход товаров'!$D$4:$D$2000,$D1552,'Регистрация приход товаров'!$A$4:$A$2000,"&lt;"&amp;DATE(YEAR($A1552),MONTH($A1552),1)))-SUMIFS('Регистрация расход товаров'!$H$4:$H$2000,'Регистрация расход товаров'!$A$4:$A$2000,"&lt;"&amp;DATE(YEAR($A1552),MONTH($A1552),1),'Регистрация расход товаров'!$D$4:$D$2000,$D1552),0)))/((SUMIFS('Регистрация приход товаров'!$G$4:$G$2000,'Регистрация приход товаров'!$A$4:$A$2000,"&gt;="&amp;DATE(YEAR($A1552),MONTH($A1552),1),'Регистрация приход товаров'!$D$4:$D$2000,$D1552)-SUMIFS('Регистрация приход товаров'!$G$4:$G$2000,'Регистрация приход товаров'!$A$4:$A$2000,"&gt;="&amp;DATE(YEAR($A1552),MONTH($A1552)+1,1),'Регистрация приход товаров'!$D$4:$D$2000,$D1552))+(IFERROR((SUMIF('Остаток на начало год'!$B$5:$B$302,$D1552,'Остаток на начало год'!$E$5:$E$302)+SUMIFS('Регистрация приход товаров'!$G$4:$G$2000,'Регистрация приход товаров'!$D$4:$D$2000,$D1552,'Регистрация приход товаров'!$A$4:$A$2000,"&lt;"&amp;DATE(YEAR($A1552),MONTH($A1552),1)))-SUMIFS('Регистрация расход товаров'!$G$4:$G$2000,'Регистрация расход товаров'!$A$4:$A$2000,"&lt;"&amp;DATE(YEAR($A1552),MONTH($A1552),1),'Регистрация расход товаров'!$D$4:$D$2000,$D1552),0))))*G1552,0)</f>
        <v>0</v>
      </c>
      <c r="I1552" s="154"/>
      <c r="J1552" s="153">
        <f t="shared" si="48"/>
        <v>0</v>
      </c>
      <c r="K1552" s="153">
        <f t="shared" si="49"/>
        <v>0</v>
      </c>
      <c r="L1552" s="43" t="e">
        <f>IF(B1552=#REF!,MAX($L$3:L1551)+1,0)</f>
        <v>#REF!</v>
      </c>
    </row>
    <row r="1553" spans="1:12">
      <c r="A1553" s="158"/>
      <c r="B1553" s="94"/>
      <c r="C1553" s="159"/>
      <c r="D1553" s="128"/>
      <c r="E1553" s="151" t="str">
        <f>IFERROR(INDEX('Материал хисобот'!$C$9:$C$259,MATCH(D1553,'Материал хисобот'!$B$9:$B$259,0),1),"")</f>
        <v/>
      </c>
      <c r="F1553" s="152" t="str">
        <f>IFERROR(INDEX('Материал хисобот'!$D$9:$D$259,MATCH(D1553,'Материал хисобот'!$B$9:$B$259,0),1),"")</f>
        <v/>
      </c>
      <c r="G1553" s="155"/>
      <c r="H1553" s="153">
        <f>IFERROR((((SUMIFS('Регистрация приход товаров'!$H$4:$H$2000,'Регистрация приход товаров'!$A$4:$A$2000,"&gt;="&amp;DATE(YEAR($A1553),MONTH($A1553),1),'Регистрация приход товаров'!$D$4:$D$2000,$D1553)-SUMIFS('Регистрация приход товаров'!$H$4:$H$2000,'Регистрация приход товаров'!$A$4:$A$2000,"&gt;="&amp;DATE(YEAR($A1553),MONTH($A1553)+1,1),'Регистрация приход товаров'!$D$4:$D$2000,$D1553))+(IFERROR((SUMIF('Остаток на начало год'!$B$5:$B$302,$D1553,'Остаток на начало год'!$F$5:$F$302)+SUMIFS('Регистрация приход товаров'!$H$4:$H$2000,'Регистрация приход товаров'!$D$4:$D$2000,$D1553,'Регистрация приход товаров'!$A$4:$A$2000,"&lt;"&amp;DATE(YEAR($A1553),MONTH($A1553),1)))-SUMIFS('Регистрация расход товаров'!$H$4:$H$2000,'Регистрация расход товаров'!$A$4:$A$2000,"&lt;"&amp;DATE(YEAR($A1553),MONTH($A1553),1),'Регистрация расход товаров'!$D$4:$D$2000,$D1553),0)))/((SUMIFS('Регистрация приход товаров'!$G$4:$G$2000,'Регистрация приход товаров'!$A$4:$A$2000,"&gt;="&amp;DATE(YEAR($A1553),MONTH($A1553),1),'Регистрация приход товаров'!$D$4:$D$2000,$D1553)-SUMIFS('Регистрация приход товаров'!$G$4:$G$2000,'Регистрация приход товаров'!$A$4:$A$2000,"&gt;="&amp;DATE(YEAR($A1553),MONTH($A1553)+1,1),'Регистрация приход товаров'!$D$4:$D$2000,$D1553))+(IFERROR((SUMIF('Остаток на начало год'!$B$5:$B$302,$D1553,'Остаток на начало год'!$E$5:$E$302)+SUMIFS('Регистрация приход товаров'!$G$4:$G$2000,'Регистрация приход товаров'!$D$4:$D$2000,$D1553,'Регистрация приход товаров'!$A$4:$A$2000,"&lt;"&amp;DATE(YEAR($A1553),MONTH($A1553),1)))-SUMIFS('Регистрация расход товаров'!$G$4:$G$2000,'Регистрация расход товаров'!$A$4:$A$2000,"&lt;"&amp;DATE(YEAR($A1553),MONTH($A1553),1),'Регистрация расход товаров'!$D$4:$D$2000,$D1553),0))))*G1553,0)</f>
        <v>0</v>
      </c>
      <c r="I1553" s="154"/>
      <c r="J1553" s="153">
        <f t="shared" si="48"/>
        <v>0</v>
      </c>
      <c r="K1553" s="153">
        <f t="shared" si="49"/>
        <v>0</v>
      </c>
      <c r="L1553" s="43" t="e">
        <f>IF(B1553=#REF!,MAX($L$3:L1552)+1,0)</f>
        <v>#REF!</v>
      </c>
    </row>
    <row r="1554" spans="1:12">
      <c r="A1554" s="158"/>
      <c r="B1554" s="94"/>
      <c r="C1554" s="159"/>
      <c r="D1554" s="128"/>
      <c r="E1554" s="151" t="str">
        <f>IFERROR(INDEX('Материал хисобот'!$C$9:$C$259,MATCH(D1554,'Материал хисобот'!$B$9:$B$259,0),1),"")</f>
        <v/>
      </c>
      <c r="F1554" s="152" t="str">
        <f>IFERROR(INDEX('Материал хисобот'!$D$9:$D$259,MATCH(D1554,'Материал хисобот'!$B$9:$B$259,0),1),"")</f>
        <v/>
      </c>
      <c r="G1554" s="155"/>
      <c r="H1554" s="153">
        <f>IFERROR((((SUMIFS('Регистрация приход товаров'!$H$4:$H$2000,'Регистрация приход товаров'!$A$4:$A$2000,"&gt;="&amp;DATE(YEAR($A1554),MONTH($A1554),1),'Регистрация приход товаров'!$D$4:$D$2000,$D1554)-SUMIFS('Регистрация приход товаров'!$H$4:$H$2000,'Регистрация приход товаров'!$A$4:$A$2000,"&gt;="&amp;DATE(YEAR($A1554),MONTH($A1554)+1,1),'Регистрация приход товаров'!$D$4:$D$2000,$D1554))+(IFERROR((SUMIF('Остаток на начало год'!$B$5:$B$302,$D1554,'Остаток на начало год'!$F$5:$F$302)+SUMIFS('Регистрация приход товаров'!$H$4:$H$2000,'Регистрация приход товаров'!$D$4:$D$2000,$D1554,'Регистрация приход товаров'!$A$4:$A$2000,"&lt;"&amp;DATE(YEAR($A1554),MONTH($A1554),1)))-SUMIFS('Регистрация расход товаров'!$H$4:$H$2000,'Регистрация расход товаров'!$A$4:$A$2000,"&lt;"&amp;DATE(YEAR($A1554),MONTH($A1554),1),'Регистрация расход товаров'!$D$4:$D$2000,$D1554),0)))/((SUMIFS('Регистрация приход товаров'!$G$4:$G$2000,'Регистрация приход товаров'!$A$4:$A$2000,"&gt;="&amp;DATE(YEAR($A1554),MONTH($A1554),1),'Регистрация приход товаров'!$D$4:$D$2000,$D1554)-SUMIFS('Регистрация приход товаров'!$G$4:$G$2000,'Регистрация приход товаров'!$A$4:$A$2000,"&gt;="&amp;DATE(YEAR($A1554),MONTH($A1554)+1,1),'Регистрация приход товаров'!$D$4:$D$2000,$D1554))+(IFERROR((SUMIF('Остаток на начало год'!$B$5:$B$302,$D1554,'Остаток на начало год'!$E$5:$E$302)+SUMIFS('Регистрация приход товаров'!$G$4:$G$2000,'Регистрация приход товаров'!$D$4:$D$2000,$D1554,'Регистрация приход товаров'!$A$4:$A$2000,"&lt;"&amp;DATE(YEAR($A1554),MONTH($A1554),1)))-SUMIFS('Регистрация расход товаров'!$G$4:$G$2000,'Регистрация расход товаров'!$A$4:$A$2000,"&lt;"&amp;DATE(YEAR($A1554),MONTH($A1554),1),'Регистрация расход товаров'!$D$4:$D$2000,$D1554),0))))*G1554,0)</f>
        <v>0</v>
      </c>
      <c r="I1554" s="154"/>
      <c r="J1554" s="153">
        <f t="shared" si="48"/>
        <v>0</v>
      </c>
      <c r="K1554" s="153">
        <f t="shared" si="49"/>
        <v>0</v>
      </c>
      <c r="L1554" s="43" t="e">
        <f>IF(B1554=#REF!,MAX($L$3:L1553)+1,0)</f>
        <v>#REF!</v>
      </c>
    </row>
    <row r="1555" spans="1:12">
      <c r="A1555" s="158"/>
      <c r="B1555" s="94"/>
      <c r="C1555" s="159"/>
      <c r="D1555" s="128"/>
      <c r="E1555" s="151" t="str">
        <f>IFERROR(INDEX('Материал хисобот'!$C$9:$C$259,MATCH(D1555,'Материал хисобот'!$B$9:$B$259,0),1),"")</f>
        <v/>
      </c>
      <c r="F1555" s="152" t="str">
        <f>IFERROR(INDEX('Материал хисобот'!$D$9:$D$259,MATCH(D1555,'Материал хисобот'!$B$9:$B$259,0),1),"")</f>
        <v/>
      </c>
      <c r="G1555" s="155"/>
      <c r="H1555" s="153">
        <f>IFERROR((((SUMIFS('Регистрация приход товаров'!$H$4:$H$2000,'Регистрация приход товаров'!$A$4:$A$2000,"&gt;="&amp;DATE(YEAR($A1555),MONTH($A1555),1),'Регистрация приход товаров'!$D$4:$D$2000,$D1555)-SUMIFS('Регистрация приход товаров'!$H$4:$H$2000,'Регистрация приход товаров'!$A$4:$A$2000,"&gt;="&amp;DATE(YEAR($A1555),MONTH($A1555)+1,1),'Регистрация приход товаров'!$D$4:$D$2000,$D1555))+(IFERROR((SUMIF('Остаток на начало год'!$B$5:$B$302,$D1555,'Остаток на начало год'!$F$5:$F$302)+SUMIFS('Регистрация приход товаров'!$H$4:$H$2000,'Регистрация приход товаров'!$D$4:$D$2000,$D1555,'Регистрация приход товаров'!$A$4:$A$2000,"&lt;"&amp;DATE(YEAR($A1555),MONTH($A1555),1)))-SUMIFS('Регистрация расход товаров'!$H$4:$H$2000,'Регистрация расход товаров'!$A$4:$A$2000,"&lt;"&amp;DATE(YEAR($A1555),MONTH($A1555),1),'Регистрация расход товаров'!$D$4:$D$2000,$D1555),0)))/((SUMIFS('Регистрация приход товаров'!$G$4:$G$2000,'Регистрация приход товаров'!$A$4:$A$2000,"&gt;="&amp;DATE(YEAR($A1555),MONTH($A1555),1),'Регистрация приход товаров'!$D$4:$D$2000,$D1555)-SUMIFS('Регистрация приход товаров'!$G$4:$G$2000,'Регистрация приход товаров'!$A$4:$A$2000,"&gt;="&amp;DATE(YEAR($A1555),MONTH($A1555)+1,1),'Регистрация приход товаров'!$D$4:$D$2000,$D1555))+(IFERROR((SUMIF('Остаток на начало год'!$B$5:$B$302,$D1555,'Остаток на начало год'!$E$5:$E$302)+SUMIFS('Регистрация приход товаров'!$G$4:$G$2000,'Регистрация приход товаров'!$D$4:$D$2000,$D1555,'Регистрация приход товаров'!$A$4:$A$2000,"&lt;"&amp;DATE(YEAR($A1555),MONTH($A1555),1)))-SUMIFS('Регистрация расход товаров'!$G$4:$G$2000,'Регистрация расход товаров'!$A$4:$A$2000,"&lt;"&amp;DATE(YEAR($A1555),MONTH($A1555),1),'Регистрация расход товаров'!$D$4:$D$2000,$D1555),0))))*G1555,0)</f>
        <v>0</v>
      </c>
      <c r="I1555" s="154"/>
      <c r="J1555" s="153">
        <f t="shared" si="48"/>
        <v>0</v>
      </c>
      <c r="K1555" s="153">
        <f t="shared" si="49"/>
        <v>0</v>
      </c>
      <c r="L1555" s="43" t="e">
        <f>IF(B1555=#REF!,MAX($L$3:L1554)+1,0)</f>
        <v>#REF!</v>
      </c>
    </row>
    <row r="1556" spans="1:12">
      <c r="A1556" s="158"/>
      <c r="B1556" s="94"/>
      <c r="C1556" s="159"/>
      <c r="D1556" s="128"/>
      <c r="E1556" s="151" t="str">
        <f>IFERROR(INDEX('Материал хисобот'!$C$9:$C$259,MATCH(D1556,'Материал хисобот'!$B$9:$B$259,0),1),"")</f>
        <v/>
      </c>
      <c r="F1556" s="152" t="str">
        <f>IFERROR(INDEX('Материал хисобот'!$D$9:$D$259,MATCH(D1556,'Материал хисобот'!$B$9:$B$259,0),1),"")</f>
        <v/>
      </c>
      <c r="G1556" s="155"/>
      <c r="H1556" s="153">
        <f>IFERROR((((SUMIFS('Регистрация приход товаров'!$H$4:$H$2000,'Регистрация приход товаров'!$A$4:$A$2000,"&gt;="&amp;DATE(YEAR($A1556),MONTH($A1556),1),'Регистрация приход товаров'!$D$4:$D$2000,$D1556)-SUMIFS('Регистрация приход товаров'!$H$4:$H$2000,'Регистрация приход товаров'!$A$4:$A$2000,"&gt;="&amp;DATE(YEAR($A1556),MONTH($A1556)+1,1),'Регистрация приход товаров'!$D$4:$D$2000,$D1556))+(IFERROR((SUMIF('Остаток на начало год'!$B$5:$B$302,$D1556,'Остаток на начало год'!$F$5:$F$302)+SUMIFS('Регистрация приход товаров'!$H$4:$H$2000,'Регистрация приход товаров'!$D$4:$D$2000,$D1556,'Регистрация приход товаров'!$A$4:$A$2000,"&lt;"&amp;DATE(YEAR($A1556),MONTH($A1556),1)))-SUMIFS('Регистрация расход товаров'!$H$4:$H$2000,'Регистрация расход товаров'!$A$4:$A$2000,"&lt;"&amp;DATE(YEAR($A1556),MONTH($A1556),1),'Регистрация расход товаров'!$D$4:$D$2000,$D1556),0)))/((SUMIFS('Регистрация приход товаров'!$G$4:$G$2000,'Регистрация приход товаров'!$A$4:$A$2000,"&gt;="&amp;DATE(YEAR($A1556),MONTH($A1556),1),'Регистрация приход товаров'!$D$4:$D$2000,$D1556)-SUMIFS('Регистрация приход товаров'!$G$4:$G$2000,'Регистрация приход товаров'!$A$4:$A$2000,"&gt;="&amp;DATE(YEAR($A1556),MONTH($A1556)+1,1),'Регистрация приход товаров'!$D$4:$D$2000,$D1556))+(IFERROR((SUMIF('Остаток на начало год'!$B$5:$B$302,$D1556,'Остаток на начало год'!$E$5:$E$302)+SUMIFS('Регистрация приход товаров'!$G$4:$G$2000,'Регистрация приход товаров'!$D$4:$D$2000,$D1556,'Регистрация приход товаров'!$A$4:$A$2000,"&lt;"&amp;DATE(YEAR($A1556),MONTH($A1556),1)))-SUMIFS('Регистрация расход товаров'!$G$4:$G$2000,'Регистрация расход товаров'!$A$4:$A$2000,"&lt;"&amp;DATE(YEAR($A1556),MONTH($A1556),1),'Регистрация расход товаров'!$D$4:$D$2000,$D1556),0))))*G1556,0)</f>
        <v>0</v>
      </c>
      <c r="I1556" s="154"/>
      <c r="J1556" s="153">
        <f t="shared" si="48"/>
        <v>0</v>
      </c>
      <c r="K1556" s="153">
        <f t="shared" si="49"/>
        <v>0</v>
      </c>
      <c r="L1556" s="43" t="e">
        <f>IF(B1556=#REF!,MAX($L$3:L1555)+1,0)</f>
        <v>#REF!</v>
      </c>
    </row>
    <row r="1557" spans="1:12">
      <c r="A1557" s="158"/>
      <c r="B1557" s="94"/>
      <c r="C1557" s="159"/>
      <c r="D1557" s="128"/>
      <c r="E1557" s="151" t="str">
        <f>IFERROR(INDEX('Материал хисобот'!$C$9:$C$259,MATCH(D1557,'Материал хисобот'!$B$9:$B$259,0),1),"")</f>
        <v/>
      </c>
      <c r="F1557" s="152" t="str">
        <f>IFERROR(INDEX('Материал хисобот'!$D$9:$D$259,MATCH(D1557,'Материал хисобот'!$B$9:$B$259,0),1),"")</f>
        <v/>
      </c>
      <c r="G1557" s="155"/>
      <c r="H1557" s="153">
        <f>IFERROR((((SUMIFS('Регистрация приход товаров'!$H$4:$H$2000,'Регистрация приход товаров'!$A$4:$A$2000,"&gt;="&amp;DATE(YEAR($A1557),MONTH($A1557),1),'Регистрация приход товаров'!$D$4:$D$2000,$D1557)-SUMIFS('Регистрация приход товаров'!$H$4:$H$2000,'Регистрация приход товаров'!$A$4:$A$2000,"&gt;="&amp;DATE(YEAR($A1557),MONTH($A1557)+1,1),'Регистрация приход товаров'!$D$4:$D$2000,$D1557))+(IFERROR((SUMIF('Остаток на начало год'!$B$5:$B$302,$D1557,'Остаток на начало год'!$F$5:$F$302)+SUMIFS('Регистрация приход товаров'!$H$4:$H$2000,'Регистрация приход товаров'!$D$4:$D$2000,$D1557,'Регистрация приход товаров'!$A$4:$A$2000,"&lt;"&amp;DATE(YEAR($A1557),MONTH($A1557),1)))-SUMIFS('Регистрация расход товаров'!$H$4:$H$2000,'Регистрация расход товаров'!$A$4:$A$2000,"&lt;"&amp;DATE(YEAR($A1557),MONTH($A1557),1),'Регистрация расход товаров'!$D$4:$D$2000,$D1557),0)))/((SUMIFS('Регистрация приход товаров'!$G$4:$G$2000,'Регистрация приход товаров'!$A$4:$A$2000,"&gt;="&amp;DATE(YEAR($A1557),MONTH($A1557),1),'Регистрация приход товаров'!$D$4:$D$2000,$D1557)-SUMIFS('Регистрация приход товаров'!$G$4:$G$2000,'Регистрация приход товаров'!$A$4:$A$2000,"&gt;="&amp;DATE(YEAR($A1557),MONTH($A1557)+1,1),'Регистрация приход товаров'!$D$4:$D$2000,$D1557))+(IFERROR((SUMIF('Остаток на начало год'!$B$5:$B$302,$D1557,'Остаток на начало год'!$E$5:$E$302)+SUMIFS('Регистрация приход товаров'!$G$4:$G$2000,'Регистрация приход товаров'!$D$4:$D$2000,$D1557,'Регистрация приход товаров'!$A$4:$A$2000,"&lt;"&amp;DATE(YEAR($A1557),MONTH($A1557),1)))-SUMIFS('Регистрация расход товаров'!$G$4:$G$2000,'Регистрация расход товаров'!$A$4:$A$2000,"&lt;"&amp;DATE(YEAR($A1557),MONTH($A1557),1),'Регистрация расход товаров'!$D$4:$D$2000,$D1557),0))))*G1557,0)</f>
        <v>0</v>
      </c>
      <c r="I1557" s="154"/>
      <c r="J1557" s="153">
        <f t="shared" si="48"/>
        <v>0</v>
      </c>
      <c r="K1557" s="153">
        <f t="shared" si="49"/>
        <v>0</v>
      </c>
      <c r="L1557" s="43" t="e">
        <f>IF(B1557=#REF!,MAX($L$3:L1556)+1,0)</f>
        <v>#REF!</v>
      </c>
    </row>
    <row r="1558" spans="1:12">
      <c r="A1558" s="158"/>
      <c r="B1558" s="94"/>
      <c r="C1558" s="159"/>
      <c r="D1558" s="128"/>
      <c r="E1558" s="151" t="str">
        <f>IFERROR(INDEX('Материал хисобот'!$C$9:$C$259,MATCH(D1558,'Материал хисобот'!$B$9:$B$259,0),1),"")</f>
        <v/>
      </c>
      <c r="F1558" s="152" t="str">
        <f>IFERROR(INDEX('Материал хисобот'!$D$9:$D$259,MATCH(D1558,'Материал хисобот'!$B$9:$B$259,0),1),"")</f>
        <v/>
      </c>
      <c r="G1558" s="155"/>
      <c r="H1558" s="153">
        <f>IFERROR((((SUMIFS('Регистрация приход товаров'!$H$4:$H$2000,'Регистрация приход товаров'!$A$4:$A$2000,"&gt;="&amp;DATE(YEAR($A1558),MONTH($A1558),1),'Регистрация приход товаров'!$D$4:$D$2000,$D1558)-SUMIFS('Регистрация приход товаров'!$H$4:$H$2000,'Регистрация приход товаров'!$A$4:$A$2000,"&gt;="&amp;DATE(YEAR($A1558),MONTH($A1558)+1,1),'Регистрация приход товаров'!$D$4:$D$2000,$D1558))+(IFERROR((SUMIF('Остаток на начало год'!$B$5:$B$302,$D1558,'Остаток на начало год'!$F$5:$F$302)+SUMIFS('Регистрация приход товаров'!$H$4:$H$2000,'Регистрация приход товаров'!$D$4:$D$2000,$D1558,'Регистрация приход товаров'!$A$4:$A$2000,"&lt;"&amp;DATE(YEAR($A1558),MONTH($A1558),1)))-SUMIFS('Регистрация расход товаров'!$H$4:$H$2000,'Регистрация расход товаров'!$A$4:$A$2000,"&lt;"&amp;DATE(YEAR($A1558),MONTH($A1558),1),'Регистрация расход товаров'!$D$4:$D$2000,$D1558),0)))/((SUMIFS('Регистрация приход товаров'!$G$4:$G$2000,'Регистрация приход товаров'!$A$4:$A$2000,"&gt;="&amp;DATE(YEAR($A1558),MONTH($A1558),1),'Регистрация приход товаров'!$D$4:$D$2000,$D1558)-SUMIFS('Регистрация приход товаров'!$G$4:$G$2000,'Регистрация приход товаров'!$A$4:$A$2000,"&gt;="&amp;DATE(YEAR($A1558),MONTH($A1558)+1,1),'Регистрация приход товаров'!$D$4:$D$2000,$D1558))+(IFERROR((SUMIF('Остаток на начало год'!$B$5:$B$302,$D1558,'Остаток на начало год'!$E$5:$E$302)+SUMIFS('Регистрация приход товаров'!$G$4:$G$2000,'Регистрация приход товаров'!$D$4:$D$2000,$D1558,'Регистрация приход товаров'!$A$4:$A$2000,"&lt;"&amp;DATE(YEAR($A1558),MONTH($A1558),1)))-SUMIFS('Регистрация расход товаров'!$G$4:$G$2000,'Регистрация расход товаров'!$A$4:$A$2000,"&lt;"&amp;DATE(YEAR($A1558),MONTH($A1558),1),'Регистрация расход товаров'!$D$4:$D$2000,$D1558),0))))*G1558,0)</f>
        <v>0</v>
      </c>
      <c r="I1558" s="154"/>
      <c r="J1558" s="153">
        <f t="shared" si="48"/>
        <v>0</v>
      </c>
      <c r="K1558" s="153">
        <f t="shared" si="49"/>
        <v>0</v>
      </c>
      <c r="L1558" s="43" t="e">
        <f>IF(B1558=#REF!,MAX($L$3:L1557)+1,0)</f>
        <v>#REF!</v>
      </c>
    </row>
    <row r="1559" spans="1:12">
      <c r="A1559" s="158"/>
      <c r="B1559" s="94"/>
      <c r="C1559" s="159"/>
      <c r="D1559" s="128"/>
      <c r="E1559" s="151" t="str">
        <f>IFERROR(INDEX('Материал хисобот'!$C$9:$C$259,MATCH(D1559,'Материал хисобот'!$B$9:$B$259,0),1),"")</f>
        <v/>
      </c>
      <c r="F1559" s="152" t="str">
        <f>IFERROR(INDEX('Материал хисобот'!$D$9:$D$259,MATCH(D1559,'Материал хисобот'!$B$9:$B$259,0),1),"")</f>
        <v/>
      </c>
      <c r="G1559" s="155"/>
      <c r="H1559" s="153">
        <f>IFERROR((((SUMIFS('Регистрация приход товаров'!$H$4:$H$2000,'Регистрация приход товаров'!$A$4:$A$2000,"&gt;="&amp;DATE(YEAR($A1559),MONTH($A1559),1),'Регистрация приход товаров'!$D$4:$D$2000,$D1559)-SUMIFS('Регистрация приход товаров'!$H$4:$H$2000,'Регистрация приход товаров'!$A$4:$A$2000,"&gt;="&amp;DATE(YEAR($A1559),MONTH($A1559)+1,1),'Регистрация приход товаров'!$D$4:$D$2000,$D1559))+(IFERROR((SUMIF('Остаток на начало год'!$B$5:$B$302,$D1559,'Остаток на начало год'!$F$5:$F$302)+SUMIFS('Регистрация приход товаров'!$H$4:$H$2000,'Регистрация приход товаров'!$D$4:$D$2000,$D1559,'Регистрация приход товаров'!$A$4:$A$2000,"&lt;"&amp;DATE(YEAR($A1559),MONTH($A1559),1)))-SUMIFS('Регистрация расход товаров'!$H$4:$H$2000,'Регистрация расход товаров'!$A$4:$A$2000,"&lt;"&amp;DATE(YEAR($A1559),MONTH($A1559),1),'Регистрация расход товаров'!$D$4:$D$2000,$D1559),0)))/((SUMIFS('Регистрация приход товаров'!$G$4:$G$2000,'Регистрация приход товаров'!$A$4:$A$2000,"&gt;="&amp;DATE(YEAR($A1559),MONTH($A1559),1),'Регистрация приход товаров'!$D$4:$D$2000,$D1559)-SUMIFS('Регистрация приход товаров'!$G$4:$G$2000,'Регистрация приход товаров'!$A$4:$A$2000,"&gt;="&amp;DATE(YEAR($A1559),MONTH($A1559)+1,1),'Регистрация приход товаров'!$D$4:$D$2000,$D1559))+(IFERROR((SUMIF('Остаток на начало год'!$B$5:$B$302,$D1559,'Остаток на начало год'!$E$5:$E$302)+SUMIFS('Регистрация приход товаров'!$G$4:$G$2000,'Регистрация приход товаров'!$D$4:$D$2000,$D1559,'Регистрация приход товаров'!$A$4:$A$2000,"&lt;"&amp;DATE(YEAR($A1559),MONTH($A1559),1)))-SUMIFS('Регистрация расход товаров'!$G$4:$G$2000,'Регистрация расход товаров'!$A$4:$A$2000,"&lt;"&amp;DATE(YEAR($A1559),MONTH($A1559),1),'Регистрация расход товаров'!$D$4:$D$2000,$D1559),0))))*G1559,0)</f>
        <v>0</v>
      </c>
      <c r="I1559" s="154"/>
      <c r="J1559" s="153">
        <f t="shared" si="48"/>
        <v>0</v>
      </c>
      <c r="K1559" s="153">
        <f t="shared" si="49"/>
        <v>0</v>
      </c>
      <c r="L1559" s="43" t="e">
        <f>IF(B1559=#REF!,MAX($L$3:L1558)+1,0)</f>
        <v>#REF!</v>
      </c>
    </row>
    <row r="1560" spans="1:12">
      <c r="A1560" s="158"/>
      <c r="B1560" s="94"/>
      <c r="C1560" s="159"/>
      <c r="D1560" s="128"/>
      <c r="E1560" s="151" t="str">
        <f>IFERROR(INDEX('Материал хисобот'!$C$9:$C$259,MATCH(D1560,'Материал хисобот'!$B$9:$B$259,0),1),"")</f>
        <v/>
      </c>
      <c r="F1560" s="152" t="str">
        <f>IFERROR(INDEX('Материал хисобот'!$D$9:$D$259,MATCH(D1560,'Материал хисобот'!$B$9:$B$259,0),1),"")</f>
        <v/>
      </c>
      <c r="G1560" s="155"/>
      <c r="H1560" s="153">
        <f>IFERROR((((SUMIFS('Регистрация приход товаров'!$H$4:$H$2000,'Регистрация приход товаров'!$A$4:$A$2000,"&gt;="&amp;DATE(YEAR($A1560),MONTH($A1560),1),'Регистрация приход товаров'!$D$4:$D$2000,$D1560)-SUMIFS('Регистрация приход товаров'!$H$4:$H$2000,'Регистрация приход товаров'!$A$4:$A$2000,"&gt;="&amp;DATE(YEAR($A1560),MONTH($A1560)+1,1),'Регистрация приход товаров'!$D$4:$D$2000,$D1560))+(IFERROR((SUMIF('Остаток на начало год'!$B$5:$B$302,$D1560,'Остаток на начало год'!$F$5:$F$302)+SUMIFS('Регистрация приход товаров'!$H$4:$H$2000,'Регистрация приход товаров'!$D$4:$D$2000,$D1560,'Регистрация приход товаров'!$A$4:$A$2000,"&lt;"&amp;DATE(YEAR($A1560),MONTH($A1560),1)))-SUMIFS('Регистрация расход товаров'!$H$4:$H$2000,'Регистрация расход товаров'!$A$4:$A$2000,"&lt;"&amp;DATE(YEAR($A1560),MONTH($A1560),1),'Регистрация расход товаров'!$D$4:$D$2000,$D1560),0)))/((SUMIFS('Регистрация приход товаров'!$G$4:$G$2000,'Регистрация приход товаров'!$A$4:$A$2000,"&gt;="&amp;DATE(YEAR($A1560),MONTH($A1560),1),'Регистрация приход товаров'!$D$4:$D$2000,$D1560)-SUMIFS('Регистрация приход товаров'!$G$4:$G$2000,'Регистрация приход товаров'!$A$4:$A$2000,"&gt;="&amp;DATE(YEAR($A1560),MONTH($A1560)+1,1),'Регистрация приход товаров'!$D$4:$D$2000,$D1560))+(IFERROR((SUMIF('Остаток на начало год'!$B$5:$B$302,$D1560,'Остаток на начало год'!$E$5:$E$302)+SUMIFS('Регистрация приход товаров'!$G$4:$G$2000,'Регистрация приход товаров'!$D$4:$D$2000,$D1560,'Регистрация приход товаров'!$A$4:$A$2000,"&lt;"&amp;DATE(YEAR($A1560),MONTH($A1560),1)))-SUMIFS('Регистрация расход товаров'!$G$4:$G$2000,'Регистрация расход товаров'!$A$4:$A$2000,"&lt;"&amp;DATE(YEAR($A1560),MONTH($A1560),1),'Регистрация расход товаров'!$D$4:$D$2000,$D1560),0))))*G1560,0)</f>
        <v>0</v>
      </c>
      <c r="I1560" s="154"/>
      <c r="J1560" s="153">
        <f t="shared" si="48"/>
        <v>0</v>
      </c>
      <c r="K1560" s="153">
        <f t="shared" si="49"/>
        <v>0</v>
      </c>
      <c r="L1560" s="43" t="e">
        <f>IF(B1560=#REF!,MAX($L$3:L1559)+1,0)</f>
        <v>#REF!</v>
      </c>
    </row>
    <row r="1561" spans="1:12">
      <c r="A1561" s="158"/>
      <c r="B1561" s="94"/>
      <c r="C1561" s="159"/>
      <c r="D1561" s="128"/>
      <c r="E1561" s="151" t="str">
        <f>IFERROR(INDEX('Материал хисобот'!$C$9:$C$259,MATCH(D1561,'Материал хисобот'!$B$9:$B$259,0),1),"")</f>
        <v/>
      </c>
      <c r="F1561" s="152" t="str">
        <f>IFERROR(INDEX('Материал хисобот'!$D$9:$D$259,MATCH(D1561,'Материал хисобот'!$B$9:$B$259,0),1),"")</f>
        <v/>
      </c>
      <c r="G1561" s="155"/>
      <c r="H1561" s="153">
        <f>IFERROR((((SUMIFS('Регистрация приход товаров'!$H$4:$H$2000,'Регистрация приход товаров'!$A$4:$A$2000,"&gt;="&amp;DATE(YEAR($A1561),MONTH($A1561),1),'Регистрация приход товаров'!$D$4:$D$2000,$D1561)-SUMIFS('Регистрация приход товаров'!$H$4:$H$2000,'Регистрация приход товаров'!$A$4:$A$2000,"&gt;="&amp;DATE(YEAR($A1561),MONTH($A1561)+1,1),'Регистрация приход товаров'!$D$4:$D$2000,$D1561))+(IFERROR((SUMIF('Остаток на начало год'!$B$5:$B$302,$D1561,'Остаток на начало год'!$F$5:$F$302)+SUMIFS('Регистрация приход товаров'!$H$4:$H$2000,'Регистрация приход товаров'!$D$4:$D$2000,$D1561,'Регистрация приход товаров'!$A$4:$A$2000,"&lt;"&amp;DATE(YEAR($A1561),MONTH($A1561),1)))-SUMIFS('Регистрация расход товаров'!$H$4:$H$2000,'Регистрация расход товаров'!$A$4:$A$2000,"&lt;"&amp;DATE(YEAR($A1561),MONTH($A1561),1),'Регистрация расход товаров'!$D$4:$D$2000,$D1561),0)))/((SUMIFS('Регистрация приход товаров'!$G$4:$G$2000,'Регистрация приход товаров'!$A$4:$A$2000,"&gt;="&amp;DATE(YEAR($A1561),MONTH($A1561),1),'Регистрация приход товаров'!$D$4:$D$2000,$D1561)-SUMIFS('Регистрация приход товаров'!$G$4:$G$2000,'Регистрация приход товаров'!$A$4:$A$2000,"&gt;="&amp;DATE(YEAR($A1561),MONTH($A1561)+1,1),'Регистрация приход товаров'!$D$4:$D$2000,$D1561))+(IFERROR((SUMIF('Остаток на начало год'!$B$5:$B$302,$D1561,'Остаток на начало год'!$E$5:$E$302)+SUMIFS('Регистрация приход товаров'!$G$4:$G$2000,'Регистрация приход товаров'!$D$4:$D$2000,$D1561,'Регистрация приход товаров'!$A$4:$A$2000,"&lt;"&amp;DATE(YEAR($A1561),MONTH($A1561),1)))-SUMIFS('Регистрация расход товаров'!$G$4:$G$2000,'Регистрация расход товаров'!$A$4:$A$2000,"&lt;"&amp;DATE(YEAR($A1561),MONTH($A1561),1),'Регистрация расход товаров'!$D$4:$D$2000,$D1561),0))))*G1561,0)</f>
        <v>0</v>
      </c>
      <c r="I1561" s="154"/>
      <c r="J1561" s="153">
        <f t="shared" si="48"/>
        <v>0</v>
      </c>
      <c r="K1561" s="153">
        <f t="shared" si="49"/>
        <v>0</v>
      </c>
      <c r="L1561" s="43" t="e">
        <f>IF(B1561=#REF!,MAX($L$3:L1560)+1,0)</f>
        <v>#REF!</v>
      </c>
    </row>
    <row r="1562" spans="1:12">
      <c r="A1562" s="158"/>
      <c r="B1562" s="94"/>
      <c r="C1562" s="159"/>
      <c r="D1562" s="128"/>
      <c r="E1562" s="151" t="str">
        <f>IFERROR(INDEX('Материал хисобот'!$C$9:$C$259,MATCH(D1562,'Материал хисобот'!$B$9:$B$259,0),1),"")</f>
        <v/>
      </c>
      <c r="F1562" s="152" t="str">
        <f>IFERROR(INDEX('Материал хисобот'!$D$9:$D$259,MATCH(D1562,'Материал хисобот'!$B$9:$B$259,0),1),"")</f>
        <v/>
      </c>
      <c r="G1562" s="155"/>
      <c r="H1562" s="153">
        <f>IFERROR((((SUMIFS('Регистрация приход товаров'!$H$4:$H$2000,'Регистрация приход товаров'!$A$4:$A$2000,"&gt;="&amp;DATE(YEAR($A1562),MONTH($A1562),1),'Регистрация приход товаров'!$D$4:$D$2000,$D1562)-SUMIFS('Регистрация приход товаров'!$H$4:$H$2000,'Регистрация приход товаров'!$A$4:$A$2000,"&gt;="&amp;DATE(YEAR($A1562),MONTH($A1562)+1,1),'Регистрация приход товаров'!$D$4:$D$2000,$D1562))+(IFERROR((SUMIF('Остаток на начало год'!$B$5:$B$302,$D1562,'Остаток на начало год'!$F$5:$F$302)+SUMIFS('Регистрация приход товаров'!$H$4:$H$2000,'Регистрация приход товаров'!$D$4:$D$2000,$D1562,'Регистрация приход товаров'!$A$4:$A$2000,"&lt;"&amp;DATE(YEAR($A1562),MONTH($A1562),1)))-SUMIFS('Регистрация расход товаров'!$H$4:$H$2000,'Регистрация расход товаров'!$A$4:$A$2000,"&lt;"&amp;DATE(YEAR($A1562),MONTH($A1562),1),'Регистрация расход товаров'!$D$4:$D$2000,$D1562),0)))/((SUMIFS('Регистрация приход товаров'!$G$4:$G$2000,'Регистрация приход товаров'!$A$4:$A$2000,"&gt;="&amp;DATE(YEAR($A1562),MONTH($A1562),1),'Регистрация приход товаров'!$D$4:$D$2000,$D1562)-SUMIFS('Регистрация приход товаров'!$G$4:$G$2000,'Регистрация приход товаров'!$A$4:$A$2000,"&gt;="&amp;DATE(YEAR($A1562),MONTH($A1562)+1,1),'Регистрация приход товаров'!$D$4:$D$2000,$D1562))+(IFERROR((SUMIF('Остаток на начало год'!$B$5:$B$302,$D1562,'Остаток на начало год'!$E$5:$E$302)+SUMIFS('Регистрация приход товаров'!$G$4:$G$2000,'Регистрация приход товаров'!$D$4:$D$2000,$D1562,'Регистрация приход товаров'!$A$4:$A$2000,"&lt;"&amp;DATE(YEAR($A1562),MONTH($A1562),1)))-SUMIFS('Регистрация расход товаров'!$G$4:$G$2000,'Регистрация расход товаров'!$A$4:$A$2000,"&lt;"&amp;DATE(YEAR($A1562),MONTH($A1562),1),'Регистрация расход товаров'!$D$4:$D$2000,$D1562),0))))*G1562,0)</f>
        <v>0</v>
      </c>
      <c r="I1562" s="154"/>
      <c r="J1562" s="153">
        <f t="shared" si="48"/>
        <v>0</v>
      </c>
      <c r="K1562" s="153">
        <f t="shared" si="49"/>
        <v>0</v>
      </c>
      <c r="L1562" s="43" t="e">
        <f>IF(B1562=#REF!,MAX($L$3:L1561)+1,0)</f>
        <v>#REF!</v>
      </c>
    </row>
    <row r="1563" spans="1:12">
      <c r="A1563" s="158"/>
      <c r="B1563" s="94"/>
      <c r="C1563" s="159"/>
      <c r="D1563" s="128"/>
      <c r="E1563" s="151" t="str">
        <f>IFERROR(INDEX('Материал хисобот'!$C$9:$C$259,MATCH(D1563,'Материал хисобот'!$B$9:$B$259,0),1),"")</f>
        <v/>
      </c>
      <c r="F1563" s="152" t="str">
        <f>IFERROR(INDEX('Материал хисобот'!$D$9:$D$259,MATCH(D1563,'Материал хисобот'!$B$9:$B$259,0),1),"")</f>
        <v/>
      </c>
      <c r="G1563" s="155"/>
      <c r="H1563" s="153">
        <f>IFERROR((((SUMIFS('Регистрация приход товаров'!$H$4:$H$2000,'Регистрация приход товаров'!$A$4:$A$2000,"&gt;="&amp;DATE(YEAR($A1563),MONTH($A1563),1),'Регистрация приход товаров'!$D$4:$D$2000,$D1563)-SUMIFS('Регистрация приход товаров'!$H$4:$H$2000,'Регистрация приход товаров'!$A$4:$A$2000,"&gt;="&amp;DATE(YEAR($A1563),MONTH($A1563)+1,1),'Регистрация приход товаров'!$D$4:$D$2000,$D1563))+(IFERROR((SUMIF('Остаток на начало год'!$B$5:$B$302,$D1563,'Остаток на начало год'!$F$5:$F$302)+SUMIFS('Регистрация приход товаров'!$H$4:$H$2000,'Регистрация приход товаров'!$D$4:$D$2000,$D1563,'Регистрация приход товаров'!$A$4:$A$2000,"&lt;"&amp;DATE(YEAR($A1563),MONTH($A1563),1)))-SUMIFS('Регистрация расход товаров'!$H$4:$H$2000,'Регистрация расход товаров'!$A$4:$A$2000,"&lt;"&amp;DATE(YEAR($A1563),MONTH($A1563),1),'Регистрация расход товаров'!$D$4:$D$2000,$D1563),0)))/((SUMIFS('Регистрация приход товаров'!$G$4:$G$2000,'Регистрация приход товаров'!$A$4:$A$2000,"&gt;="&amp;DATE(YEAR($A1563),MONTH($A1563),1),'Регистрация приход товаров'!$D$4:$D$2000,$D1563)-SUMIFS('Регистрация приход товаров'!$G$4:$G$2000,'Регистрация приход товаров'!$A$4:$A$2000,"&gt;="&amp;DATE(YEAR($A1563),MONTH($A1563)+1,1),'Регистрация приход товаров'!$D$4:$D$2000,$D1563))+(IFERROR((SUMIF('Остаток на начало год'!$B$5:$B$302,$D1563,'Остаток на начало год'!$E$5:$E$302)+SUMIFS('Регистрация приход товаров'!$G$4:$G$2000,'Регистрация приход товаров'!$D$4:$D$2000,$D1563,'Регистрация приход товаров'!$A$4:$A$2000,"&lt;"&amp;DATE(YEAR($A1563),MONTH($A1563),1)))-SUMIFS('Регистрация расход товаров'!$G$4:$G$2000,'Регистрация расход товаров'!$A$4:$A$2000,"&lt;"&amp;DATE(YEAR($A1563),MONTH($A1563),1),'Регистрация расход товаров'!$D$4:$D$2000,$D1563),0))))*G1563,0)</f>
        <v>0</v>
      </c>
      <c r="I1563" s="154"/>
      <c r="J1563" s="153">
        <f t="shared" si="48"/>
        <v>0</v>
      </c>
      <c r="K1563" s="153">
        <f t="shared" si="49"/>
        <v>0</v>
      </c>
      <c r="L1563" s="43" t="e">
        <f>IF(B1563=#REF!,MAX($L$3:L1562)+1,0)</f>
        <v>#REF!</v>
      </c>
    </row>
    <row r="1564" spans="1:12">
      <c r="A1564" s="158"/>
      <c r="B1564" s="94"/>
      <c r="C1564" s="159"/>
      <c r="D1564" s="128"/>
      <c r="E1564" s="151" t="str">
        <f>IFERROR(INDEX('Материал хисобот'!$C$9:$C$259,MATCH(D1564,'Материал хисобот'!$B$9:$B$259,0),1),"")</f>
        <v/>
      </c>
      <c r="F1564" s="152" t="str">
        <f>IFERROR(INDEX('Материал хисобот'!$D$9:$D$259,MATCH(D1564,'Материал хисобот'!$B$9:$B$259,0),1),"")</f>
        <v/>
      </c>
      <c r="G1564" s="155"/>
      <c r="H1564" s="153">
        <f>IFERROR((((SUMIFS('Регистрация приход товаров'!$H$4:$H$2000,'Регистрация приход товаров'!$A$4:$A$2000,"&gt;="&amp;DATE(YEAR($A1564),MONTH($A1564),1),'Регистрация приход товаров'!$D$4:$D$2000,$D1564)-SUMIFS('Регистрация приход товаров'!$H$4:$H$2000,'Регистрация приход товаров'!$A$4:$A$2000,"&gt;="&amp;DATE(YEAR($A1564),MONTH($A1564)+1,1),'Регистрация приход товаров'!$D$4:$D$2000,$D1564))+(IFERROR((SUMIF('Остаток на начало год'!$B$5:$B$302,$D1564,'Остаток на начало год'!$F$5:$F$302)+SUMIFS('Регистрация приход товаров'!$H$4:$H$2000,'Регистрация приход товаров'!$D$4:$D$2000,$D1564,'Регистрация приход товаров'!$A$4:$A$2000,"&lt;"&amp;DATE(YEAR($A1564),MONTH($A1564),1)))-SUMIFS('Регистрация расход товаров'!$H$4:$H$2000,'Регистрация расход товаров'!$A$4:$A$2000,"&lt;"&amp;DATE(YEAR($A1564),MONTH($A1564),1),'Регистрация расход товаров'!$D$4:$D$2000,$D1564),0)))/((SUMIFS('Регистрация приход товаров'!$G$4:$G$2000,'Регистрация приход товаров'!$A$4:$A$2000,"&gt;="&amp;DATE(YEAR($A1564),MONTH($A1564),1),'Регистрация приход товаров'!$D$4:$D$2000,$D1564)-SUMIFS('Регистрация приход товаров'!$G$4:$G$2000,'Регистрация приход товаров'!$A$4:$A$2000,"&gt;="&amp;DATE(YEAR($A1564),MONTH($A1564)+1,1),'Регистрация приход товаров'!$D$4:$D$2000,$D1564))+(IFERROR((SUMIF('Остаток на начало год'!$B$5:$B$302,$D1564,'Остаток на начало год'!$E$5:$E$302)+SUMIFS('Регистрация приход товаров'!$G$4:$G$2000,'Регистрация приход товаров'!$D$4:$D$2000,$D1564,'Регистрация приход товаров'!$A$4:$A$2000,"&lt;"&amp;DATE(YEAR($A1564),MONTH($A1564),1)))-SUMIFS('Регистрация расход товаров'!$G$4:$G$2000,'Регистрация расход товаров'!$A$4:$A$2000,"&lt;"&amp;DATE(YEAR($A1564),MONTH($A1564),1),'Регистрация расход товаров'!$D$4:$D$2000,$D1564),0))))*G1564,0)</f>
        <v>0</v>
      </c>
      <c r="I1564" s="154"/>
      <c r="J1564" s="153">
        <f t="shared" si="48"/>
        <v>0</v>
      </c>
      <c r="K1564" s="153">
        <f t="shared" si="49"/>
        <v>0</v>
      </c>
      <c r="L1564" s="43" t="e">
        <f>IF(B1564=#REF!,MAX($L$3:L1563)+1,0)</f>
        <v>#REF!</v>
      </c>
    </row>
    <row r="1565" spans="1:12">
      <c r="A1565" s="158"/>
      <c r="B1565" s="94"/>
      <c r="C1565" s="159"/>
      <c r="D1565" s="128"/>
      <c r="E1565" s="151" t="str">
        <f>IFERROR(INDEX('Материал хисобот'!$C$9:$C$259,MATCH(D1565,'Материал хисобот'!$B$9:$B$259,0),1),"")</f>
        <v/>
      </c>
      <c r="F1565" s="152" t="str">
        <f>IFERROR(INDEX('Материал хисобот'!$D$9:$D$259,MATCH(D1565,'Материал хисобот'!$B$9:$B$259,0),1),"")</f>
        <v/>
      </c>
      <c r="G1565" s="155"/>
      <c r="H1565" s="153">
        <f>IFERROR((((SUMIFS('Регистрация приход товаров'!$H$4:$H$2000,'Регистрация приход товаров'!$A$4:$A$2000,"&gt;="&amp;DATE(YEAR($A1565),MONTH($A1565),1),'Регистрация приход товаров'!$D$4:$D$2000,$D1565)-SUMIFS('Регистрация приход товаров'!$H$4:$H$2000,'Регистрация приход товаров'!$A$4:$A$2000,"&gt;="&amp;DATE(YEAR($A1565),MONTH($A1565)+1,1),'Регистрация приход товаров'!$D$4:$D$2000,$D1565))+(IFERROR((SUMIF('Остаток на начало год'!$B$5:$B$302,$D1565,'Остаток на начало год'!$F$5:$F$302)+SUMIFS('Регистрация приход товаров'!$H$4:$H$2000,'Регистрация приход товаров'!$D$4:$D$2000,$D1565,'Регистрация приход товаров'!$A$4:$A$2000,"&lt;"&amp;DATE(YEAR($A1565),MONTH($A1565),1)))-SUMIFS('Регистрация расход товаров'!$H$4:$H$2000,'Регистрация расход товаров'!$A$4:$A$2000,"&lt;"&amp;DATE(YEAR($A1565),MONTH($A1565),1),'Регистрация расход товаров'!$D$4:$D$2000,$D1565),0)))/((SUMIFS('Регистрация приход товаров'!$G$4:$G$2000,'Регистрация приход товаров'!$A$4:$A$2000,"&gt;="&amp;DATE(YEAR($A1565),MONTH($A1565),1),'Регистрация приход товаров'!$D$4:$D$2000,$D1565)-SUMIFS('Регистрация приход товаров'!$G$4:$G$2000,'Регистрация приход товаров'!$A$4:$A$2000,"&gt;="&amp;DATE(YEAR($A1565),MONTH($A1565)+1,1),'Регистрация приход товаров'!$D$4:$D$2000,$D1565))+(IFERROR((SUMIF('Остаток на начало год'!$B$5:$B$302,$D1565,'Остаток на начало год'!$E$5:$E$302)+SUMIFS('Регистрация приход товаров'!$G$4:$G$2000,'Регистрация приход товаров'!$D$4:$D$2000,$D1565,'Регистрация приход товаров'!$A$4:$A$2000,"&lt;"&amp;DATE(YEAR($A1565),MONTH($A1565),1)))-SUMIFS('Регистрация расход товаров'!$G$4:$G$2000,'Регистрация расход товаров'!$A$4:$A$2000,"&lt;"&amp;DATE(YEAR($A1565),MONTH($A1565),1),'Регистрация расход товаров'!$D$4:$D$2000,$D1565),0))))*G1565,0)</f>
        <v>0</v>
      </c>
      <c r="I1565" s="154"/>
      <c r="J1565" s="153">
        <f t="shared" si="48"/>
        <v>0</v>
      </c>
      <c r="K1565" s="153">
        <f t="shared" si="49"/>
        <v>0</v>
      </c>
      <c r="L1565" s="43" t="e">
        <f>IF(B1565=#REF!,MAX($L$3:L1564)+1,0)</f>
        <v>#REF!</v>
      </c>
    </row>
    <row r="1566" spans="1:12">
      <c r="A1566" s="158"/>
      <c r="B1566" s="94"/>
      <c r="C1566" s="159"/>
      <c r="D1566" s="128"/>
      <c r="E1566" s="151" t="str">
        <f>IFERROR(INDEX('Материал хисобот'!$C$9:$C$259,MATCH(D1566,'Материал хисобот'!$B$9:$B$259,0),1),"")</f>
        <v/>
      </c>
      <c r="F1566" s="152" t="str">
        <f>IFERROR(INDEX('Материал хисобот'!$D$9:$D$259,MATCH(D1566,'Материал хисобот'!$B$9:$B$259,0),1),"")</f>
        <v/>
      </c>
      <c r="G1566" s="155"/>
      <c r="H1566" s="153">
        <f>IFERROR((((SUMIFS('Регистрация приход товаров'!$H$4:$H$2000,'Регистрация приход товаров'!$A$4:$A$2000,"&gt;="&amp;DATE(YEAR($A1566),MONTH($A1566),1),'Регистрация приход товаров'!$D$4:$D$2000,$D1566)-SUMIFS('Регистрация приход товаров'!$H$4:$H$2000,'Регистрация приход товаров'!$A$4:$A$2000,"&gt;="&amp;DATE(YEAR($A1566),MONTH($A1566)+1,1),'Регистрация приход товаров'!$D$4:$D$2000,$D1566))+(IFERROR((SUMIF('Остаток на начало год'!$B$5:$B$302,$D1566,'Остаток на начало год'!$F$5:$F$302)+SUMIFS('Регистрация приход товаров'!$H$4:$H$2000,'Регистрация приход товаров'!$D$4:$D$2000,$D1566,'Регистрация приход товаров'!$A$4:$A$2000,"&lt;"&amp;DATE(YEAR($A1566),MONTH($A1566),1)))-SUMIFS('Регистрация расход товаров'!$H$4:$H$2000,'Регистрация расход товаров'!$A$4:$A$2000,"&lt;"&amp;DATE(YEAR($A1566),MONTH($A1566),1),'Регистрация расход товаров'!$D$4:$D$2000,$D1566),0)))/((SUMIFS('Регистрация приход товаров'!$G$4:$G$2000,'Регистрация приход товаров'!$A$4:$A$2000,"&gt;="&amp;DATE(YEAR($A1566),MONTH($A1566),1),'Регистрация приход товаров'!$D$4:$D$2000,$D1566)-SUMIFS('Регистрация приход товаров'!$G$4:$G$2000,'Регистрация приход товаров'!$A$4:$A$2000,"&gt;="&amp;DATE(YEAR($A1566),MONTH($A1566)+1,1),'Регистрация приход товаров'!$D$4:$D$2000,$D1566))+(IFERROR((SUMIF('Остаток на начало год'!$B$5:$B$302,$D1566,'Остаток на начало год'!$E$5:$E$302)+SUMIFS('Регистрация приход товаров'!$G$4:$G$2000,'Регистрация приход товаров'!$D$4:$D$2000,$D1566,'Регистрация приход товаров'!$A$4:$A$2000,"&lt;"&amp;DATE(YEAR($A1566),MONTH($A1566),1)))-SUMIFS('Регистрация расход товаров'!$G$4:$G$2000,'Регистрация расход товаров'!$A$4:$A$2000,"&lt;"&amp;DATE(YEAR($A1566),MONTH($A1566),1),'Регистрация расход товаров'!$D$4:$D$2000,$D1566),0))))*G1566,0)</f>
        <v>0</v>
      </c>
      <c r="I1566" s="154"/>
      <c r="J1566" s="153">
        <f t="shared" si="48"/>
        <v>0</v>
      </c>
      <c r="K1566" s="153">
        <f t="shared" si="49"/>
        <v>0</v>
      </c>
      <c r="L1566" s="43" t="e">
        <f>IF(B1566=#REF!,MAX($L$3:L1565)+1,0)</f>
        <v>#REF!</v>
      </c>
    </row>
    <row r="1567" spans="1:12">
      <c r="A1567" s="158"/>
      <c r="B1567" s="94"/>
      <c r="C1567" s="159"/>
      <c r="D1567" s="128"/>
      <c r="E1567" s="151" t="str">
        <f>IFERROR(INDEX('Материал хисобот'!$C$9:$C$259,MATCH(D1567,'Материал хисобот'!$B$9:$B$259,0),1),"")</f>
        <v/>
      </c>
      <c r="F1567" s="152" t="str">
        <f>IFERROR(INDEX('Материал хисобот'!$D$9:$D$259,MATCH(D1567,'Материал хисобот'!$B$9:$B$259,0),1),"")</f>
        <v/>
      </c>
      <c r="G1567" s="155"/>
      <c r="H1567" s="153">
        <f>IFERROR((((SUMIFS('Регистрация приход товаров'!$H$4:$H$2000,'Регистрация приход товаров'!$A$4:$A$2000,"&gt;="&amp;DATE(YEAR($A1567),MONTH($A1567),1),'Регистрация приход товаров'!$D$4:$D$2000,$D1567)-SUMIFS('Регистрация приход товаров'!$H$4:$H$2000,'Регистрация приход товаров'!$A$4:$A$2000,"&gt;="&amp;DATE(YEAR($A1567),MONTH($A1567)+1,1),'Регистрация приход товаров'!$D$4:$D$2000,$D1567))+(IFERROR((SUMIF('Остаток на начало год'!$B$5:$B$302,$D1567,'Остаток на начало год'!$F$5:$F$302)+SUMIFS('Регистрация приход товаров'!$H$4:$H$2000,'Регистрация приход товаров'!$D$4:$D$2000,$D1567,'Регистрация приход товаров'!$A$4:$A$2000,"&lt;"&amp;DATE(YEAR($A1567),MONTH($A1567),1)))-SUMIFS('Регистрация расход товаров'!$H$4:$H$2000,'Регистрация расход товаров'!$A$4:$A$2000,"&lt;"&amp;DATE(YEAR($A1567),MONTH($A1567),1),'Регистрация расход товаров'!$D$4:$D$2000,$D1567),0)))/((SUMIFS('Регистрация приход товаров'!$G$4:$G$2000,'Регистрация приход товаров'!$A$4:$A$2000,"&gt;="&amp;DATE(YEAR($A1567),MONTH($A1567),1),'Регистрация приход товаров'!$D$4:$D$2000,$D1567)-SUMIFS('Регистрация приход товаров'!$G$4:$G$2000,'Регистрация приход товаров'!$A$4:$A$2000,"&gt;="&amp;DATE(YEAR($A1567),MONTH($A1567)+1,1),'Регистрация приход товаров'!$D$4:$D$2000,$D1567))+(IFERROR((SUMIF('Остаток на начало год'!$B$5:$B$302,$D1567,'Остаток на начало год'!$E$5:$E$302)+SUMIFS('Регистрация приход товаров'!$G$4:$G$2000,'Регистрация приход товаров'!$D$4:$D$2000,$D1567,'Регистрация приход товаров'!$A$4:$A$2000,"&lt;"&amp;DATE(YEAR($A1567),MONTH($A1567),1)))-SUMIFS('Регистрация расход товаров'!$G$4:$G$2000,'Регистрация расход товаров'!$A$4:$A$2000,"&lt;"&amp;DATE(YEAR($A1567),MONTH($A1567),1),'Регистрация расход товаров'!$D$4:$D$2000,$D1567),0))))*G1567,0)</f>
        <v>0</v>
      </c>
      <c r="I1567" s="154"/>
      <c r="J1567" s="153">
        <f t="shared" si="48"/>
        <v>0</v>
      </c>
      <c r="K1567" s="153">
        <f t="shared" si="49"/>
        <v>0</v>
      </c>
      <c r="L1567" s="43" t="e">
        <f>IF(B1567=#REF!,MAX($L$3:L1566)+1,0)</f>
        <v>#REF!</v>
      </c>
    </row>
    <row r="1568" spans="1:12">
      <c r="A1568" s="158"/>
      <c r="B1568" s="94"/>
      <c r="C1568" s="159"/>
      <c r="D1568" s="128"/>
      <c r="E1568" s="151" t="str">
        <f>IFERROR(INDEX('Материал хисобот'!$C$9:$C$259,MATCH(D1568,'Материал хисобот'!$B$9:$B$259,0),1),"")</f>
        <v/>
      </c>
      <c r="F1568" s="152" t="str">
        <f>IFERROR(INDEX('Материал хисобот'!$D$9:$D$259,MATCH(D1568,'Материал хисобот'!$B$9:$B$259,0),1),"")</f>
        <v/>
      </c>
      <c r="G1568" s="155"/>
      <c r="H1568" s="153">
        <f>IFERROR((((SUMIFS('Регистрация приход товаров'!$H$4:$H$2000,'Регистрация приход товаров'!$A$4:$A$2000,"&gt;="&amp;DATE(YEAR($A1568),MONTH($A1568),1),'Регистрация приход товаров'!$D$4:$D$2000,$D1568)-SUMIFS('Регистрация приход товаров'!$H$4:$H$2000,'Регистрация приход товаров'!$A$4:$A$2000,"&gt;="&amp;DATE(YEAR($A1568),MONTH($A1568)+1,1),'Регистрация приход товаров'!$D$4:$D$2000,$D1568))+(IFERROR((SUMIF('Остаток на начало год'!$B$5:$B$302,$D1568,'Остаток на начало год'!$F$5:$F$302)+SUMIFS('Регистрация приход товаров'!$H$4:$H$2000,'Регистрация приход товаров'!$D$4:$D$2000,$D1568,'Регистрация приход товаров'!$A$4:$A$2000,"&lt;"&amp;DATE(YEAR($A1568),MONTH($A1568),1)))-SUMIFS('Регистрация расход товаров'!$H$4:$H$2000,'Регистрация расход товаров'!$A$4:$A$2000,"&lt;"&amp;DATE(YEAR($A1568),MONTH($A1568),1),'Регистрация расход товаров'!$D$4:$D$2000,$D1568),0)))/((SUMIFS('Регистрация приход товаров'!$G$4:$G$2000,'Регистрация приход товаров'!$A$4:$A$2000,"&gt;="&amp;DATE(YEAR($A1568),MONTH($A1568),1),'Регистрация приход товаров'!$D$4:$D$2000,$D1568)-SUMIFS('Регистрация приход товаров'!$G$4:$G$2000,'Регистрация приход товаров'!$A$4:$A$2000,"&gt;="&amp;DATE(YEAR($A1568),MONTH($A1568)+1,1),'Регистрация приход товаров'!$D$4:$D$2000,$D1568))+(IFERROR((SUMIF('Остаток на начало год'!$B$5:$B$302,$D1568,'Остаток на начало год'!$E$5:$E$302)+SUMIFS('Регистрация приход товаров'!$G$4:$G$2000,'Регистрация приход товаров'!$D$4:$D$2000,$D1568,'Регистрация приход товаров'!$A$4:$A$2000,"&lt;"&amp;DATE(YEAR($A1568),MONTH($A1568),1)))-SUMIFS('Регистрация расход товаров'!$G$4:$G$2000,'Регистрация расход товаров'!$A$4:$A$2000,"&lt;"&amp;DATE(YEAR($A1568),MONTH($A1568),1),'Регистрация расход товаров'!$D$4:$D$2000,$D1568),0))))*G1568,0)</f>
        <v>0</v>
      </c>
      <c r="I1568" s="154"/>
      <c r="J1568" s="153">
        <f t="shared" si="48"/>
        <v>0</v>
      </c>
      <c r="K1568" s="153">
        <f t="shared" si="49"/>
        <v>0</v>
      </c>
      <c r="L1568" s="43" t="e">
        <f>IF(B1568=#REF!,MAX($L$3:L1567)+1,0)</f>
        <v>#REF!</v>
      </c>
    </row>
    <row r="1569" spans="1:12">
      <c r="A1569" s="158"/>
      <c r="B1569" s="94"/>
      <c r="C1569" s="159"/>
      <c r="D1569" s="128"/>
      <c r="E1569" s="151" t="str">
        <f>IFERROR(INDEX('Материал хисобот'!$C$9:$C$259,MATCH(D1569,'Материал хисобот'!$B$9:$B$259,0),1),"")</f>
        <v/>
      </c>
      <c r="F1569" s="152" t="str">
        <f>IFERROR(INDEX('Материал хисобот'!$D$9:$D$259,MATCH(D1569,'Материал хисобот'!$B$9:$B$259,0),1),"")</f>
        <v/>
      </c>
      <c r="G1569" s="155"/>
      <c r="H1569" s="153">
        <f>IFERROR((((SUMIFS('Регистрация приход товаров'!$H$4:$H$2000,'Регистрация приход товаров'!$A$4:$A$2000,"&gt;="&amp;DATE(YEAR($A1569),MONTH($A1569),1),'Регистрация приход товаров'!$D$4:$D$2000,$D1569)-SUMIFS('Регистрация приход товаров'!$H$4:$H$2000,'Регистрация приход товаров'!$A$4:$A$2000,"&gt;="&amp;DATE(YEAR($A1569),MONTH($A1569)+1,1),'Регистрация приход товаров'!$D$4:$D$2000,$D1569))+(IFERROR((SUMIF('Остаток на начало год'!$B$5:$B$302,$D1569,'Остаток на начало год'!$F$5:$F$302)+SUMIFS('Регистрация приход товаров'!$H$4:$H$2000,'Регистрация приход товаров'!$D$4:$D$2000,$D1569,'Регистрация приход товаров'!$A$4:$A$2000,"&lt;"&amp;DATE(YEAR($A1569),MONTH($A1569),1)))-SUMIFS('Регистрация расход товаров'!$H$4:$H$2000,'Регистрация расход товаров'!$A$4:$A$2000,"&lt;"&amp;DATE(YEAR($A1569),MONTH($A1569),1),'Регистрация расход товаров'!$D$4:$D$2000,$D1569),0)))/((SUMIFS('Регистрация приход товаров'!$G$4:$G$2000,'Регистрация приход товаров'!$A$4:$A$2000,"&gt;="&amp;DATE(YEAR($A1569),MONTH($A1569),1),'Регистрация приход товаров'!$D$4:$D$2000,$D1569)-SUMIFS('Регистрация приход товаров'!$G$4:$G$2000,'Регистрация приход товаров'!$A$4:$A$2000,"&gt;="&amp;DATE(YEAR($A1569),MONTH($A1569)+1,1),'Регистрация приход товаров'!$D$4:$D$2000,$D1569))+(IFERROR((SUMIF('Остаток на начало год'!$B$5:$B$302,$D1569,'Остаток на начало год'!$E$5:$E$302)+SUMIFS('Регистрация приход товаров'!$G$4:$G$2000,'Регистрация приход товаров'!$D$4:$D$2000,$D1569,'Регистрация приход товаров'!$A$4:$A$2000,"&lt;"&amp;DATE(YEAR($A1569),MONTH($A1569),1)))-SUMIFS('Регистрация расход товаров'!$G$4:$G$2000,'Регистрация расход товаров'!$A$4:$A$2000,"&lt;"&amp;DATE(YEAR($A1569),MONTH($A1569),1),'Регистрация расход товаров'!$D$4:$D$2000,$D1569),0))))*G1569,0)</f>
        <v>0</v>
      </c>
      <c r="I1569" s="154"/>
      <c r="J1569" s="153">
        <f t="shared" si="48"/>
        <v>0</v>
      </c>
      <c r="K1569" s="153">
        <f t="shared" si="49"/>
        <v>0</v>
      </c>
      <c r="L1569" s="43" t="e">
        <f>IF(B1569=#REF!,MAX($L$3:L1568)+1,0)</f>
        <v>#REF!</v>
      </c>
    </row>
    <row r="1570" spans="1:12">
      <c r="A1570" s="158"/>
      <c r="B1570" s="94"/>
      <c r="C1570" s="159"/>
      <c r="D1570" s="128"/>
      <c r="E1570" s="151" t="str">
        <f>IFERROR(INDEX('Материал хисобот'!$C$9:$C$259,MATCH(D1570,'Материал хисобот'!$B$9:$B$259,0),1),"")</f>
        <v/>
      </c>
      <c r="F1570" s="152" t="str">
        <f>IFERROR(INDEX('Материал хисобот'!$D$9:$D$259,MATCH(D1570,'Материал хисобот'!$B$9:$B$259,0),1),"")</f>
        <v/>
      </c>
      <c r="G1570" s="155"/>
      <c r="H1570" s="153">
        <f>IFERROR((((SUMIFS('Регистрация приход товаров'!$H$4:$H$2000,'Регистрация приход товаров'!$A$4:$A$2000,"&gt;="&amp;DATE(YEAR($A1570),MONTH($A1570),1),'Регистрация приход товаров'!$D$4:$D$2000,$D1570)-SUMIFS('Регистрация приход товаров'!$H$4:$H$2000,'Регистрация приход товаров'!$A$4:$A$2000,"&gt;="&amp;DATE(YEAR($A1570),MONTH($A1570)+1,1),'Регистрация приход товаров'!$D$4:$D$2000,$D1570))+(IFERROR((SUMIF('Остаток на начало год'!$B$5:$B$302,$D1570,'Остаток на начало год'!$F$5:$F$302)+SUMIFS('Регистрация приход товаров'!$H$4:$H$2000,'Регистрация приход товаров'!$D$4:$D$2000,$D1570,'Регистрация приход товаров'!$A$4:$A$2000,"&lt;"&amp;DATE(YEAR($A1570),MONTH($A1570),1)))-SUMIFS('Регистрация расход товаров'!$H$4:$H$2000,'Регистрация расход товаров'!$A$4:$A$2000,"&lt;"&amp;DATE(YEAR($A1570),MONTH($A1570),1),'Регистрация расход товаров'!$D$4:$D$2000,$D1570),0)))/((SUMIFS('Регистрация приход товаров'!$G$4:$G$2000,'Регистрация приход товаров'!$A$4:$A$2000,"&gt;="&amp;DATE(YEAR($A1570),MONTH($A1570),1),'Регистрация приход товаров'!$D$4:$D$2000,$D1570)-SUMIFS('Регистрация приход товаров'!$G$4:$G$2000,'Регистрация приход товаров'!$A$4:$A$2000,"&gt;="&amp;DATE(YEAR($A1570),MONTH($A1570)+1,1),'Регистрация приход товаров'!$D$4:$D$2000,$D1570))+(IFERROR((SUMIF('Остаток на начало год'!$B$5:$B$302,$D1570,'Остаток на начало год'!$E$5:$E$302)+SUMIFS('Регистрация приход товаров'!$G$4:$G$2000,'Регистрация приход товаров'!$D$4:$D$2000,$D1570,'Регистрация приход товаров'!$A$4:$A$2000,"&lt;"&amp;DATE(YEAR($A1570),MONTH($A1570),1)))-SUMIFS('Регистрация расход товаров'!$G$4:$G$2000,'Регистрация расход товаров'!$A$4:$A$2000,"&lt;"&amp;DATE(YEAR($A1570),MONTH($A1570),1),'Регистрация расход товаров'!$D$4:$D$2000,$D1570),0))))*G1570,0)</f>
        <v>0</v>
      </c>
      <c r="I1570" s="154"/>
      <c r="J1570" s="153">
        <f t="shared" si="48"/>
        <v>0</v>
      </c>
      <c r="K1570" s="153">
        <f t="shared" si="49"/>
        <v>0</v>
      </c>
      <c r="L1570" s="43" t="e">
        <f>IF(B1570=#REF!,MAX($L$3:L1569)+1,0)</f>
        <v>#REF!</v>
      </c>
    </row>
    <row r="1571" spans="1:12">
      <c r="A1571" s="158"/>
      <c r="B1571" s="94"/>
      <c r="C1571" s="159"/>
      <c r="D1571" s="128"/>
      <c r="E1571" s="151" t="str">
        <f>IFERROR(INDEX('Материал хисобот'!$C$9:$C$259,MATCH(D1571,'Материал хисобот'!$B$9:$B$259,0),1),"")</f>
        <v/>
      </c>
      <c r="F1571" s="152" t="str">
        <f>IFERROR(INDEX('Материал хисобот'!$D$9:$D$259,MATCH(D1571,'Материал хисобот'!$B$9:$B$259,0),1),"")</f>
        <v/>
      </c>
      <c r="G1571" s="155"/>
      <c r="H1571" s="153">
        <f>IFERROR((((SUMIFS('Регистрация приход товаров'!$H$4:$H$2000,'Регистрация приход товаров'!$A$4:$A$2000,"&gt;="&amp;DATE(YEAR($A1571),MONTH($A1571),1),'Регистрация приход товаров'!$D$4:$D$2000,$D1571)-SUMIFS('Регистрация приход товаров'!$H$4:$H$2000,'Регистрация приход товаров'!$A$4:$A$2000,"&gt;="&amp;DATE(YEAR($A1571),MONTH($A1571)+1,1),'Регистрация приход товаров'!$D$4:$D$2000,$D1571))+(IFERROR((SUMIF('Остаток на начало год'!$B$5:$B$302,$D1571,'Остаток на начало год'!$F$5:$F$302)+SUMIFS('Регистрация приход товаров'!$H$4:$H$2000,'Регистрация приход товаров'!$D$4:$D$2000,$D1571,'Регистрация приход товаров'!$A$4:$A$2000,"&lt;"&amp;DATE(YEAR($A1571),MONTH($A1571),1)))-SUMIFS('Регистрация расход товаров'!$H$4:$H$2000,'Регистрация расход товаров'!$A$4:$A$2000,"&lt;"&amp;DATE(YEAR($A1571),MONTH($A1571),1),'Регистрация расход товаров'!$D$4:$D$2000,$D1571),0)))/((SUMIFS('Регистрация приход товаров'!$G$4:$G$2000,'Регистрация приход товаров'!$A$4:$A$2000,"&gt;="&amp;DATE(YEAR($A1571),MONTH($A1571),1),'Регистрация приход товаров'!$D$4:$D$2000,$D1571)-SUMIFS('Регистрация приход товаров'!$G$4:$G$2000,'Регистрация приход товаров'!$A$4:$A$2000,"&gt;="&amp;DATE(YEAR($A1571),MONTH($A1571)+1,1),'Регистрация приход товаров'!$D$4:$D$2000,$D1571))+(IFERROR((SUMIF('Остаток на начало год'!$B$5:$B$302,$D1571,'Остаток на начало год'!$E$5:$E$302)+SUMIFS('Регистрация приход товаров'!$G$4:$G$2000,'Регистрация приход товаров'!$D$4:$D$2000,$D1571,'Регистрация приход товаров'!$A$4:$A$2000,"&lt;"&amp;DATE(YEAR($A1571),MONTH($A1571),1)))-SUMIFS('Регистрация расход товаров'!$G$4:$G$2000,'Регистрация расход товаров'!$A$4:$A$2000,"&lt;"&amp;DATE(YEAR($A1571),MONTH($A1571),1),'Регистрация расход товаров'!$D$4:$D$2000,$D1571),0))))*G1571,0)</f>
        <v>0</v>
      </c>
      <c r="I1571" s="154"/>
      <c r="J1571" s="153">
        <f t="shared" si="48"/>
        <v>0</v>
      </c>
      <c r="K1571" s="153">
        <f t="shared" si="49"/>
        <v>0</v>
      </c>
      <c r="L1571" s="43" t="e">
        <f>IF(B1571=#REF!,MAX($L$3:L1570)+1,0)</f>
        <v>#REF!</v>
      </c>
    </row>
    <row r="1572" spans="1:12">
      <c r="A1572" s="158"/>
      <c r="B1572" s="94"/>
      <c r="C1572" s="159"/>
      <c r="D1572" s="128"/>
      <c r="E1572" s="151" t="str">
        <f>IFERROR(INDEX('Материал хисобот'!$C$9:$C$259,MATCH(D1572,'Материал хисобот'!$B$9:$B$259,0),1),"")</f>
        <v/>
      </c>
      <c r="F1572" s="152" t="str">
        <f>IFERROR(INDEX('Материал хисобот'!$D$9:$D$259,MATCH(D1572,'Материал хисобот'!$B$9:$B$259,0),1),"")</f>
        <v/>
      </c>
      <c r="G1572" s="155"/>
      <c r="H1572" s="153">
        <f>IFERROR((((SUMIFS('Регистрация приход товаров'!$H$4:$H$2000,'Регистрация приход товаров'!$A$4:$A$2000,"&gt;="&amp;DATE(YEAR($A1572),MONTH($A1572),1),'Регистрация приход товаров'!$D$4:$D$2000,$D1572)-SUMIFS('Регистрация приход товаров'!$H$4:$H$2000,'Регистрация приход товаров'!$A$4:$A$2000,"&gt;="&amp;DATE(YEAR($A1572),MONTH($A1572)+1,1),'Регистрация приход товаров'!$D$4:$D$2000,$D1572))+(IFERROR((SUMIF('Остаток на начало год'!$B$5:$B$302,$D1572,'Остаток на начало год'!$F$5:$F$302)+SUMIFS('Регистрация приход товаров'!$H$4:$H$2000,'Регистрация приход товаров'!$D$4:$D$2000,$D1572,'Регистрация приход товаров'!$A$4:$A$2000,"&lt;"&amp;DATE(YEAR($A1572),MONTH($A1572),1)))-SUMIFS('Регистрация расход товаров'!$H$4:$H$2000,'Регистрация расход товаров'!$A$4:$A$2000,"&lt;"&amp;DATE(YEAR($A1572),MONTH($A1572),1),'Регистрация расход товаров'!$D$4:$D$2000,$D1572),0)))/((SUMIFS('Регистрация приход товаров'!$G$4:$G$2000,'Регистрация приход товаров'!$A$4:$A$2000,"&gt;="&amp;DATE(YEAR($A1572),MONTH($A1572),1),'Регистрация приход товаров'!$D$4:$D$2000,$D1572)-SUMIFS('Регистрация приход товаров'!$G$4:$G$2000,'Регистрация приход товаров'!$A$4:$A$2000,"&gt;="&amp;DATE(YEAR($A1572),MONTH($A1572)+1,1),'Регистрация приход товаров'!$D$4:$D$2000,$D1572))+(IFERROR((SUMIF('Остаток на начало год'!$B$5:$B$302,$D1572,'Остаток на начало год'!$E$5:$E$302)+SUMIFS('Регистрация приход товаров'!$G$4:$G$2000,'Регистрация приход товаров'!$D$4:$D$2000,$D1572,'Регистрация приход товаров'!$A$4:$A$2000,"&lt;"&amp;DATE(YEAR($A1572),MONTH($A1572),1)))-SUMIFS('Регистрация расход товаров'!$G$4:$G$2000,'Регистрация расход товаров'!$A$4:$A$2000,"&lt;"&amp;DATE(YEAR($A1572),MONTH($A1572),1),'Регистрация расход товаров'!$D$4:$D$2000,$D1572),0))))*G1572,0)</f>
        <v>0</v>
      </c>
      <c r="I1572" s="154"/>
      <c r="J1572" s="153">
        <f t="shared" si="48"/>
        <v>0</v>
      </c>
      <c r="K1572" s="153">
        <f t="shared" si="49"/>
        <v>0</v>
      </c>
      <c r="L1572" s="43" t="e">
        <f>IF(B1572=#REF!,MAX($L$3:L1571)+1,0)</f>
        <v>#REF!</v>
      </c>
    </row>
    <row r="1573" spans="1:12">
      <c r="A1573" s="158"/>
      <c r="B1573" s="94"/>
      <c r="C1573" s="159"/>
      <c r="D1573" s="128"/>
      <c r="E1573" s="151" t="str">
        <f>IFERROR(INDEX('Материал хисобот'!$C$9:$C$259,MATCH(D1573,'Материал хисобот'!$B$9:$B$259,0),1),"")</f>
        <v/>
      </c>
      <c r="F1573" s="152" t="str">
        <f>IFERROR(INDEX('Материал хисобот'!$D$9:$D$259,MATCH(D1573,'Материал хисобот'!$B$9:$B$259,0),1),"")</f>
        <v/>
      </c>
      <c r="G1573" s="155"/>
      <c r="H1573" s="153">
        <f>IFERROR((((SUMIFS('Регистрация приход товаров'!$H$4:$H$2000,'Регистрация приход товаров'!$A$4:$A$2000,"&gt;="&amp;DATE(YEAR($A1573),MONTH($A1573),1),'Регистрация приход товаров'!$D$4:$D$2000,$D1573)-SUMIFS('Регистрация приход товаров'!$H$4:$H$2000,'Регистрация приход товаров'!$A$4:$A$2000,"&gt;="&amp;DATE(YEAR($A1573),MONTH($A1573)+1,1),'Регистрация приход товаров'!$D$4:$D$2000,$D1573))+(IFERROR((SUMIF('Остаток на начало год'!$B$5:$B$302,$D1573,'Остаток на начало год'!$F$5:$F$302)+SUMIFS('Регистрация приход товаров'!$H$4:$H$2000,'Регистрация приход товаров'!$D$4:$D$2000,$D1573,'Регистрация приход товаров'!$A$4:$A$2000,"&lt;"&amp;DATE(YEAR($A1573),MONTH($A1573),1)))-SUMIFS('Регистрация расход товаров'!$H$4:$H$2000,'Регистрация расход товаров'!$A$4:$A$2000,"&lt;"&amp;DATE(YEAR($A1573),MONTH($A1573),1),'Регистрация расход товаров'!$D$4:$D$2000,$D1573),0)))/((SUMIFS('Регистрация приход товаров'!$G$4:$G$2000,'Регистрация приход товаров'!$A$4:$A$2000,"&gt;="&amp;DATE(YEAR($A1573),MONTH($A1573),1),'Регистрация приход товаров'!$D$4:$D$2000,$D1573)-SUMIFS('Регистрация приход товаров'!$G$4:$G$2000,'Регистрация приход товаров'!$A$4:$A$2000,"&gt;="&amp;DATE(YEAR($A1573),MONTH($A1573)+1,1),'Регистрация приход товаров'!$D$4:$D$2000,$D1573))+(IFERROR((SUMIF('Остаток на начало год'!$B$5:$B$302,$D1573,'Остаток на начало год'!$E$5:$E$302)+SUMIFS('Регистрация приход товаров'!$G$4:$G$2000,'Регистрация приход товаров'!$D$4:$D$2000,$D1573,'Регистрация приход товаров'!$A$4:$A$2000,"&lt;"&amp;DATE(YEAR($A1573),MONTH($A1573),1)))-SUMIFS('Регистрация расход товаров'!$G$4:$G$2000,'Регистрация расход товаров'!$A$4:$A$2000,"&lt;"&amp;DATE(YEAR($A1573),MONTH($A1573),1),'Регистрация расход товаров'!$D$4:$D$2000,$D1573),0))))*G1573,0)</f>
        <v>0</v>
      </c>
      <c r="I1573" s="154"/>
      <c r="J1573" s="153">
        <f t="shared" si="48"/>
        <v>0</v>
      </c>
      <c r="K1573" s="153">
        <f t="shared" si="49"/>
        <v>0</v>
      </c>
      <c r="L1573" s="43" t="e">
        <f>IF(B1573=#REF!,MAX($L$3:L1572)+1,0)</f>
        <v>#REF!</v>
      </c>
    </row>
    <row r="1574" spans="1:12">
      <c r="A1574" s="158"/>
      <c r="B1574" s="94"/>
      <c r="C1574" s="159"/>
      <c r="D1574" s="128"/>
      <c r="E1574" s="151" t="str">
        <f>IFERROR(INDEX('Материал хисобот'!$C$9:$C$259,MATCH(D1574,'Материал хисобот'!$B$9:$B$259,0),1),"")</f>
        <v/>
      </c>
      <c r="F1574" s="152" t="str">
        <f>IFERROR(INDEX('Материал хисобот'!$D$9:$D$259,MATCH(D1574,'Материал хисобот'!$B$9:$B$259,0),1),"")</f>
        <v/>
      </c>
      <c r="G1574" s="155"/>
      <c r="H1574" s="153">
        <f>IFERROR((((SUMIFS('Регистрация приход товаров'!$H$4:$H$2000,'Регистрация приход товаров'!$A$4:$A$2000,"&gt;="&amp;DATE(YEAR($A1574),MONTH($A1574),1),'Регистрация приход товаров'!$D$4:$D$2000,$D1574)-SUMIFS('Регистрация приход товаров'!$H$4:$H$2000,'Регистрация приход товаров'!$A$4:$A$2000,"&gt;="&amp;DATE(YEAR($A1574),MONTH($A1574)+1,1),'Регистрация приход товаров'!$D$4:$D$2000,$D1574))+(IFERROR((SUMIF('Остаток на начало год'!$B$5:$B$302,$D1574,'Остаток на начало год'!$F$5:$F$302)+SUMIFS('Регистрация приход товаров'!$H$4:$H$2000,'Регистрация приход товаров'!$D$4:$D$2000,$D1574,'Регистрация приход товаров'!$A$4:$A$2000,"&lt;"&amp;DATE(YEAR($A1574),MONTH($A1574),1)))-SUMIFS('Регистрация расход товаров'!$H$4:$H$2000,'Регистрация расход товаров'!$A$4:$A$2000,"&lt;"&amp;DATE(YEAR($A1574),MONTH($A1574),1),'Регистрация расход товаров'!$D$4:$D$2000,$D1574),0)))/((SUMIFS('Регистрация приход товаров'!$G$4:$G$2000,'Регистрация приход товаров'!$A$4:$A$2000,"&gt;="&amp;DATE(YEAR($A1574),MONTH($A1574),1),'Регистрация приход товаров'!$D$4:$D$2000,$D1574)-SUMIFS('Регистрация приход товаров'!$G$4:$G$2000,'Регистрация приход товаров'!$A$4:$A$2000,"&gt;="&amp;DATE(YEAR($A1574),MONTH($A1574)+1,1),'Регистрация приход товаров'!$D$4:$D$2000,$D1574))+(IFERROR((SUMIF('Остаток на начало год'!$B$5:$B$302,$D1574,'Остаток на начало год'!$E$5:$E$302)+SUMIFS('Регистрация приход товаров'!$G$4:$G$2000,'Регистрация приход товаров'!$D$4:$D$2000,$D1574,'Регистрация приход товаров'!$A$4:$A$2000,"&lt;"&amp;DATE(YEAR($A1574),MONTH($A1574),1)))-SUMIFS('Регистрация расход товаров'!$G$4:$G$2000,'Регистрация расход товаров'!$A$4:$A$2000,"&lt;"&amp;DATE(YEAR($A1574),MONTH($A1574),1),'Регистрация расход товаров'!$D$4:$D$2000,$D1574),0))))*G1574,0)</f>
        <v>0</v>
      </c>
      <c r="I1574" s="154"/>
      <c r="J1574" s="153">
        <f t="shared" si="48"/>
        <v>0</v>
      </c>
      <c r="K1574" s="153">
        <f t="shared" si="49"/>
        <v>0</v>
      </c>
      <c r="L1574" s="43" t="e">
        <f>IF(B1574=#REF!,MAX($L$3:L1573)+1,0)</f>
        <v>#REF!</v>
      </c>
    </row>
    <row r="1575" spans="1:12">
      <c r="A1575" s="158"/>
      <c r="B1575" s="94"/>
      <c r="C1575" s="159"/>
      <c r="D1575" s="128"/>
      <c r="E1575" s="151" t="str">
        <f>IFERROR(INDEX('Материал хисобот'!$C$9:$C$259,MATCH(D1575,'Материал хисобот'!$B$9:$B$259,0),1),"")</f>
        <v/>
      </c>
      <c r="F1575" s="152" t="str">
        <f>IFERROR(INDEX('Материал хисобот'!$D$9:$D$259,MATCH(D1575,'Материал хисобот'!$B$9:$B$259,0),1),"")</f>
        <v/>
      </c>
      <c r="G1575" s="155"/>
      <c r="H1575" s="153">
        <f>IFERROR((((SUMIFS('Регистрация приход товаров'!$H$4:$H$2000,'Регистрация приход товаров'!$A$4:$A$2000,"&gt;="&amp;DATE(YEAR($A1575),MONTH($A1575),1),'Регистрация приход товаров'!$D$4:$D$2000,$D1575)-SUMIFS('Регистрация приход товаров'!$H$4:$H$2000,'Регистрация приход товаров'!$A$4:$A$2000,"&gt;="&amp;DATE(YEAR($A1575),MONTH($A1575)+1,1),'Регистрация приход товаров'!$D$4:$D$2000,$D1575))+(IFERROR((SUMIF('Остаток на начало год'!$B$5:$B$302,$D1575,'Остаток на начало год'!$F$5:$F$302)+SUMIFS('Регистрация приход товаров'!$H$4:$H$2000,'Регистрация приход товаров'!$D$4:$D$2000,$D1575,'Регистрация приход товаров'!$A$4:$A$2000,"&lt;"&amp;DATE(YEAR($A1575),MONTH($A1575),1)))-SUMIFS('Регистрация расход товаров'!$H$4:$H$2000,'Регистрация расход товаров'!$A$4:$A$2000,"&lt;"&amp;DATE(YEAR($A1575),MONTH($A1575),1),'Регистрация расход товаров'!$D$4:$D$2000,$D1575),0)))/((SUMIFS('Регистрация приход товаров'!$G$4:$G$2000,'Регистрация приход товаров'!$A$4:$A$2000,"&gt;="&amp;DATE(YEAR($A1575),MONTH($A1575),1),'Регистрация приход товаров'!$D$4:$D$2000,$D1575)-SUMIFS('Регистрация приход товаров'!$G$4:$G$2000,'Регистрация приход товаров'!$A$4:$A$2000,"&gt;="&amp;DATE(YEAR($A1575),MONTH($A1575)+1,1),'Регистрация приход товаров'!$D$4:$D$2000,$D1575))+(IFERROR((SUMIF('Остаток на начало год'!$B$5:$B$302,$D1575,'Остаток на начало год'!$E$5:$E$302)+SUMIFS('Регистрация приход товаров'!$G$4:$G$2000,'Регистрация приход товаров'!$D$4:$D$2000,$D1575,'Регистрация приход товаров'!$A$4:$A$2000,"&lt;"&amp;DATE(YEAR($A1575),MONTH($A1575),1)))-SUMIFS('Регистрация расход товаров'!$G$4:$G$2000,'Регистрация расход товаров'!$A$4:$A$2000,"&lt;"&amp;DATE(YEAR($A1575),MONTH($A1575),1),'Регистрация расход товаров'!$D$4:$D$2000,$D1575),0))))*G1575,0)</f>
        <v>0</v>
      </c>
      <c r="I1575" s="154"/>
      <c r="J1575" s="153">
        <f t="shared" si="48"/>
        <v>0</v>
      </c>
      <c r="K1575" s="153">
        <f t="shared" si="49"/>
        <v>0</v>
      </c>
      <c r="L1575" s="43" t="e">
        <f>IF(B1575=#REF!,MAX($L$3:L1574)+1,0)</f>
        <v>#REF!</v>
      </c>
    </row>
    <row r="1576" spans="1:12">
      <c r="A1576" s="158"/>
      <c r="B1576" s="94"/>
      <c r="C1576" s="159"/>
      <c r="D1576" s="128"/>
      <c r="E1576" s="151" t="str">
        <f>IFERROR(INDEX('Материал хисобот'!$C$9:$C$259,MATCH(D1576,'Материал хисобот'!$B$9:$B$259,0),1),"")</f>
        <v/>
      </c>
      <c r="F1576" s="152" t="str">
        <f>IFERROR(INDEX('Материал хисобот'!$D$9:$D$259,MATCH(D1576,'Материал хисобот'!$B$9:$B$259,0),1),"")</f>
        <v/>
      </c>
      <c r="G1576" s="155"/>
      <c r="H1576" s="153">
        <f>IFERROR((((SUMIFS('Регистрация приход товаров'!$H$4:$H$2000,'Регистрация приход товаров'!$A$4:$A$2000,"&gt;="&amp;DATE(YEAR($A1576),MONTH($A1576),1),'Регистрация приход товаров'!$D$4:$D$2000,$D1576)-SUMIFS('Регистрация приход товаров'!$H$4:$H$2000,'Регистрация приход товаров'!$A$4:$A$2000,"&gt;="&amp;DATE(YEAR($A1576),MONTH($A1576)+1,1),'Регистрация приход товаров'!$D$4:$D$2000,$D1576))+(IFERROR((SUMIF('Остаток на начало год'!$B$5:$B$302,$D1576,'Остаток на начало год'!$F$5:$F$302)+SUMIFS('Регистрация приход товаров'!$H$4:$H$2000,'Регистрация приход товаров'!$D$4:$D$2000,$D1576,'Регистрация приход товаров'!$A$4:$A$2000,"&lt;"&amp;DATE(YEAR($A1576),MONTH($A1576),1)))-SUMIFS('Регистрация расход товаров'!$H$4:$H$2000,'Регистрация расход товаров'!$A$4:$A$2000,"&lt;"&amp;DATE(YEAR($A1576),MONTH($A1576),1),'Регистрация расход товаров'!$D$4:$D$2000,$D1576),0)))/((SUMIFS('Регистрация приход товаров'!$G$4:$G$2000,'Регистрация приход товаров'!$A$4:$A$2000,"&gt;="&amp;DATE(YEAR($A1576),MONTH($A1576),1),'Регистрация приход товаров'!$D$4:$D$2000,$D1576)-SUMIFS('Регистрация приход товаров'!$G$4:$G$2000,'Регистрация приход товаров'!$A$4:$A$2000,"&gt;="&amp;DATE(YEAR($A1576),MONTH($A1576)+1,1),'Регистрация приход товаров'!$D$4:$D$2000,$D1576))+(IFERROR((SUMIF('Остаток на начало год'!$B$5:$B$302,$D1576,'Остаток на начало год'!$E$5:$E$302)+SUMIFS('Регистрация приход товаров'!$G$4:$G$2000,'Регистрация приход товаров'!$D$4:$D$2000,$D1576,'Регистрация приход товаров'!$A$4:$A$2000,"&lt;"&amp;DATE(YEAR($A1576),MONTH($A1576),1)))-SUMIFS('Регистрация расход товаров'!$G$4:$G$2000,'Регистрация расход товаров'!$A$4:$A$2000,"&lt;"&amp;DATE(YEAR($A1576),MONTH($A1576),1),'Регистрация расход товаров'!$D$4:$D$2000,$D1576),0))))*G1576,0)</f>
        <v>0</v>
      </c>
      <c r="I1576" s="154"/>
      <c r="J1576" s="153">
        <f t="shared" si="48"/>
        <v>0</v>
      </c>
      <c r="K1576" s="153">
        <f t="shared" si="49"/>
        <v>0</v>
      </c>
      <c r="L1576" s="43" t="e">
        <f>IF(B1576=#REF!,MAX($L$3:L1575)+1,0)</f>
        <v>#REF!</v>
      </c>
    </row>
    <row r="1577" spans="1:12">
      <c r="A1577" s="158"/>
      <c r="B1577" s="94"/>
      <c r="C1577" s="159"/>
      <c r="D1577" s="128"/>
      <c r="E1577" s="151" t="str">
        <f>IFERROR(INDEX('Материал хисобот'!$C$9:$C$259,MATCH(D1577,'Материал хисобот'!$B$9:$B$259,0),1),"")</f>
        <v/>
      </c>
      <c r="F1577" s="152" t="str">
        <f>IFERROR(INDEX('Материал хисобот'!$D$9:$D$259,MATCH(D1577,'Материал хисобот'!$B$9:$B$259,0),1),"")</f>
        <v/>
      </c>
      <c r="G1577" s="155"/>
      <c r="H1577" s="153">
        <f>IFERROR((((SUMIFS('Регистрация приход товаров'!$H$4:$H$2000,'Регистрация приход товаров'!$A$4:$A$2000,"&gt;="&amp;DATE(YEAR($A1577),MONTH($A1577),1),'Регистрация приход товаров'!$D$4:$D$2000,$D1577)-SUMIFS('Регистрация приход товаров'!$H$4:$H$2000,'Регистрация приход товаров'!$A$4:$A$2000,"&gt;="&amp;DATE(YEAR($A1577),MONTH($A1577)+1,1),'Регистрация приход товаров'!$D$4:$D$2000,$D1577))+(IFERROR((SUMIF('Остаток на начало год'!$B$5:$B$302,$D1577,'Остаток на начало год'!$F$5:$F$302)+SUMIFS('Регистрация приход товаров'!$H$4:$H$2000,'Регистрация приход товаров'!$D$4:$D$2000,$D1577,'Регистрация приход товаров'!$A$4:$A$2000,"&lt;"&amp;DATE(YEAR($A1577),MONTH($A1577),1)))-SUMIFS('Регистрация расход товаров'!$H$4:$H$2000,'Регистрация расход товаров'!$A$4:$A$2000,"&lt;"&amp;DATE(YEAR($A1577),MONTH($A1577),1),'Регистрация расход товаров'!$D$4:$D$2000,$D1577),0)))/((SUMIFS('Регистрация приход товаров'!$G$4:$G$2000,'Регистрация приход товаров'!$A$4:$A$2000,"&gt;="&amp;DATE(YEAR($A1577),MONTH($A1577),1),'Регистрация приход товаров'!$D$4:$D$2000,$D1577)-SUMIFS('Регистрация приход товаров'!$G$4:$G$2000,'Регистрация приход товаров'!$A$4:$A$2000,"&gt;="&amp;DATE(YEAR($A1577),MONTH($A1577)+1,1),'Регистрация приход товаров'!$D$4:$D$2000,$D1577))+(IFERROR((SUMIF('Остаток на начало год'!$B$5:$B$302,$D1577,'Остаток на начало год'!$E$5:$E$302)+SUMIFS('Регистрация приход товаров'!$G$4:$G$2000,'Регистрация приход товаров'!$D$4:$D$2000,$D1577,'Регистрация приход товаров'!$A$4:$A$2000,"&lt;"&amp;DATE(YEAR($A1577),MONTH($A1577),1)))-SUMIFS('Регистрация расход товаров'!$G$4:$G$2000,'Регистрация расход товаров'!$A$4:$A$2000,"&lt;"&amp;DATE(YEAR($A1577),MONTH($A1577),1),'Регистрация расход товаров'!$D$4:$D$2000,$D1577),0))))*G1577,0)</f>
        <v>0</v>
      </c>
      <c r="I1577" s="154"/>
      <c r="J1577" s="153">
        <f t="shared" si="48"/>
        <v>0</v>
      </c>
      <c r="K1577" s="153">
        <f t="shared" si="49"/>
        <v>0</v>
      </c>
      <c r="L1577" s="43" t="e">
        <f>IF(B1577=#REF!,MAX($L$3:L1576)+1,0)</f>
        <v>#REF!</v>
      </c>
    </row>
    <row r="1578" spans="1:12">
      <c r="A1578" s="158"/>
      <c r="B1578" s="94"/>
      <c r="C1578" s="159"/>
      <c r="D1578" s="128"/>
      <c r="E1578" s="151" t="str">
        <f>IFERROR(INDEX('Материал хисобот'!$C$9:$C$259,MATCH(D1578,'Материал хисобот'!$B$9:$B$259,0),1),"")</f>
        <v/>
      </c>
      <c r="F1578" s="152" t="str">
        <f>IFERROR(INDEX('Материал хисобот'!$D$9:$D$259,MATCH(D1578,'Материал хисобот'!$B$9:$B$259,0),1),"")</f>
        <v/>
      </c>
      <c r="G1578" s="155"/>
      <c r="H1578" s="153">
        <f>IFERROR((((SUMIFS('Регистрация приход товаров'!$H$4:$H$2000,'Регистрация приход товаров'!$A$4:$A$2000,"&gt;="&amp;DATE(YEAR($A1578),MONTH($A1578),1),'Регистрация приход товаров'!$D$4:$D$2000,$D1578)-SUMIFS('Регистрация приход товаров'!$H$4:$H$2000,'Регистрация приход товаров'!$A$4:$A$2000,"&gt;="&amp;DATE(YEAR($A1578),MONTH($A1578)+1,1),'Регистрация приход товаров'!$D$4:$D$2000,$D1578))+(IFERROR((SUMIF('Остаток на начало год'!$B$5:$B$302,$D1578,'Остаток на начало год'!$F$5:$F$302)+SUMIFS('Регистрация приход товаров'!$H$4:$H$2000,'Регистрация приход товаров'!$D$4:$D$2000,$D1578,'Регистрация приход товаров'!$A$4:$A$2000,"&lt;"&amp;DATE(YEAR($A1578),MONTH($A1578),1)))-SUMIFS('Регистрация расход товаров'!$H$4:$H$2000,'Регистрация расход товаров'!$A$4:$A$2000,"&lt;"&amp;DATE(YEAR($A1578),MONTH($A1578),1),'Регистрация расход товаров'!$D$4:$D$2000,$D1578),0)))/((SUMIFS('Регистрация приход товаров'!$G$4:$G$2000,'Регистрация приход товаров'!$A$4:$A$2000,"&gt;="&amp;DATE(YEAR($A1578),MONTH($A1578),1),'Регистрация приход товаров'!$D$4:$D$2000,$D1578)-SUMIFS('Регистрация приход товаров'!$G$4:$G$2000,'Регистрация приход товаров'!$A$4:$A$2000,"&gt;="&amp;DATE(YEAR($A1578),MONTH($A1578)+1,1),'Регистрация приход товаров'!$D$4:$D$2000,$D1578))+(IFERROR((SUMIF('Остаток на начало год'!$B$5:$B$302,$D1578,'Остаток на начало год'!$E$5:$E$302)+SUMIFS('Регистрация приход товаров'!$G$4:$G$2000,'Регистрация приход товаров'!$D$4:$D$2000,$D1578,'Регистрация приход товаров'!$A$4:$A$2000,"&lt;"&amp;DATE(YEAR($A1578),MONTH($A1578),1)))-SUMIFS('Регистрация расход товаров'!$G$4:$G$2000,'Регистрация расход товаров'!$A$4:$A$2000,"&lt;"&amp;DATE(YEAR($A1578),MONTH($A1578),1),'Регистрация расход товаров'!$D$4:$D$2000,$D1578),0))))*G1578,0)</f>
        <v>0</v>
      </c>
      <c r="I1578" s="154"/>
      <c r="J1578" s="153">
        <f t="shared" si="48"/>
        <v>0</v>
      </c>
      <c r="K1578" s="153">
        <f t="shared" si="49"/>
        <v>0</v>
      </c>
      <c r="L1578" s="43" t="e">
        <f>IF(B1578=#REF!,MAX($L$3:L1577)+1,0)</f>
        <v>#REF!</v>
      </c>
    </row>
    <row r="1579" spans="1:12">
      <c r="A1579" s="158"/>
      <c r="B1579" s="94"/>
      <c r="C1579" s="159"/>
      <c r="D1579" s="128"/>
      <c r="E1579" s="151" t="str">
        <f>IFERROR(INDEX('Материал хисобот'!$C$9:$C$259,MATCH(D1579,'Материал хисобот'!$B$9:$B$259,0),1),"")</f>
        <v/>
      </c>
      <c r="F1579" s="152" t="str">
        <f>IFERROR(INDEX('Материал хисобот'!$D$9:$D$259,MATCH(D1579,'Материал хисобот'!$B$9:$B$259,0),1),"")</f>
        <v/>
      </c>
      <c r="G1579" s="155"/>
      <c r="H1579" s="153">
        <f>IFERROR((((SUMIFS('Регистрация приход товаров'!$H$4:$H$2000,'Регистрация приход товаров'!$A$4:$A$2000,"&gt;="&amp;DATE(YEAR($A1579),MONTH($A1579),1),'Регистрация приход товаров'!$D$4:$D$2000,$D1579)-SUMIFS('Регистрация приход товаров'!$H$4:$H$2000,'Регистрация приход товаров'!$A$4:$A$2000,"&gt;="&amp;DATE(YEAR($A1579),MONTH($A1579)+1,1),'Регистрация приход товаров'!$D$4:$D$2000,$D1579))+(IFERROR((SUMIF('Остаток на начало год'!$B$5:$B$302,$D1579,'Остаток на начало год'!$F$5:$F$302)+SUMIFS('Регистрация приход товаров'!$H$4:$H$2000,'Регистрация приход товаров'!$D$4:$D$2000,$D1579,'Регистрация приход товаров'!$A$4:$A$2000,"&lt;"&amp;DATE(YEAR($A1579),MONTH($A1579),1)))-SUMIFS('Регистрация расход товаров'!$H$4:$H$2000,'Регистрация расход товаров'!$A$4:$A$2000,"&lt;"&amp;DATE(YEAR($A1579),MONTH($A1579),1),'Регистрация расход товаров'!$D$4:$D$2000,$D1579),0)))/((SUMIFS('Регистрация приход товаров'!$G$4:$G$2000,'Регистрация приход товаров'!$A$4:$A$2000,"&gt;="&amp;DATE(YEAR($A1579),MONTH($A1579),1),'Регистрация приход товаров'!$D$4:$D$2000,$D1579)-SUMIFS('Регистрация приход товаров'!$G$4:$G$2000,'Регистрация приход товаров'!$A$4:$A$2000,"&gt;="&amp;DATE(YEAR($A1579),MONTH($A1579)+1,1),'Регистрация приход товаров'!$D$4:$D$2000,$D1579))+(IFERROR((SUMIF('Остаток на начало год'!$B$5:$B$302,$D1579,'Остаток на начало год'!$E$5:$E$302)+SUMIFS('Регистрация приход товаров'!$G$4:$G$2000,'Регистрация приход товаров'!$D$4:$D$2000,$D1579,'Регистрация приход товаров'!$A$4:$A$2000,"&lt;"&amp;DATE(YEAR($A1579),MONTH($A1579),1)))-SUMIFS('Регистрация расход товаров'!$G$4:$G$2000,'Регистрация расход товаров'!$A$4:$A$2000,"&lt;"&amp;DATE(YEAR($A1579),MONTH($A1579),1),'Регистрация расход товаров'!$D$4:$D$2000,$D1579),0))))*G1579,0)</f>
        <v>0</v>
      </c>
      <c r="I1579" s="154"/>
      <c r="J1579" s="153">
        <f t="shared" si="48"/>
        <v>0</v>
      </c>
      <c r="K1579" s="153">
        <f t="shared" si="49"/>
        <v>0</v>
      </c>
      <c r="L1579" s="43" t="e">
        <f>IF(B1579=#REF!,MAX($L$3:L1578)+1,0)</f>
        <v>#REF!</v>
      </c>
    </row>
    <row r="1580" spans="1:12">
      <c r="A1580" s="158"/>
      <c r="B1580" s="94"/>
      <c r="C1580" s="159"/>
      <c r="D1580" s="128"/>
      <c r="E1580" s="151" t="str">
        <f>IFERROR(INDEX('Материал хисобот'!$C$9:$C$259,MATCH(D1580,'Материал хисобот'!$B$9:$B$259,0),1),"")</f>
        <v/>
      </c>
      <c r="F1580" s="152" t="str">
        <f>IFERROR(INDEX('Материал хисобот'!$D$9:$D$259,MATCH(D1580,'Материал хисобот'!$B$9:$B$259,0),1),"")</f>
        <v/>
      </c>
      <c r="G1580" s="155"/>
      <c r="H1580" s="153">
        <f>IFERROR((((SUMIFS('Регистрация приход товаров'!$H$4:$H$2000,'Регистрация приход товаров'!$A$4:$A$2000,"&gt;="&amp;DATE(YEAR($A1580),MONTH($A1580),1),'Регистрация приход товаров'!$D$4:$D$2000,$D1580)-SUMIFS('Регистрация приход товаров'!$H$4:$H$2000,'Регистрация приход товаров'!$A$4:$A$2000,"&gt;="&amp;DATE(YEAR($A1580),MONTH($A1580)+1,1),'Регистрация приход товаров'!$D$4:$D$2000,$D1580))+(IFERROR((SUMIF('Остаток на начало год'!$B$5:$B$302,$D1580,'Остаток на начало год'!$F$5:$F$302)+SUMIFS('Регистрация приход товаров'!$H$4:$H$2000,'Регистрация приход товаров'!$D$4:$D$2000,$D1580,'Регистрация приход товаров'!$A$4:$A$2000,"&lt;"&amp;DATE(YEAR($A1580),MONTH($A1580),1)))-SUMIFS('Регистрация расход товаров'!$H$4:$H$2000,'Регистрация расход товаров'!$A$4:$A$2000,"&lt;"&amp;DATE(YEAR($A1580),MONTH($A1580),1),'Регистрация расход товаров'!$D$4:$D$2000,$D1580),0)))/((SUMIFS('Регистрация приход товаров'!$G$4:$G$2000,'Регистрация приход товаров'!$A$4:$A$2000,"&gt;="&amp;DATE(YEAR($A1580),MONTH($A1580),1),'Регистрация приход товаров'!$D$4:$D$2000,$D1580)-SUMIFS('Регистрация приход товаров'!$G$4:$G$2000,'Регистрация приход товаров'!$A$4:$A$2000,"&gt;="&amp;DATE(YEAR($A1580),MONTH($A1580)+1,1),'Регистрация приход товаров'!$D$4:$D$2000,$D1580))+(IFERROR((SUMIF('Остаток на начало год'!$B$5:$B$302,$D1580,'Остаток на начало год'!$E$5:$E$302)+SUMIFS('Регистрация приход товаров'!$G$4:$G$2000,'Регистрация приход товаров'!$D$4:$D$2000,$D1580,'Регистрация приход товаров'!$A$4:$A$2000,"&lt;"&amp;DATE(YEAR($A1580),MONTH($A1580),1)))-SUMIFS('Регистрация расход товаров'!$G$4:$G$2000,'Регистрация расход товаров'!$A$4:$A$2000,"&lt;"&amp;DATE(YEAR($A1580),MONTH($A1580),1),'Регистрация расход товаров'!$D$4:$D$2000,$D1580),0))))*G1580,0)</f>
        <v>0</v>
      </c>
      <c r="I1580" s="154"/>
      <c r="J1580" s="153">
        <f t="shared" si="48"/>
        <v>0</v>
      </c>
      <c r="K1580" s="153">
        <f t="shared" si="49"/>
        <v>0</v>
      </c>
      <c r="L1580" s="43" t="e">
        <f>IF(B1580=#REF!,MAX($L$3:L1579)+1,0)</f>
        <v>#REF!</v>
      </c>
    </row>
    <row r="1581" spans="1:12">
      <c r="A1581" s="158"/>
      <c r="B1581" s="94"/>
      <c r="C1581" s="159"/>
      <c r="D1581" s="128"/>
      <c r="E1581" s="151" t="str">
        <f>IFERROR(INDEX('Материал хисобот'!$C$9:$C$259,MATCH(D1581,'Материал хисобот'!$B$9:$B$259,0),1),"")</f>
        <v/>
      </c>
      <c r="F1581" s="152" t="str">
        <f>IFERROR(INDEX('Материал хисобот'!$D$9:$D$259,MATCH(D1581,'Материал хисобот'!$B$9:$B$259,0),1),"")</f>
        <v/>
      </c>
      <c r="G1581" s="155"/>
      <c r="H1581" s="153">
        <f>IFERROR((((SUMIFS('Регистрация приход товаров'!$H$4:$H$2000,'Регистрация приход товаров'!$A$4:$A$2000,"&gt;="&amp;DATE(YEAR($A1581),MONTH($A1581),1),'Регистрация приход товаров'!$D$4:$D$2000,$D1581)-SUMIFS('Регистрация приход товаров'!$H$4:$H$2000,'Регистрация приход товаров'!$A$4:$A$2000,"&gt;="&amp;DATE(YEAR($A1581),MONTH($A1581)+1,1),'Регистрация приход товаров'!$D$4:$D$2000,$D1581))+(IFERROR((SUMIF('Остаток на начало год'!$B$5:$B$302,$D1581,'Остаток на начало год'!$F$5:$F$302)+SUMIFS('Регистрация приход товаров'!$H$4:$H$2000,'Регистрация приход товаров'!$D$4:$D$2000,$D1581,'Регистрация приход товаров'!$A$4:$A$2000,"&lt;"&amp;DATE(YEAR($A1581),MONTH($A1581),1)))-SUMIFS('Регистрация расход товаров'!$H$4:$H$2000,'Регистрация расход товаров'!$A$4:$A$2000,"&lt;"&amp;DATE(YEAR($A1581),MONTH($A1581),1),'Регистрация расход товаров'!$D$4:$D$2000,$D1581),0)))/((SUMIFS('Регистрация приход товаров'!$G$4:$G$2000,'Регистрация приход товаров'!$A$4:$A$2000,"&gt;="&amp;DATE(YEAR($A1581),MONTH($A1581),1),'Регистрация приход товаров'!$D$4:$D$2000,$D1581)-SUMIFS('Регистрация приход товаров'!$G$4:$G$2000,'Регистрация приход товаров'!$A$4:$A$2000,"&gt;="&amp;DATE(YEAR($A1581),MONTH($A1581)+1,1),'Регистрация приход товаров'!$D$4:$D$2000,$D1581))+(IFERROR((SUMIF('Остаток на начало год'!$B$5:$B$302,$D1581,'Остаток на начало год'!$E$5:$E$302)+SUMIFS('Регистрация приход товаров'!$G$4:$G$2000,'Регистрация приход товаров'!$D$4:$D$2000,$D1581,'Регистрация приход товаров'!$A$4:$A$2000,"&lt;"&amp;DATE(YEAR($A1581),MONTH($A1581),1)))-SUMIFS('Регистрация расход товаров'!$G$4:$G$2000,'Регистрация расход товаров'!$A$4:$A$2000,"&lt;"&amp;DATE(YEAR($A1581),MONTH($A1581),1),'Регистрация расход товаров'!$D$4:$D$2000,$D1581),0))))*G1581,0)</f>
        <v>0</v>
      </c>
      <c r="I1581" s="154"/>
      <c r="J1581" s="153">
        <f t="shared" si="48"/>
        <v>0</v>
      </c>
      <c r="K1581" s="153">
        <f t="shared" si="49"/>
        <v>0</v>
      </c>
      <c r="L1581" s="43" t="e">
        <f>IF(B1581=#REF!,MAX($L$3:L1580)+1,0)</f>
        <v>#REF!</v>
      </c>
    </row>
    <row r="1582" spans="1:12">
      <c r="A1582" s="158"/>
      <c r="B1582" s="94"/>
      <c r="C1582" s="159"/>
      <c r="D1582" s="128"/>
      <c r="E1582" s="151" t="str">
        <f>IFERROR(INDEX('Материал хисобот'!$C$9:$C$259,MATCH(D1582,'Материал хисобот'!$B$9:$B$259,0),1),"")</f>
        <v/>
      </c>
      <c r="F1582" s="152" t="str">
        <f>IFERROR(INDEX('Материал хисобот'!$D$9:$D$259,MATCH(D1582,'Материал хисобот'!$B$9:$B$259,0),1),"")</f>
        <v/>
      </c>
      <c r="G1582" s="155"/>
      <c r="H1582" s="153">
        <f>IFERROR((((SUMIFS('Регистрация приход товаров'!$H$4:$H$2000,'Регистрация приход товаров'!$A$4:$A$2000,"&gt;="&amp;DATE(YEAR($A1582),MONTH($A1582),1),'Регистрация приход товаров'!$D$4:$D$2000,$D1582)-SUMIFS('Регистрация приход товаров'!$H$4:$H$2000,'Регистрация приход товаров'!$A$4:$A$2000,"&gt;="&amp;DATE(YEAR($A1582),MONTH($A1582)+1,1),'Регистрация приход товаров'!$D$4:$D$2000,$D1582))+(IFERROR((SUMIF('Остаток на начало год'!$B$5:$B$302,$D1582,'Остаток на начало год'!$F$5:$F$302)+SUMIFS('Регистрация приход товаров'!$H$4:$H$2000,'Регистрация приход товаров'!$D$4:$D$2000,$D1582,'Регистрация приход товаров'!$A$4:$A$2000,"&lt;"&amp;DATE(YEAR($A1582),MONTH($A1582),1)))-SUMIFS('Регистрация расход товаров'!$H$4:$H$2000,'Регистрация расход товаров'!$A$4:$A$2000,"&lt;"&amp;DATE(YEAR($A1582),MONTH($A1582),1),'Регистрация расход товаров'!$D$4:$D$2000,$D1582),0)))/((SUMIFS('Регистрация приход товаров'!$G$4:$G$2000,'Регистрация приход товаров'!$A$4:$A$2000,"&gt;="&amp;DATE(YEAR($A1582),MONTH($A1582),1),'Регистрация приход товаров'!$D$4:$D$2000,$D1582)-SUMIFS('Регистрация приход товаров'!$G$4:$G$2000,'Регистрация приход товаров'!$A$4:$A$2000,"&gt;="&amp;DATE(YEAR($A1582),MONTH($A1582)+1,1),'Регистрация приход товаров'!$D$4:$D$2000,$D1582))+(IFERROR((SUMIF('Остаток на начало год'!$B$5:$B$302,$D1582,'Остаток на начало год'!$E$5:$E$302)+SUMIFS('Регистрация приход товаров'!$G$4:$G$2000,'Регистрация приход товаров'!$D$4:$D$2000,$D1582,'Регистрация приход товаров'!$A$4:$A$2000,"&lt;"&amp;DATE(YEAR($A1582),MONTH($A1582),1)))-SUMIFS('Регистрация расход товаров'!$G$4:$G$2000,'Регистрация расход товаров'!$A$4:$A$2000,"&lt;"&amp;DATE(YEAR($A1582),MONTH($A1582),1),'Регистрация расход товаров'!$D$4:$D$2000,$D1582),0))))*G1582,0)</f>
        <v>0</v>
      </c>
      <c r="I1582" s="154"/>
      <c r="J1582" s="153">
        <f t="shared" si="48"/>
        <v>0</v>
      </c>
      <c r="K1582" s="153">
        <f t="shared" si="49"/>
        <v>0</v>
      </c>
      <c r="L1582" s="43" t="e">
        <f>IF(B1582=#REF!,MAX($L$3:L1581)+1,0)</f>
        <v>#REF!</v>
      </c>
    </row>
    <row r="1583" spans="1:12">
      <c r="A1583" s="158"/>
      <c r="B1583" s="94"/>
      <c r="C1583" s="159"/>
      <c r="D1583" s="128"/>
      <c r="E1583" s="151" t="str">
        <f>IFERROR(INDEX('Материал хисобот'!$C$9:$C$259,MATCH(D1583,'Материал хисобот'!$B$9:$B$259,0),1),"")</f>
        <v/>
      </c>
      <c r="F1583" s="152" t="str">
        <f>IFERROR(INDEX('Материал хисобот'!$D$9:$D$259,MATCH(D1583,'Материал хисобот'!$B$9:$B$259,0),1),"")</f>
        <v/>
      </c>
      <c r="G1583" s="155"/>
      <c r="H1583" s="153">
        <f>IFERROR((((SUMIFS('Регистрация приход товаров'!$H$4:$H$2000,'Регистрация приход товаров'!$A$4:$A$2000,"&gt;="&amp;DATE(YEAR($A1583),MONTH($A1583),1),'Регистрация приход товаров'!$D$4:$D$2000,$D1583)-SUMIFS('Регистрация приход товаров'!$H$4:$H$2000,'Регистрация приход товаров'!$A$4:$A$2000,"&gt;="&amp;DATE(YEAR($A1583),MONTH($A1583)+1,1),'Регистрация приход товаров'!$D$4:$D$2000,$D1583))+(IFERROR((SUMIF('Остаток на начало год'!$B$5:$B$302,$D1583,'Остаток на начало год'!$F$5:$F$302)+SUMIFS('Регистрация приход товаров'!$H$4:$H$2000,'Регистрация приход товаров'!$D$4:$D$2000,$D1583,'Регистрация приход товаров'!$A$4:$A$2000,"&lt;"&amp;DATE(YEAR($A1583),MONTH($A1583),1)))-SUMIFS('Регистрация расход товаров'!$H$4:$H$2000,'Регистрация расход товаров'!$A$4:$A$2000,"&lt;"&amp;DATE(YEAR($A1583),MONTH($A1583),1),'Регистрация расход товаров'!$D$4:$D$2000,$D1583),0)))/((SUMIFS('Регистрация приход товаров'!$G$4:$G$2000,'Регистрация приход товаров'!$A$4:$A$2000,"&gt;="&amp;DATE(YEAR($A1583),MONTH($A1583),1),'Регистрация приход товаров'!$D$4:$D$2000,$D1583)-SUMIFS('Регистрация приход товаров'!$G$4:$G$2000,'Регистрация приход товаров'!$A$4:$A$2000,"&gt;="&amp;DATE(YEAR($A1583),MONTH($A1583)+1,1),'Регистрация приход товаров'!$D$4:$D$2000,$D1583))+(IFERROR((SUMIF('Остаток на начало год'!$B$5:$B$302,$D1583,'Остаток на начало год'!$E$5:$E$302)+SUMIFS('Регистрация приход товаров'!$G$4:$G$2000,'Регистрация приход товаров'!$D$4:$D$2000,$D1583,'Регистрация приход товаров'!$A$4:$A$2000,"&lt;"&amp;DATE(YEAR($A1583),MONTH($A1583),1)))-SUMIFS('Регистрация расход товаров'!$G$4:$G$2000,'Регистрация расход товаров'!$A$4:$A$2000,"&lt;"&amp;DATE(YEAR($A1583),MONTH($A1583),1),'Регистрация расход товаров'!$D$4:$D$2000,$D1583),0))))*G1583,0)</f>
        <v>0</v>
      </c>
      <c r="I1583" s="154"/>
      <c r="J1583" s="153">
        <f t="shared" si="48"/>
        <v>0</v>
      </c>
      <c r="K1583" s="153">
        <f t="shared" si="49"/>
        <v>0</v>
      </c>
      <c r="L1583" s="43" t="e">
        <f>IF(B1583=#REF!,MAX($L$3:L1582)+1,0)</f>
        <v>#REF!</v>
      </c>
    </row>
    <row r="1584" spans="1:12">
      <c r="A1584" s="158"/>
      <c r="B1584" s="94"/>
      <c r="C1584" s="159"/>
      <c r="D1584" s="128"/>
      <c r="E1584" s="151" t="str">
        <f>IFERROR(INDEX('Материал хисобот'!$C$9:$C$259,MATCH(D1584,'Материал хисобот'!$B$9:$B$259,0),1),"")</f>
        <v/>
      </c>
      <c r="F1584" s="152" t="str">
        <f>IFERROR(INDEX('Материал хисобот'!$D$9:$D$259,MATCH(D1584,'Материал хисобот'!$B$9:$B$259,0),1),"")</f>
        <v/>
      </c>
      <c r="G1584" s="155"/>
      <c r="H1584" s="153">
        <f>IFERROR((((SUMIFS('Регистрация приход товаров'!$H$4:$H$2000,'Регистрация приход товаров'!$A$4:$A$2000,"&gt;="&amp;DATE(YEAR($A1584),MONTH($A1584),1),'Регистрация приход товаров'!$D$4:$D$2000,$D1584)-SUMIFS('Регистрация приход товаров'!$H$4:$H$2000,'Регистрация приход товаров'!$A$4:$A$2000,"&gt;="&amp;DATE(YEAR($A1584),MONTH($A1584)+1,1),'Регистрация приход товаров'!$D$4:$D$2000,$D1584))+(IFERROR((SUMIF('Остаток на начало год'!$B$5:$B$302,$D1584,'Остаток на начало год'!$F$5:$F$302)+SUMIFS('Регистрация приход товаров'!$H$4:$H$2000,'Регистрация приход товаров'!$D$4:$D$2000,$D1584,'Регистрация приход товаров'!$A$4:$A$2000,"&lt;"&amp;DATE(YEAR($A1584),MONTH($A1584),1)))-SUMIFS('Регистрация расход товаров'!$H$4:$H$2000,'Регистрация расход товаров'!$A$4:$A$2000,"&lt;"&amp;DATE(YEAR($A1584),MONTH($A1584),1),'Регистрация расход товаров'!$D$4:$D$2000,$D1584),0)))/((SUMIFS('Регистрация приход товаров'!$G$4:$G$2000,'Регистрация приход товаров'!$A$4:$A$2000,"&gt;="&amp;DATE(YEAR($A1584),MONTH($A1584),1),'Регистрация приход товаров'!$D$4:$D$2000,$D1584)-SUMIFS('Регистрация приход товаров'!$G$4:$G$2000,'Регистрация приход товаров'!$A$4:$A$2000,"&gt;="&amp;DATE(YEAR($A1584),MONTH($A1584)+1,1),'Регистрация приход товаров'!$D$4:$D$2000,$D1584))+(IFERROR((SUMIF('Остаток на начало год'!$B$5:$B$302,$D1584,'Остаток на начало год'!$E$5:$E$302)+SUMIFS('Регистрация приход товаров'!$G$4:$G$2000,'Регистрация приход товаров'!$D$4:$D$2000,$D1584,'Регистрация приход товаров'!$A$4:$A$2000,"&lt;"&amp;DATE(YEAR($A1584),MONTH($A1584),1)))-SUMIFS('Регистрация расход товаров'!$G$4:$G$2000,'Регистрация расход товаров'!$A$4:$A$2000,"&lt;"&amp;DATE(YEAR($A1584),MONTH($A1584),1),'Регистрация расход товаров'!$D$4:$D$2000,$D1584),0))))*G1584,0)</f>
        <v>0</v>
      </c>
      <c r="I1584" s="154"/>
      <c r="J1584" s="153">
        <f t="shared" si="48"/>
        <v>0</v>
      </c>
      <c r="K1584" s="153">
        <f t="shared" si="49"/>
        <v>0</v>
      </c>
      <c r="L1584" s="43" t="e">
        <f>IF(B1584=#REF!,MAX($L$3:L1583)+1,0)</f>
        <v>#REF!</v>
      </c>
    </row>
    <row r="1585" spans="1:12">
      <c r="A1585" s="158"/>
      <c r="B1585" s="94"/>
      <c r="C1585" s="159"/>
      <c r="D1585" s="128"/>
      <c r="E1585" s="151" t="str">
        <f>IFERROR(INDEX('Материал хисобот'!$C$9:$C$259,MATCH(D1585,'Материал хисобот'!$B$9:$B$259,0),1),"")</f>
        <v/>
      </c>
      <c r="F1585" s="152" t="str">
        <f>IFERROR(INDEX('Материал хисобот'!$D$9:$D$259,MATCH(D1585,'Материал хисобот'!$B$9:$B$259,0),1),"")</f>
        <v/>
      </c>
      <c r="G1585" s="155"/>
      <c r="H1585" s="153">
        <f>IFERROR((((SUMIFS('Регистрация приход товаров'!$H$4:$H$2000,'Регистрация приход товаров'!$A$4:$A$2000,"&gt;="&amp;DATE(YEAR($A1585),MONTH($A1585),1),'Регистрация приход товаров'!$D$4:$D$2000,$D1585)-SUMIFS('Регистрация приход товаров'!$H$4:$H$2000,'Регистрация приход товаров'!$A$4:$A$2000,"&gt;="&amp;DATE(YEAR($A1585),MONTH($A1585)+1,1),'Регистрация приход товаров'!$D$4:$D$2000,$D1585))+(IFERROR((SUMIF('Остаток на начало год'!$B$5:$B$302,$D1585,'Остаток на начало год'!$F$5:$F$302)+SUMIFS('Регистрация приход товаров'!$H$4:$H$2000,'Регистрация приход товаров'!$D$4:$D$2000,$D1585,'Регистрация приход товаров'!$A$4:$A$2000,"&lt;"&amp;DATE(YEAR($A1585),MONTH($A1585),1)))-SUMIFS('Регистрация расход товаров'!$H$4:$H$2000,'Регистрация расход товаров'!$A$4:$A$2000,"&lt;"&amp;DATE(YEAR($A1585),MONTH($A1585),1),'Регистрация расход товаров'!$D$4:$D$2000,$D1585),0)))/((SUMIFS('Регистрация приход товаров'!$G$4:$G$2000,'Регистрация приход товаров'!$A$4:$A$2000,"&gt;="&amp;DATE(YEAR($A1585),MONTH($A1585),1),'Регистрация приход товаров'!$D$4:$D$2000,$D1585)-SUMIFS('Регистрация приход товаров'!$G$4:$G$2000,'Регистрация приход товаров'!$A$4:$A$2000,"&gt;="&amp;DATE(YEAR($A1585),MONTH($A1585)+1,1),'Регистрация приход товаров'!$D$4:$D$2000,$D1585))+(IFERROR((SUMIF('Остаток на начало год'!$B$5:$B$302,$D1585,'Остаток на начало год'!$E$5:$E$302)+SUMIFS('Регистрация приход товаров'!$G$4:$G$2000,'Регистрация приход товаров'!$D$4:$D$2000,$D1585,'Регистрация приход товаров'!$A$4:$A$2000,"&lt;"&amp;DATE(YEAR($A1585),MONTH($A1585),1)))-SUMIFS('Регистрация расход товаров'!$G$4:$G$2000,'Регистрация расход товаров'!$A$4:$A$2000,"&lt;"&amp;DATE(YEAR($A1585),MONTH($A1585),1),'Регистрация расход товаров'!$D$4:$D$2000,$D1585),0))))*G1585,0)</f>
        <v>0</v>
      </c>
      <c r="I1585" s="154"/>
      <c r="J1585" s="153">
        <f t="shared" si="48"/>
        <v>0</v>
      </c>
      <c r="K1585" s="153">
        <f t="shared" si="49"/>
        <v>0</v>
      </c>
      <c r="L1585" s="43" t="e">
        <f>IF(B1585=#REF!,MAX($L$3:L1584)+1,0)</f>
        <v>#REF!</v>
      </c>
    </row>
    <row r="1586" spans="1:12">
      <c r="A1586" s="158"/>
      <c r="B1586" s="94"/>
      <c r="C1586" s="159"/>
      <c r="D1586" s="128"/>
      <c r="E1586" s="151" t="str">
        <f>IFERROR(INDEX('Материал хисобот'!$C$9:$C$259,MATCH(D1586,'Материал хисобот'!$B$9:$B$259,0),1),"")</f>
        <v/>
      </c>
      <c r="F1586" s="152" t="str">
        <f>IFERROR(INDEX('Материал хисобот'!$D$9:$D$259,MATCH(D1586,'Материал хисобот'!$B$9:$B$259,0),1),"")</f>
        <v/>
      </c>
      <c r="G1586" s="155"/>
      <c r="H1586" s="153">
        <f>IFERROR((((SUMIFS('Регистрация приход товаров'!$H$4:$H$2000,'Регистрация приход товаров'!$A$4:$A$2000,"&gt;="&amp;DATE(YEAR($A1586),MONTH($A1586),1),'Регистрация приход товаров'!$D$4:$D$2000,$D1586)-SUMIFS('Регистрация приход товаров'!$H$4:$H$2000,'Регистрация приход товаров'!$A$4:$A$2000,"&gt;="&amp;DATE(YEAR($A1586),MONTH($A1586)+1,1),'Регистрация приход товаров'!$D$4:$D$2000,$D1586))+(IFERROR((SUMIF('Остаток на начало год'!$B$5:$B$302,$D1586,'Остаток на начало год'!$F$5:$F$302)+SUMIFS('Регистрация приход товаров'!$H$4:$H$2000,'Регистрация приход товаров'!$D$4:$D$2000,$D1586,'Регистрация приход товаров'!$A$4:$A$2000,"&lt;"&amp;DATE(YEAR($A1586),MONTH($A1586),1)))-SUMIFS('Регистрация расход товаров'!$H$4:$H$2000,'Регистрация расход товаров'!$A$4:$A$2000,"&lt;"&amp;DATE(YEAR($A1586),MONTH($A1586),1),'Регистрация расход товаров'!$D$4:$D$2000,$D1586),0)))/((SUMIFS('Регистрация приход товаров'!$G$4:$G$2000,'Регистрация приход товаров'!$A$4:$A$2000,"&gt;="&amp;DATE(YEAR($A1586),MONTH($A1586),1),'Регистрация приход товаров'!$D$4:$D$2000,$D1586)-SUMIFS('Регистрация приход товаров'!$G$4:$G$2000,'Регистрация приход товаров'!$A$4:$A$2000,"&gt;="&amp;DATE(YEAR($A1586),MONTH($A1586)+1,1),'Регистрация приход товаров'!$D$4:$D$2000,$D1586))+(IFERROR((SUMIF('Остаток на начало год'!$B$5:$B$302,$D1586,'Остаток на начало год'!$E$5:$E$302)+SUMIFS('Регистрация приход товаров'!$G$4:$G$2000,'Регистрация приход товаров'!$D$4:$D$2000,$D1586,'Регистрация приход товаров'!$A$4:$A$2000,"&lt;"&amp;DATE(YEAR($A1586),MONTH($A1586),1)))-SUMIFS('Регистрация расход товаров'!$G$4:$G$2000,'Регистрация расход товаров'!$A$4:$A$2000,"&lt;"&amp;DATE(YEAR($A1586),MONTH($A1586),1),'Регистрация расход товаров'!$D$4:$D$2000,$D1586),0))))*G1586,0)</f>
        <v>0</v>
      </c>
      <c r="I1586" s="154"/>
      <c r="J1586" s="153">
        <f t="shared" si="48"/>
        <v>0</v>
      </c>
      <c r="K1586" s="153">
        <f t="shared" si="49"/>
        <v>0</v>
      </c>
      <c r="L1586" s="43" t="e">
        <f>IF(B1586=#REF!,MAX($L$3:L1585)+1,0)</f>
        <v>#REF!</v>
      </c>
    </row>
    <row r="1587" spans="1:12">
      <c r="A1587" s="158"/>
      <c r="B1587" s="94"/>
      <c r="C1587" s="159"/>
      <c r="D1587" s="128"/>
      <c r="E1587" s="151" t="str">
        <f>IFERROR(INDEX('Материал хисобот'!$C$9:$C$259,MATCH(D1587,'Материал хисобот'!$B$9:$B$259,0),1),"")</f>
        <v/>
      </c>
      <c r="F1587" s="152" t="str">
        <f>IFERROR(INDEX('Материал хисобот'!$D$9:$D$259,MATCH(D1587,'Материал хисобот'!$B$9:$B$259,0),1),"")</f>
        <v/>
      </c>
      <c r="G1587" s="155"/>
      <c r="H1587" s="153">
        <f>IFERROR((((SUMIFS('Регистрация приход товаров'!$H$4:$H$2000,'Регистрация приход товаров'!$A$4:$A$2000,"&gt;="&amp;DATE(YEAR($A1587),MONTH($A1587),1),'Регистрация приход товаров'!$D$4:$D$2000,$D1587)-SUMIFS('Регистрация приход товаров'!$H$4:$H$2000,'Регистрация приход товаров'!$A$4:$A$2000,"&gt;="&amp;DATE(YEAR($A1587),MONTH($A1587)+1,1),'Регистрация приход товаров'!$D$4:$D$2000,$D1587))+(IFERROR((SUMIF('Остаток на начало год'!$B$5:$B$302,$D1587,'Остаток на начало год'!$F$5:$F$302)+SUMIFS('Регистрация приход товаров'!$H$4:$H$2000,'Регистрация приход товаров'!$D$4:$D$2000,$D1587,'Регистрация приход товаров'!$A$4:$A$2000,"&lt;"&amp;DATE(YEAR($A1587),MONTH($A1587),1)))-SUMIFS('Регистрация расход товаров'!$H$4:$H$2000,'Регистрация расход товаров'!$A$4:$A$2000,"&lt;"&amp;DATE(YEAR($A1587),MONTH($A1587),1),'Регистрация расход товаров'!$D$4:$D$2000,$D1587),0)))/((SUMIFS('Регистрация приход товаров'!$G$4:$G$2000,'Регистрация приход товаров'!$A$4:$A$2000,"&gt;="&amp;DATE(YEAR($A1587),MONTH($A1587),1),'Регистрация приход товаров'!$D$4:$D$2000,$D1587)-SUMIFS('Регистрация приход товаров'!$G$4:$G$2000,'Регистрация приход товаров'!$A$4:$A$2000,"&gt;="&amp;DATE(YEAR($A1587),MONTH($A1587)+1,1),'Регистрация приход товаров'!$D$4:$D$2000,$D1587))+(IFERROR((SUMIF('Остаток на начало год'!$B$5:$B$302,$D1587,'Остаток на начало год'!$E$5:$E$302)+SUMIFS('Регистрация приход товаров'!$G$4:$G$2000,'Регистрация приход товаров'!$D$4:$D$2000,$D1587,'Регистрация приход товаров'!$A$4:$A$2000,"&lt;"&amp;DATE(YEAR($A1587),MONTH($A1587),1)))-SUMIFS('Регистрация расход товаров'!$G$4:$G$2000,'Регистрация расход товаров'!$A$4:$A$2000,"&lt;"&amp;DATE(YEAR($A1587),MONTH($A1587),1),'Регистрация расход товаров'!$D$4:$D$2000,$D1587),0))))*G1587,0)</f>
        <v>0</v>
      </c>
      <c r="I1587" s="154"/>
      <c r="J1587" s="153">
        <f t="shared" si="48"/>
        <v>0</v>
      </c>
      <c r="K1587" s="153">
        <f t="shared" si="49"/>
        <v>0</v>
      </c>
      <c r="L1587" s="43" t="e">
        <f>IF(B1587=#REF!,MAX($L$3:L1586)+1,0)</f>
        <v>#REF!</v>
      </c>
    </row>
    <row r="1588" spans="1:12">
      <c r="A1588" s="158"/>
      <c r="B1588" s="94"/>
      <c r="C1588" s="159"/>
      <c r="D1588" s="128"/>
      <c r="E1588" s="151" t="str">
        <f>IFERROR(INDEX('Материал хисобот'!$C$9:$C$259,MATCH(D1588,'Материал хисобот'!$B$9:$B$259,0),1),"")</f>
        <v/>
      </c>
      <c r="F1588" s="152" t="str">
        <f>IFERROR(INDEX('Материал хисобот'!$D$9:$D$259,MATCH(D1588,'Материал хисобот'!$B$9:$B$259,0),1),"")</f>
        <v/>
      </c>
      <c r="G1588" s="155"/>
      <c r="H1588" s="153">
        <f>IFERROR((((SUMIFS('Регистрация приход товаров'!$H$4:$H$2000,'Регистрация приход товаров'!$A$4:$A$2000,"&gt;="&amp;DATE(YEAR($A1588),MONTH($A1588),1),'Регистрация приход товаров'!$D$4:$D$2000,$D1588)-SUMIFS('Регистрация приход товаров'!$H$4:$H$2000,'Регистрация приход товаров'!$A$4:$A$2000,"&gt;="&amp;DATE(YEAR($A1588),MONTH($A1588)+1,1),'Регистрация приход товаров'!$D$4:$D$2000,$D1588))+(IFERROR((SUMIF('Остаток на начало год'!$B$5:$B$302,$D1588,'Остаток на начало год'!$F$5:$F$302)+SUMIFS('Регистрация приход товаров'!$H$4:$H$2000,'Регистрация приход товаров'!$D$4:$D$2000,$D1588,'Регистрация приход товаров'!$A$4:$A$2000,"&lt;"&amp;DATE(YEAR($A1588),MONTH($A1588),1)))-SUMIFS('Регистрация расход товаров'!$H$4:$H$2000,'Регистрация расход товаров'!$A$4:$A$2000,"&lt;"&amp;DATE(YEAR($A1588),MONTH($A1588),1),'Регистрация расход товаров'!$D$4:$D$2000,$D1588),0)))/((SUMIFS('Регистрация приход товаров'!$G$4:$G$2000,'Регистрация приход товаров'!$A$4:$A$2000,"&gt;="&amp;DATE(YEAR($A1588),MONTH($A1588),1),'Регистрация приход товаров'!$D$4:$D$2000,$D1588)-SUMIFS('Регистрация приход товаров'!$G$4:$G$2000,'Регистрация приход товаров'!$A$4:$A$2000,"&gt;="&amp;DATE(YEAR($A1588),MONTH($A1588)+1,1),'Регистрация приход товаров'!$D$4:$D$2000,$D1588))+(IFERROR((SUMIF('Остаток на начало год'!$B$5:$B$302,$D1588,'Остаток на начало год'!$E$5:$E$302)+SUMIFS('Регистрация приход товаров'!$G$4:$G$2000,'Регистрация приход товаров'!$D$4:$D$2000,$D1588,'Регистрация приход товаров'!$A$4:$A$2000,"&lt;"&amp;DATE(YEAR($A1588),MONTH($A1588),1)))-SUMIFS('Регистрация расход товаров'!$G$4:$G$2000,'Регистрация расход товаров'!$A$4:$A$2000,"&lt;"&amp;DATE(YEAR($A1588),MONTH($A1588),1),'Регистрация расход товаров'!$D$4:$D$2000,$D1588),0))))*G1588,0)</f>
        <v>0</v>
      </c>
      <c r="I1588" s="154"/>
      <c r="J1588" s="153">
        <f t="shared" si="48"/>
        <v>0</v>
      </c>
      <c r="K1588" s="153">
        <f t="shared" si="49"/>
        <v>0</v>
      </c>
      <c r="L1588" s="43" t="e">
        <f>IF(B1588=#REF!,MAX($L$3:L1587)+1,0)</f>
        <v>#REF!</v>
      </c>
    </row>
    <row r="1589" spans="1:12">
      <c r="A1589" s="158"/>
      <c r="B1589" s="94"/>
      <c r="C1589" s="159"/>
      <c r="D1589" s="128"/>
      <c r="E1589" s="151" t="str">
        <f>IFERROR(INDEX('Материал хисобот'!$C$9:$C$259,MATCH(D1589,'Материал хисобот'!$B$9:$B$259,0),1),"")</f>
        <v/>
      </c>
      <c r="F1589" s="152" t="str">
        <f>IFERROR(INDEX('Материал хисобот'!$D$9:$D$259,MATCH(D1589,'Материал хисобот'!$B$9:$B$259,0),1),"")</f>
        <v/>
      </c>
      <c r="G1589" s="155"/>
      <c r="H1589" s="153">
        <f>IFERROR((((SUMIFS('Регистрация приход товаров'!$H$4:$H$2000,'Регистрация приход товаров'!$A$4:$A$2000,"&gt;="&amp;DATE(YEAR($A1589),MONTH($A1589),1),'Регистрация приход товаров'!$D$4:$D$2000,$D1589)-SUMIFS('Регистрация приход товаров'!$H$4:$H$2000,'Регистрация приход товаров'!$A$4:$A$2000,"&gt;="&amp;DATE(YEAR($A1589),MONTH($A1589)+1,1),'Регистрация приход товаров'!$D$4:$D$2000,$D1589))+(IFERROR((SUMIF('Остаток на начало год'!$B$5:$B$302,$D1589,'Остаток на начало год'!$F$5:$F$302)+SUMIFS('Регистрация приход товаров'!$H$4:$H$2000,'Регистрация приход товаров'!$D$4:$D$2000,$D1589,'Регистрация приход товаров'!$A$4:$A$2000,"&lt;"&amp;DATE(YEAR($A1589),MONTH($A1589),1)))-SUMIFS('Регистрация расход товаров'!$H$4:$H$2000,'Регистрация расход товаров'!$A$4:$A$2000,"&lt;"&amp;DATE(YEAR($A1589),MONTH($A1589),1),'Регистрация расход товаров'!$D$4:$D$2000,$D1589),0)))/((SUMIFS('Регистрация приход товаров'!$G$4:$G$2000,'Регистрация приход товаров'!$A$4:$A$2000,"&gt;="&amp;DATE(YEAR($A1589),MONTH($A1589),1),'Регистрация приход товаров'!$D$4:$D$2000,$D1589)-SUMIFS('Регистрация приход товаров'!$G$4:$G$2000,'Регистрация приход товаров'!$A$4:$A$2000,"&gt;="&amp;DATE(YEAR($A1589),MONTH($A1589)+1,1),'Регистрация приход товаров'!$D$4:$D$2000,$D1589))+(IFERROR((SUMIF('Остаток на начало год'!$B$5:$B$302,$D1589,'Остаток на начало год'!$E$5:$E$302)+SUMIFS('Регистрация приход товаров'!$G$4:$G$2000,'Регистрация приход товаров'!$D$4:$D$2000,$D1589,'Регистрация приход товаров'!$A$4:$A$2000,"&lt;"&amp;DATE(YEAR($A1589),MONTH($A1589),1)))-SUMIFS('Регистрация расход товаров'!$G$4:$G$2000,'Регистрация расход товаров'!$A$4:$A$2000,"&lt;"&amp;DATE(YEAR($A1589),MONTH($A1589),1),'Регистрация расход товаров'!$D$4:$D$2000,$D1589),0))))*G1589,0)</f>
        <v>0</v>
      </c>
      <c r="I1589" s="154"/>
      <c r="J1589" s="153">
        <f t="shared" si="48"/>
        <v>0</v>
      </c>
      <c r="K1589" s="153">
        <f t="shared" si="49"/>
        <v>0</v>
      </c>
      <c r="L1589" s="43" t="e">
        <f>IF(B1589=#REF!,MAX($L$3:L1588)+1,0)</f>
        <v>#REF!</v>
      </c>
    </row>
    <row r="1590" spans="1:12">
      <c r="A1590" s="158"/>
      <c r="B1590" s="94"/>
      <c r="C1590" s="159"/>
      <c r="D1590" s="128"/>
      <c r="E1590" s="151" t="str">
        <f>IFERROR(INDEX('Материал хисобот'!$C$9:$C$259,MATCH(D1590,'Материал хисобот'!$B$9:$B$259,0),1),"")</f>
        <v/>
      </c>
      <c r="F1590" s="152" t="str">
        <f>IFERROR(INDEX('Материал хисобот'!$D$9:$D$259,MATCH(D1590,'Материал хисобот'!$B$9:$B$259,0),1),"")</f>
        <v/>
      </c>
      <c r="G1590" s="155"/>
      <c r="H1590" s="153">
        <f>IFERROR((((SUMIFS('Регистрация приход товаров'!$H$4:$H$2000,'Регистрация приход товаров'!$A$4:$A$2000,"&gt;="&amp;DATE(YEAR($A1590),MONTH($A1590),1),'Регистрация приход товаров'!$D$4:$D$2000,$D1590)-SUMIFS('Регистрация приход товаров'!$H$4:$H$2000,'Регистрация приход товаров'!$A$4:$A$2000,"&gt;="&amp;DATE(YEAR($A1590),MONTH($A1590)+1,1),'Регистрация приход товаров'!$D$4:$D$2000,$D1590))+(IFERROR((SUMIF('Остаток на начало год'!$B$5:$B$302,$D1590,'Остаток на начало год'!$F$5:$F$302)+SUMIFS('Регистрация приход товаров'!$H$4:$H$2000,'Регистрация приход товаров'!$D$4:$D$2000,$D1590,'Регистрация приход товаров'!$A$4:$A$2000,"&lt;"&amp;DATE(YEAR($A1590),MONTH($A1590),1)))-SUMIFS('Регистрация расход товаров'!$H$4:$H$2000,'Регистрация расход товаров'!$A$4:$A$2000,"&lt;"&amp;DATE(YEAR($A1590),MONTH($A1590),1),'Регистрация расход товаров'!$D$4:$D$2000,$D1590),0)))/((SUMIFS('Регистрация приход товаров'!$G$4:$G$2000,'Регистрация приход товаров'!$A$4:$A$2000,"&gt;="&amp;DATE(YEAR($A1590),MONTH($A1590),1),'Регистрация приход товаров'!$D$4:$D$2000,$D1590)-SUMIFS('Регистрация приход товаров'!$G$4:$G$2000,'Регистрация приход товаров'!$A$4:$A$2000,"&gt;="&amp;DATE(YEAR($A1590),MONTH($A1590)+1,1),'Регистрация приход товаров'!$D$4:$D$2000,$D1590))+(IFERROR((SUMIF('Остаток на начало год'!$B$5:$B$302,$D1590,'Остаток на начало год'!$E$5:$E$302)+SUMIFS('Регистрация приход товаров'!$G$4:$G$2000,'Регистрация приход товаров'!$D$4:$D$2000,$D1590,'Регистрация приход товаров'!$A$4:$A$2000,"&lt;"&amp;DATE(YEAR($A1590),MONTH($A1590),1)))-SUMIFS('Регистрация расход товаров'!$G$4:$G$2000,'Регистрация расход товаров'!$A$4:$A$2000,"&lt;"&amp;DATE(YEAR($A1590),MONTH($A1590),1),'Регистрация расход товаров'!$D$4:$D$2000,$D1590),0))))*G1590,0)</f>
        <v>0</v>
      </c>
      <c r="I1590" s="154"/>
      <c r="J1590" s="153">
        <f t="shared" si="48"/>
        <v>0</v>
      </c>
      <c r="K1590" s="153">
        <f t="shared" si="49"/>
        <v>0</v>
      </c>
      <c r="L1590" s="43" t="e">
        <f>IF(B1590=#REF!,MAX($L$3:L1589)+1,0)</f>
        <v>#REF!</v>
      </c>
    </row>
    <row r="1591" spans="1:12">
      <c r="A1591" s="158"/>
      <c r="B1591" s="94"/>
      <c r="C1591" s="159"/>
      <c r="D1591" s="128"/>
      <c r="E1591" s="151" t="str">
        <f>IFERROR(INDEX('Материал хисобот'!$C$9:$C$259,MATCH(D1591,'Материал хисобот'!$B$9:$B$259,0),1),"")</f>
        <v/>
      </c>
      <c r="F1591" s="152" t="str">
        <f>IFERROR(INDEX('Материал хисобот'!$D$9:$D$259,MATCH(D1591,'Материал хисобот'!$B$9:$B$259,0),1),"")</f>
        <v/>
      </c>
      <c r="G1591" s="155"/>
      <c r="H1591" s="153">
        <f>IFERROR((((SUMIFS('Регистрация приход товаров'!$H$4:$H$2000,'Регистрация приход товаров'!$A$4:$A$2000,"&gt;="&amp;DATE(YEAR($A1591),MONTH($A1591),1),'Регистрация приход товаров'!$D$4:$D$2000,$D1591)-SUMIFS('Регистрация приход товаров'!$H$4:$H$2000,'Регистрация приход товаров'!$A$4:$A$2000,"&gt;="&amp;DATE(YEAR($A1591),MONTH($A1591)+1,1),'Регистрация приход товаров'!$D$4:$D$2000,$D1591))+(IFERROR((SUMIF('Остаток на начало год'!$B$5:$B$302,$D1591,'Остаток на начало год'!$F$5:$F$302)+SUMIFS('Регистрация приход товаров'!$H$4:$H$2000,'Регистрация приход товаров'!$D$4:$D$2000,$D1591,'Регистрация приход товаров'!$A$4:$A$2000,"&lt;"&amp;DATE(YEAR($A1591),MONTH($A1591),1)))-SUMIFS('Регистрация расход товаров'!$H$4:$H$2000,'Регистрация расход товаров'!$A$4:$A$2000,"&lt;"&amp;DATE(YEAR($A1591),MONTH($A1591),1),'Регистрация расход товаров'!$D$4:$D$2000,$D1591),0)))/((SUMIFS('Регистрация приход товаров'!$G$4:$G$2000,'Регистрация приход товаров'!$A$4:$A$2000,"&gt;="&amp;DATE(YEAR($A1591),MONTH($A1591),1),'Регистрация приход товаров'!$D$4:$D$2000,$D1591)-SUMIFS('Регистрация приход товаров'!$G$4:$G$2000,'Регистрация приход товаров'!$A$4:$A$2000,"&gt;="&amp;DATE(YEAR($A1591),MONTH($A1591)+1,1),'Регистрация приход товаров'!$D$4:$D$2000,$D1591))+(IFERROR((SUMIF('Остаток на начало год'!$B$5:$B$302,$D1591,'Остаток на начало год'!$E$5:$E$302)+SUMIFS('Регистрация приход товаров'!$G$4:$G$2000,'Регистрация приход товаров'!$D$4:$D$2000,$D1591,'Регистрация приход товаров'!$A$4:$A$2000,"&lt;"&amp;DATE(YEAR($A1591),MONTH($A1591),1)))-SUMIFS('Регистрация расход товаров'!$G$4:$G$2000,'Регистрация расход товаров'!$A$4:$A$2000,"&lt;"&amp;DATE(YEAR($A1591),MONTH($A1591),1),'Регистрация расход товаров'!$D$4:$D$2000,$D1591),0))))*G1591,0)</f>
        <v>0</v>
      </c>
      <c r="I1591" s="154"/>
      <c r="J1591" s="153">
        <f t="shared" si="48"/>
        <v>0</v>
      </c>
      <c r="K1591" s="153">
        <f t="shared" si="49"/>
        <v>0</v>
      </c>
      <c r="L1591" s="43" t="e">
        <f>IF(B1591=#REF!,MAX($L$3:L1590)+1,0)</f>
        <v>#REF!</v>
      </c>
    </row>
    <row r="1592" spans="1:12">
      <c r="A1592" s="158"/>
      <c r="B1592" s="94"/>
      <c r="C1592" s="159"/>
      <c r="D1592" s="128"/>
      <c r="E1592" s="151" t="str">
        <f>IFERROR(INDEX('Материал хисобот'!$C$9:$C$259,MATCH(D1592,'Материал хисобот'!$B$9:$B$259,0),1),"")</f>
        <v/>
      </c>
      <c r="F1592" s="152" t="str">
        <f>IFERROR(INDEX('Материал хисобот'!$D$9:$D$259,MATCH(D1592,'Материал хисобот'!$B$9:$B$259,0),1),"")</f>
        <v/>
      </c>
      <c r="G1592" s="155"/>
      <c r="H1592" s="153">
        <f>IFERROR((((SUMIFS('Регистрация приход товаров'!$H$4:$H$2000,'Регистрация приход товаров'!$A$4:$A$2000,"&gt;="&amp;DATE(YEAR($A1592),MONTH($A1592),1),'Регистрация приход товаров'!$D$4:$D$2000,$D1592)-SUMIFS('Регистрация приход товаров'!$H$4:$H$2000,'Регистрация приход товаров'!$A$4:$A$2000,"&gt;="&amp;DATE(YEAR($A1592),MONTH($A1592)+1,1),'Регистрация приход товаров'!$D$4:$D$2000,$D1592))+(IFERROR((SUMIF('Остаток на начало год'!$B$5:$B$302,$D1592,'Остаток на начало год'!$F$5:$F$302)+SUMIFS('Регистрация приход товаров'!$H$4:$H$2000,'Регистрация приход товаров'!$D$4:$D$2000,$D1592,'Регистрация приход товаров'!$A$4:$A$2000,"&lt;"&amp;DATE(YEAR($A1592),MONTH($A1592),1)))-SUMIFS('Регистрация расход товаров'!$H$4:$H$2000,'Регистрация расход товаров'!$A$4:$A$2000,"&lt;"&amp;DATE(YEAR($A1592),MONTH($A1592),1),'Регистрация расход товаров'!$D$4:$D$2000,$D1592),0)))/((SUMIFS('Регистрация приход товаров'!$G$4:$G$2000,'Регистрация приход товаров'!$A$4:$A$2000,"&gt;="&amp;DATE(YEAR($A1592),MONTH($A1592),1),'Регистрация приход товаров'!$D$4:$D$2000,$D1592)-SUMIFS('Регистрация приход товаров'!$G$4:$G$2000,'Регистрация приход товаров'!$A$4:$A$2000,"&gt;="&amp;DATE(YEAR($A1592),MONTH($A1592)+1,1),'Регистрация приход товаров'!$D$4:$D$2000,$D1592))+(IFERROR((SUMIF('Остаток на начало год'!$B$5:$B$302,$D1592,'Остаток на начало год'!$E$5:$E$302)+SUMIFS('Регистрация приход товаров'!$G$4:$G$2000,'Регистрация приход товаров'!$D$4:$D$2000,$D1592,'Регистрация приход товаров'!$A$4:$A$2000,"&lt;"&amp;DATE(YEAR($A1592),MONTH($A1592),1)))-SUMIFS('Регистрация расход товаров'!$G$4:$G$2000,'Регистрация расход товаров'!$A$4:$A$2000,"&lt;"&amp;DATE(YEAR($A1592),MONTH($A1592),1),'Регистрация расход товаров'!$D$4:$D$2000,$D1592),0))))*G1592,0)</f>
        <v>0</v>
      </c>
      <c r="I1592" s="154"/>
      <c r="J1592" s="153">
        <f t="shared" si="48"/>
        <v>0</v>
      </c>
      <c r="K1592" s="153">
        <f t="shared" si="49"/>
        <v>0</v>
      </c>
      <c r="L1592" s="43" t="e">
        <f>IF(B1592=#REF!,MAX($L$3:L1591)+1,0)</f>
        <v>#REF!</v>
      </c>
    </row>
    <row r="1593" spans="1:12">
      <c r="A1593" s="158"/>
      <c r="B1593" s="94"/>
      <c r="C1593" s="159"/>
      <c r="D1593" s="128"/>
      <c r="E1593" s="151" t="str">
        <f>IFERROR(INDEX('Материал хисобот'!$C$9:$C$259,MATCH(D1593,'Материал хисобот'!$B$9:$B$259,0),1),"")</f>
        <v/>
      </c>
      <c r="F1593" s="152" t="str">
        <f>IFERROR(INDEX('Материал хисобот'!$D$9:$D$259,MATCH(D1593,'Материал хисобот'!$B$9:$B$259,0),1),"")</f>
        <v/>
      </c>
      <c r="G1593" s="155"/>
      <c r="H1593" s="153">
        <f>IFERROR((((SUMIFS('Регистрация приход товаров'!$H$4:$H$2000,'Регистрация приход товаров'!$A$4:$A$2000,"&gt;="&amp;DATE(YEAR($A1593),MONTH($A1593),1),'Регистрация приход товаров'!$D$4:$D$2000,$D1593)-SUMIFS('Регистрация приход товаров'!$H$4:$H$2000,'Регистрация приход товаров'!$A$4:$A$2000,"&gt;="&amp;DATE(YEAR($A1593),MONTH($A1593)+1,1),'Регистрация приход товаров'!$D$4:$D$2000,$D1593))+(IFERROR((SUMIF('Остаток на начало год'!$B$5:$B$302,$D1593,'Остаток на начало год'!$F$5:$F$302)+SUMIFS('Регистрация приход товаров'!$H$4:$H$2000,'Регистрация приход товаров'!$D$4:$D$2000,$D1593,'Регистрация приход товаров'!$A$4:$A$2000,"&lt;"&amp;DATE(YEAR($A1593),MONTH($A1593),1)))-SUMIFS('Регистрация расход товаров'!$H$4:$H$2000,'Регистрация расход товаров'!$A$4:$A$2000,"&lt;"&amp;DATE(YEAR($A1593),MONTH($A1593),1),'Регистрация расход товаров'!$D$4:$D$2000,$D1593),0)))/((SUMIFS('Регистрация приход товаров'!$G$4:$G$2000,'Регистрация приход товаров'!$A$4:$A$2000,"&gt;="&amp;DATE(YEAR($A1593),MONTH($A1593),1),'Регистрация приход товаров'!$D$4:$D$2000,$D1593)-SUMIFS('Регистрация приход товаров'!$G$4:$G$2000,'Регистрация приход товаров'!$A$4:$A$2000,"&gt;="&amp;DATE(YEAR($A1593),MONTH($A1593)+1,1),'Регистрация приход товаров'!$D$4:$D$2000,$D1593))+(IFERROR((SUMIF('Остаток на начало год'!$B$5:$B$302,$D1593,'Остаток на начало год'!$E$5:$E$302)+SUMIFS('Регистрация приход товаров'!$G$4:$G$2000,'Регистрация приход товаров'!$D$4:$D$2000,$D1593,'Регистрация приход товаров'!$A$4:$A$2000,"&lt;"&amp;DATE(YEAR($A1593),MONTH($A1593),1)))-SUMIFS('Регистрация расход товаров'!$G$4:$G$2000,'Регистрация расход товаров'!$A$4:$A$2000,"&lt;"&amp;DATE(YEAR($A1593),MONTH($A1593),1),'Регистрация расход товаров'!$D$4:$D$2000,$D1593),0))))*G1593,0)</f>
        <v>0</v>
      </c>
      <c r="I1593" s="154"/>
      <c r="J1593" s="153">
        <f t="shared" si="48"/>
        <v>0</v>
      </c>
      <c r="K1593" s="153">
        <f t="shared" si="49"/>
        <v>0</v>
      </c>
      <c r="L1593" s="43" t="e">
        <f>IF(B1593=#REF!,MAX($L$3:L1592)+1,0)</f>
        <v>#REF!</v>
      </c>
    </row>
    <row r="1594" spans="1:12">
      <c r="A1594" s="158"/>
      <c r="B1594" s="94"/>
      <c r="C1594" s="159"/>
      <c r="D1594" s="128"/>
      <c r="E1594" s="151" t="str">
        <f>IFERROR(INDEX('Материал хисобот'!$C$9:$C$259,MATCH(D1594,'Материал хисобот'!$B$9:$B$259,0),1),"")</f>
        <v/>
      </c>
      <c r="F1594" s="152" t="str">
        <f>IFERROR(INDEX('Материал хисобот'!$D$9:$D$259,MATCH(D1594,'Материал хисобот'!$B$9:$B$259,0),1),"")</f>
        <v/>
      </c>
      <c r="G1594" s="155"/>
      <c r="H1594" s="153">
        <f>IFERROR((((SUMIFS('Регистрация приход товаров'!$H$4:$H$2000,'Регистрация приход товаров'!$A$4:$A$2000,"&gt;="&amp;DATE(YEAR($A1594),MONTH($A1594),1),'Регистрация приход товаров'!$D$4:$D$2000,$D1594)-SUMIFS('Регистрация приход товаров'!$H$4:$H$2000,'Регистрация приход товаров'!$A$4:$A$2000,"&gt;="&amp;DATE(YEAR($A1594),MONTH($A1594)+1,1),'Регистрация приход товаров'!$D$4:$D$2000,$D1594))+(IFERROR((SUMIF('Остаток на начало год'!$B$5:$B$302,$D1594,'Остаток на начало год'!$F$5:$F$302)+SUMIFS('Регистрация приход товаров'!$H$4:$H$2000,'Регистрация приход товаров'!$D$4:$D$2000,$D1594,'Регистрация приход товаров'!$A$4:$A$2000,"&lt;"&amp;DATE(YEAR($A1594),MONTH($A1594),1)))-SUMIFS('Регистрация расход товаров'!$H$4:$H$2000,'Регистрация расход товаров'!$A$4:$A$2000,"&lt;"&amp;DATE(YEAR($A1594),MONTH($A1594),1),'Регистрация расход товаров'!$D$4:$D$2000,$D1594),0)))/((SUMIFS('Регистрация приход товаров'!$G$4:$G$2000,'Регистрация приход товаров'!$A$4:$A$2000,"&gt;="&amp;DATE(YEAR($A1594),MONTH($A1594),1),'Регистрация приход товаров'!$D$4:$D$2000,$D1594)-SUMIFS('Регистрация приход товаров'!$G$4:$G$2000,'Регистрация приход товаров'!$A$4:$A$2000,"&gt;="&amp;DATE(YEAR($A1594),MONTH($A1594)+1,1),'Регистрация приход товаров'!$D$4:$D$2000,$D1594))+(IFERROR((SUMIF('Остаток на начало год'!$B$5:$B$302,$D1594,'Остаток на начало год'!$E$5:$E$302)+SUMIFS('Регистрация приход товаров'!$G$4:$G$2000,'Регистрация приход товаров'!$D$4:$D$2000,$D1594,'Регистрация приход товаров'!$A$4:$A$2000,"&lt;"&amp;DATE(YEAR($A1594),MONTH($A1594),1)))-SUMIFS('Регистрация расход товаров'!$G$4:$G$2000,'Регистрация расход товаров'!$A$4:$A$2000,"&lt;"&amp;DATE(YEAR($A1594),MONTH($A1594),1),'Регистрация расход товаров'!$D$4:$D$2000,$D1594),0))))*G1594,0)</f>
        <v>0</v>
      </c>
      <c r="I1594" s="154"/>
      <c r="J1594" s="153">
        <f t="shared" si="48"/>
        <v>0</v>
      </c>
      <c r="K1594" s="153">
        <f t="shared" si="49"/>
        <v>0</v>
      </c>
      <c r="L1594" s="43" t="e">
        <f>IF(B1594=#REF!,MAX($L$3:L1593)+1,0)</f>
        <v>#REF!</v>
      </c>
    </row>
    <row r="1595" spans="1:12">
      <c r="A1595" s="158"/>
      <c r="B1595" s="94"/>
      <c r="C1595" s="159"/>
      <c r="D1595" s="128"/>
      <c r="E1595" s="151" t="str">
        <f>IFERROR(INDEX('Материал хисобот'!$C$9:$C$259,MATCH(D1595,'Материал хисобот'!$B$9:$B$259,0),1),"")</f>
        <v/>
      </c>
      <c r="F1595" s="152" t="str">
        <f>IFERROR(INDEX('Материал хисобот'!$D$9:$D$259,MATCH(D1595,'Материал хисобот'!$B$9:$B$259,0),1),"")</f>
        <v/>
      </c>
      <c r="G1595" s="155"/>
      <c r="H1595" s="153">
        <f>IFERROR((((SUMIFS('Регистрация приход товаров'!$H$4:$H$2000,'Регистрация приход товаров'!$A$4:$A$2000,"&gt;="&amp;DATE(YEAR($A1595),MONTH($A1595),1),'Регистрация приход товаров'!$D$4:$D$2000,$D1595)-SUMIFS('Регистрация приход товаров'!$H$4:$H$2000,'Регистрация приход товаров'!$A$4:$A$2000,"&gt;="&amp;DATE(YEAR($A1595),MONTH($A1595)+1,1),'Регистрация приход товаров'!$D$4:$D$2000,$D1595))+(IFERROR((SUMIF('Остаток на начало год'!$B$5:$B$302,$D1595,'Остаток на начало год'!$F$5:$F$302)+SUMIFS('Регистрация приход товаров'!$H$4:$H$2000,'Регистрация приход товаров'!$D$4:$D$2000,$D1595,'Регистрация приход товаров'!$A$4:$A$2000,"&lt;"&amp;DATE(YEAR($A1595),MONTH($A1595),1)))-SUMIFS('Регистрация расход товаров'!$H$4:$H$2000,'Регистрация расход товаров'!$A$4:$A$2000,"&lt;"&amp;DATE(YEAR($A1595),MONTH($A1595),1),'Регистрация расход товаров'!$D$4:$D$2000,$D1595),0)))/((SUMIFS('Регистрация приход товаров'!$G$4:$G$2000,'Регистрация приход товаров'!$A$4:$A$2000,"&gt;="&amp;DATE(YEAR($A1595),MONTH($A1595),1),'Регистрация приход товаров'!$D$4:$D$2000,$D1595)-SUMIFS('Регистрация приход товаров'!$G$4:$G$2000,'Регистрация приход товаров'!$A$4:$A$2000,"&gt;="&amp;DATE(YEAR($A1595),MONTH($A1595)+1,1),'Регистрация приход товаров'!$D$4:$D$2000,$D1595))+(IFERROR((SUMIF('Остаток на начало год'!$B$5:$B$302,$D1595,'Остаток на начало год'!$E$5:$E$302)+SUMIFS('Регистрация приход товаров'!$G$4:$G$2000,'Регистрация приход товаров'!$D$4:$D$2000,$D1595,'Регистрация приход товаров'!$A$4:$A$2000,"&lt;"&amp;DATE(YEAR($A1595),MONTH($A1595),1)))-SUMIFS('Регистрация расход товаров'!$G$4:$G$2000,'Регистрация расход товаров'!$A$4:$A$2000,"&lt;"&amp;DATE(YEAR($A1595),MONTH($A1595),1),'Регистрация расход товаров'!$D$4:$D$2000,$D1595),0))))*G1595,0)</f>
        <v>0</v>
      </c>
      <c r="I1595" s="154"/>
      <c r="J1595" s="153">
        <f t="shared" si="48"/>
        <v>0</v>
      </c>
      <c r="K1595" s="153">
        <f t="shared" si="49"/>
        <v>0</v>
      </c>
      <c r="L1595" s="43" t="e">
        <f>IF(B1595=#REF!,MAX($L$3:L1594)+1,0)</f>
        <v>#REF!</v>
      </c>
    </row>
    <row r="1596" spans="1:12">
      <c r="A1596" s="158"/>
      <c r="B1596" s="94"/>
      <c r="C1596" s="159"/>
      <c r="D1596" s="128"/>
      <c r="E1596" s="151" t="str">
        <f>IFERROR(INDEX('Материал хисобот'!$C$9:$C$259,MATCH(D1596,'Материал хисобот'!$B$9:$B$259,0),1),"")</f>
        <v/>
      </c>
      <c r="F1596" s="152" t="str">
        <f>IFERROR(INDEX('Материал хисобот'!$D$9:$D$259,MATCH(D1596,'Материал хисобот'!$B$9:$B$259,0),1),"")</f>
        <v/>
      </c>
      <c r="G1596" s="155"/>
      <c r="H1596" s="153">
        <f>IFERROR((((SUMIFS('Регистрация приход товаров'!$H$4:$H$2000,'Регистрация приход товаров'!$A$4:$A$2000,"&gt;="&amp;DATE(YEAR($A1596),MONTH($A1596),1),'Регистрация приход товаров'!$D$4:$D$2000,$D1596)-SUMIFS('Регистрация приход товаров'!$H$4:$H$2000,'Регистрация приход товаров'!$A$4:$A$2000,"&gt;="&amp;DATE(YEAR($A1596),MONTH($A1596)+1,1),'Регистрация приход товаров'!$D$4:$D$2000,$D1596))+(IFERROR((SUMIF('Остаток на начало год'!$B$5:$B$302,$D1596,'Остаток на начало год'!$F$5:$F$302)+SUMIFS('Регистрация приход товаров'!$H$4:$H$2000,'Регистрация приход товаров'!$D$4:$D$2000,$D1596,'Регистрация приход товаров'!$A$4:$A$2000,"&lt;"&amp;DATE(YEAR($A1596),MONTH($A1596),1)))-SUMIFS('Регистрация расход товаров'!$H$4:$H$2000,'Регистрация расход товаров'!$A$4:$A$2000,"&lt;"&amp;DATE(YEAR($A1596),MONTH($A1596),1),'Регистрация расход товаров'!$D$4:$D$2000,$D1596),0)))/((SUMIFS('Регистрация приход товаров'!$G$4:$G$2000,'Регистрация приход товаров'!$A$4:$A$2000,"&gt;="&amp;DATE(YEAR($A1596),MONTH($A1596),1),'Регистрация приход товаров'!$D$4:$D$2000,$D1596)-SUMIFS('Регистрация приход товаров'!$G$4:$G$2000,'Регистрация приход товаров'!$A$4:$A$2000,"&gt;="&amp;DATE(YEAR($A1596),MONTH($A1596)+1,1),'Регистрация приход товаров'!$D$4:$D$2000,$D1596))+(IFERROR((SUMIF('Остаток на начало год'!$B$5:$B$302,$D1596,'Остаток на начало год'!$E$5:$E$302)+SUMIFS('Регистрация приход товаров'!$G$4:$G$2000,'Регистрация приход товаров'!$D$4:$D$2000,$D1596,'Регистрация приход товаров'!$A$4:$A$2000,"&lt;"&amp;DATE(YEAR($A1596),MONTH($A1596),1)))-SUMIFS('Регистрация расход товаров'!$G$4:$G$2000,'Регистрация расход товаров'!$A$4:$A$2000,"&lt;"&amp;DATE(YEAR($A1596),MONTH($A1596),1),'Регистрация расход товаров'!$D$4:$D$2000,$D1596),0))))*G1596,0)</f>
        <v>0</v>
      </c>
      <c r="I1596" s="154"/>
      <c r="J1596" s="153">
        <f t="shared" si="48"/>
        <v>0</v>
      </c>
      <c r="K1596" s="153">
        <f t="shared" si="49"/>
        <v>0</v>
      </c>
      <c r="L1596" s="43" t="e">
        <f>IF(B1596=#REF!,MAX($L$3:L1595)+1,0)</f>
        <v>#REF!</v>
      </c>
    </row>
    <row r="1597" spans="1:12">
      <c r="A1597" s="158"/>
      <c r="B1597" s="94"/>
      <c r="C1597" s="159"/>
      <c r="D1597" s="128"/>
      <c r="E1597" s="151" t="str">
        <f>IFERROR(INDEX('Материал хисобот'!$C$9:$C$259,MATCH(D1597,'Материал хисобот'!$B$9:$B$259,0),1),"")</f>
        <v/>
      </c>
      <c r="F1597" s="152" t="str">
        <f>IFERROR(INDEX('Материал хисобот'!$D$9:$D$259,MATCH(D1597,'Материал хисобот'!$B$9:$B$259,0),1),"")</f>
        <v/>
      </c>
      <c r="G1597" s="155"/>
      <c r="H1597" s="153">
        <f>IFERROR((((SUMIFS('Регистрация приход товаров'!$H$4:$H$2000,'Регистрация приход товаров'!$A$4:$A$2000,"&gt;="&amp;DATE(YEAR($A1597),MONTH($A1597),1),'Регистрация приход товаров'!$D$4:$D$2000,$D1597)-SUMIFS('Регистрация приход товаров'!$H$4:$H$2000,'Регистрация приход товаров'!$A$4:$A$2000,"&gt;="&amp;DATE(YEAR($A1597),MONTH($A1597)+1,1),'Регистрация приход товаров'!$D$4:$D$2000,$D1597))+(IFERROR((SUMIF('Остаток на начало год'!$B$5:$B$302,$D1597,'Остаток на начало год'!$F$5:$F$302)+SUMIFS('Регистрация приход товаров'!$H$4:$H$2000,'Регистрация приход товаров'!$D$4:$D$2000,$D1597,'Регистрация приход товаров'!$A$4:$A$2000,"&lt;"&amp;DATE(YEAR($A1597),MONTH($A1597),1)))-SUMIFS('Регистрация расход товаров'!$H$4:$H$2000,'Регистрация расход товаров'!$A$4:$A$2000,"&lt;"&amp;DATE(YEAR($A1597),MONTH($A1597),1),'Регистрация расход товаров'!$D$4:$D$2000,$D1597),0)))/((SUMIFS('Регистрация приход товаров'!$G$4:$G$2000,'Регистрация приход товаров'!$A$4:$A$2000,"&gt;="&amp;DATE(YEAR($A1597),MONTH($A1597),1),'Регистрация приход товаров'!$D$4:$D$2000,$D1597)-SUMIFS('Регистрация приход товаров'!$G$4:$G$2000,'Регистрация приход товаров'!$A$4:$A$2000,"&gt;="&amp;DATE(YEAR($A1597),MONTH($A1597)+1,1),'Регистрация приход товаров'!$D$4:$D$2000,$D1597))+(IFERROR((SUMIF('Остаток на начало год'!$B$5:$B$302,$D1597,'Остаток на начало год'!$E$5:$E$302)+SUMIFS('Регистрация приход товаров'!$G$4:$G$2000,'Регистрация приход товаров'!$D$4:$D$2000,$D1597,'Регистрация приход товаров'!$A$4:$A$2000,"&lt;"&amp;DATE(YEAR($A1597),MONTH($A1597),1)))-SUMIFS('Регистрация расход товаров'!$G$4:$G$2000,'Регистрация расход товаров'!$A$4:$A$2000,"&lt;"&amp;DATE(YEAR($A1597),MONTH($A1597),1),'Регистрация расход товаров'!$D$4:$D$2000,$D1597),0))))*G1597,0)</f>
        <v>0</v>
      </c>
      <c r="I1597" s="154"/>
      <c r="J1597" s="153">
        <f t="shared" si="48"/>
        <v>0</v>
      </c>
      <c r="K1597" s="153">
        <f t="shared" si="49"/>
        <v>0</v>
      </c>
      <c r="L1597" s="43" t="e">
        <f>IF(B1597=#REF!,MAX($L$3:L1596)+1,0)</f>
        <v>#REF!</v>
      </c>
    </row>
    <row r="1598" spans="1:12">
      <c r="A1598" s="158"/>
      <c r="B1598" s="94"/>
      <c r="C1598" s="159"/>
      <c r="D1598" s="128"/>
      <c r="E1598" s="151" t="str">
        <f>IFERROR(INDEX('Материал хисобот'!$C$9:$C$259,MATCH(D1598,'Материал хисобот'!$B$9:$B$259,0),1),"")</f>
        <v/>
      </c>
      <c r="F1598" s="152" t="str">
        <f>IFERROR(INDEX('Материал хисобот'!$D$9:$D$259,MATCH(D1598,'Материал хисобот'!$B$9:$B$259,0),1),"")</f>
        <v/>
      </c>
      <c r="G1598" s="155"/>
      <c r="H1598" s="153">
        <f>IFERROR((((SUMIFS('Регистрация приход товаров'!$H$4:$H$2000,'Регистрация приход товаров'!$A$4:$A$2000,"&gt;="&amp;DATE(YEAR($A1598),MONTH($A1598),1),'Регистрация приход товаров'!$D$4:$D$2000,$D1598)-SUMIFS('Регистрация приход товаров'!$H$4:$H$2000,'Регистрация приход товаров'!$A$4:$A$2000,"&gt;="&amp;DATE(YEAR($A1598),MONTH($A1598)+1,1),'Регистрация приход товаров'!$D$4:$D$2000,$D1598))+(IFERROR((SUMIF('Остаток на начало год'!$B$5:$B$302,$D1598,'Остаток на начало год'!$F$5:$F$302)+SUMIFS('Регистрация приход товаров'!$H$4:$H$2000,'Регистрация приход товаров'!$D$4:$D$2000,$D1598,'Регистрация приход товаров'!$A$4:$A$2000,"&lt;"&amp;DATE(YEAR($A1598),MONTH($A1598),1)))-SUMIFS('Регистрация расход товаров'!$H$4:$H$2000,'Регистрация расход товаров'!$A$4:$A$2000,"&lt;"&amp;DATE(YEAR($A1598),MONTH($A1598),1),'Регистрация расход товаров'!$D$4:$D$2000,$D1598),0)))/((SUMIFS('Регистрация приход товаров'!$G$4:$G$2000,'Регистрация приход товаров'!$A$4:$A$2000,"&gt;="&amp;DATE(YEAR($A1598),MONTH($A1598),1),'Регистрация приход товаров'!$D$4:$D$2000,$D1598)-SUMIFS('Регистрация приход товаров'!$G$4:$G$2000,'Регистрация приход товаров'!$A$4:$A$2000,"&gt;="&amp;DATE(YEAR($A1598),MONTH($A1598)+1,1),'Регистрация приход товаров'!$D$4:$D$2000,$D1598))+(IFERROR((SUMIF('Остаток на начало год'!$B$5:$B$302,$D1598,'Остаток на начало год'!$E$5:$E$302)+SUMIFS('Регистрация приход товаров'!$G$4:$G$2000,'Регистрация приход товаров'!$D$4:$D$2000,$D1598,'Регистрация приход товаров'!$A$4:$A$2000,"&lt;"&amp;DATE(YEAR($A1598),MONTH($A1598),1)))-SUMIFS('Регистрация расход товаров'!$G$4:$G$2000,'Регистрация расход товаров'!$A$4:$A$2000,"&lt;"&amp;DATE(YEAR($A1598),MONTH($A1598),1),'Регистрация расход товаров'!$D$4:$D$2000,$D1598),0))))*G1598,0)</f>
        <v>0</v>
      </c>
      <c r="I1598" s="154"/>
      <c r="J1598" s="153">
        <f t="shared" si="48"/>
        <v>0</v>
      </c>
      <c r="K1598" s="153">
        <f t="shared" si="49"/>
        <v>0</v>
      </c>
      <c r="L1598" s="43" t="e">
        <f>IF(B1598=#REF!,MAX($L$3:L1597)+1,0)</f>
        <v>#REF!</v>
      </c>
    </row>
    <row r="1599" spans="1:12">
      <c r="A1599" s="158"/>
      <c r="B1599" s="94"/>
      <c r="C1599" s="159"/>
      <c r="D1599" s="128"/>
      <c r="E1599" s="151" t="str">
        <f>IFERROR(INDEX('Материал хисобот'!$C$9:$C$259,MATCH(D1599,'Материал хисобот'!$B$9:$B$259,0),1),"")</f>
        <v/>
      </c>
      <c r="F1599" s="152" t="str">
        <f>IFERROR(INDEX('Материал хисобот'!$D$9:$D$259,MATCH(D1599,'Материал хисобот'!$B$9:$B$259,0),1),"")</f>
        <v/>
      </c>
      <c r="G1599" s="155"/>
      <c r="H1599" s="153">
        <f>IFERROR((((SUMIFS('Регистрация приход товаров'!$H$4:$H$2000,'Регистрация приход товаров'!$A$4:$A$2000,"&gt;="&amp;DATE(YEAR($A1599),MONTH($A1599),1),'Регистрация приход товаров'!$D$4:$D$2000,$D1599)-SUMIFS('Регистрация приход товаров'!$H$4:$H$2000,'Регистрация приход товаров'!$A$4:$A$2000,"&gt;="&amp;DATE(YEAR($A1599),MONTH($A1599)+1,1),'Регистрация приход товаров'!$D$4:$D$2000,$D1599))+(IFERROR((SUMIF('Остаток на начало год'!$B$5:$B$302,$D1599,'Остаток на начало год'!$F$5:$F$302)+SUMIFS('Регистрация приход товаров'!$H$4:$H$2000,'Регистрация приход товаров'!$D$4:$D$2000,$D1599,'Регистрация приход товаров'!$A$4:$A$2000,"&lt;"&amp;DATE(YEAR($A1599),MONTH($A1599),1)))-SUMIFS('Регистрация расход товаров'!$H$4:$H$2000,'Регистрация расход товаров'!$A$4:$A$2000,"&lt;"&amp;DATE(YEAR($A1599),MONTH($A1599),1),'Регистрация расход товаров'!$D$4:$D$2000,$D1599),0)))/((SUMIFS('Регистрация приход товаров'!$G$4:$G$2000,'Регистрация приход товаров'!$A$4:$A$2000,"&gt;="&amp;DATE(YEAR($A1599),MONTH($A1599),1),'Регистрация приход товаров'!$D$4:$D$2000,$D1599)-SUMIFS('Регистрация приход товаров'!$G$4:$G$2000,'Регистрация приход товаров'!$A$4:$A$2000,"&gt;="&amp;DATE(YEAR($A1599),MONTH($A1599)+1,1),'Регистрация приход товаров'!$D$4:$D$2000,$D1599))+(IFERROR((SUMIF('Остаток на начало год'!$B$5:$B$302,$D1599,'Остаток на начало год'!$E$5:$E$302)+SUMIFS('Регистрация приход товаров'!$G$4:$G$2000,'Регистрация приход товаров'!$D$4:$D$2000,$D1599,'Регистрация приход товаров'!$A$4:$A$2000,"&lt;"&amp;DATE(YEAR($A1599),MONTH($A1599),1)))-SUMIFS('Регистрация расход товаров'!$G$4:$G$2000,'Регистрация расход товаров'!$A$4:$A$2000,"&lt;"&amp;DATE(YEAR($A1599),MONTH($A1599),1),'Регистрация расход товаров'!$D$4:$D$2000,$D1599),0))))*G1599,0)</f>
        <v>0</v>
      </c>
      <c r="I1599" s="154"/>
      <c r="J1599" s="153">
        <f t="shared" si="48"/>
        <v>0</v>
      </c>
      <c r="K1599" s="153">
        <f t="shared" si="49"/>
        <v>0</v>
      </c>
      <c r="L1599" s="43" t="e">
        <f>IF(B1599=#REF!,MAX($L$3:L1598)+1,0)</f>
        <v>#REF!</v>
      </c>
    </row>
    <row r="1600" spans="1:12">
      <c r="A1600" s="158"/>
      <c r="B1600" s="94"/>
      <c r="C1600" s="159"/>
      <c r="D1600" s="128"/>
      <c r="E1600" s="151" t="str">
        <f>IFERROR(INDEX('Материал хисобот'!$C$9:$C$259,MATCH(D1600,'Материал хисобот'!$B$9:$B$259,0),1),"")</f>
        <v/>
      </c>
      <c r="F1600" s="152" t="str">
        <f>IFERROR(INDEX('Материал хисобот'!$D$9:$D$259,MATCH(D1600,'Материал хисобот'!$B$9:$B$259,0),1),"")</f>
        <v/>
      </c>
      <c r="G1600" s="155"/>
      <c r="H1600" s="153">
        <f>IFERROR((((SUMIFS('Регистрация приход товаров'!$H$4:$H$2000,'Регистрация приход товаров'!$A$4:$A$2000,"&gt;="&amp;DATE(YEAR($A1600),MONTH($A1600),1),'Регистрация приход товаров'!$D$4:$D$2000,$D1600)-SUMIFS('Регистрация приход товаров'!$H$4:$H$2000,'Регистрация приход товаров'!$A$4:$A$2000,"&gt;="&amp;DATE(YEAR($A1600),MONTH($A1600)+1,1),'Регистрация приход товаров'!$D$4:$D$2000,$D1600))+(IFERROR((SUMIF('Остаток на начало год'!$B$5:$B$302,$D1600,'Остаток на начало год'!$F$5:$F$302)+SUMIFS('Регистрация приход товаров'!$H$4:$H$2000,'Регистрация приход товаров'!$D$4:$D$2000,$D1600,'Регистрация приход товаров'!$A$4:$A$2000,"&lt;"&amp;DATE(YEAR($A1600),MONTH($A1600),1)))-SUMIFS('Регистрация расход товаров'!$H$4:$H$2000,'Регистрация расход товаров'!$A$4:$A$2000,"&lt;"&amp;DATE(YEAR($A1600),MONTH($A1600),1),'Регистрация расход товаров'!$D$4:$D$2000,$D1600),0)))/((SUMIFS('Регистрация приход товаров'!$G$4:$G$2000,'Регистрация приход товаров'!$A$4:$A$2000,"&gt;="&amp;DATE(YEAR($A1600),MONTH($A1600),1),'Регистрация приход товаров'!$D$4:$D$2000,$D1600)-SUMIFS('Регистрация приход товаров'!$G$4:$G$2000,'Регистрация приход товаров'!$A$4:$A$2000,"&gt;="&amp;DATE(YEAR($A1600),MONTH($A1600)+1,1),'Регистрация приход товаров'!$D$4:$D$2000,$D1600))+(IFERROR((SUMIF('Остаток на начало год'!$B$5:$B$302,$D1600,'Остаток на начало год'!$E$5:$E$302)+SUMIFS('Регистрация приход товаров'!$G$4:$G$2000,'Регистрация приход товаров'!$D$4:$D$2000,$D1600,'Регистрация приход товаров'!$A$4:$A$2000,"&lt;"&amp;DATE(YEAR($A1600),MONTH($A1600),1)))-SUMIFS('Регистрация расход товаров'!$G$4:$G$2000,'Регистрация расход товаров'!$A$4:$A$2000,"&lt;"&amp;DATE(YEAR($A1600),MONTH($A1600),1),'Регистрация расход товаров'!$D$4:$D$2000,$D1600),0))))*G1600,0)</f>
        <v>0</v>
      </c>
      <c r="I1600" s="154"/>
      <c r="J1600" s="153">
        <f t="shared" si="48"/>
        <v>0</v>
      </c>
      <c r="K1600" s="153">
        <f t="shared" si="49"/>
        <v>0</v>
      </c>
      <c r="L1600" s="43" t="e">
        <f>IF(B1600=#REF!,MAX($L$3:L1599)+1,0)</f>
        <v>#REF!</v>
      </c>
    </row>
    <row r="1601" spans="1:12">
      <c r="A1601" s="158"/>
      <c r="B1601" s="94"/>
      <c r="C1601" s="159"/>
      <c r="D1601" s="128"/>
      <c r="E1601" s="151" t="str">
        <f>IFERROR(INDEX('Материал хисобот'!$C$9:$C$259,MATCH(D1601,'Материал хисобот'!$B$9:$B$259,0),1),"")</f>
        <v/>
      </c>
      <c r="F1601" s="152" t="str">
        <f>IFERROR(INDEX('Материал хисобот'!$D$9:$D$259,MATCH(D1601,'Материал хисобот'!$B$9:$B$259,0),1),"")</f>
        <v/>
      </c>
      <c r="G1601" s="155"/>
      <c r="H1601" s="153">
        <f>IFERROR((((SUMIFS('Регистрация приход товаров'!$H$4:$H$2000,'Регистрация приход товаров'!$A$4:$A$2000,"&gt;="&amp;DATE(YEAR($A1601),MONTH($A1601),1),'Регистрация приход товаров'!$D$4:$D$2000,$D1601)-SUMIFS('Регистрация приход товаров'!$H$4:$H$2000,'Регистрация приход товаров'!$A$4:$A$2000,"&gt;="&amp;DATE(YEAR($A1601),MONTH($A1601)+1,1),'Регистрация приход товаров'!$D$4:$D$2000,$D1601))+(IFERROR((SUMIF('Остаток на начало год'!$B$5:$B$302,$D1601,'Остаток на начало год'!$F$5:$F$302)+SUMIFS('Регистрация приход товаров'!$H$4:$H$2000,'Регистрация приход товаров'!$D$4:$D$2000,$D1601,'Регистрация приход товаров'!$A$4:$A$2000,"&lt;"&amp;DATE(YEAR($A1601),MONTH($A1601),1)))-SUMIFS('Регистрация расход товаров'!$H$4:$H$2000,'Регистрация расход товаров'!$A$4:$A$2000,"&lt;"&amp;DATE(YEAR($A1601),MONTH($A1601),1),'Регистрация расход товаров'!$D$4:$D$2000,$D1601),0)))/((SUMIFS('Регистрация приход товаров'!$G$4:$G$2000,'Регистрация приход товаров'!$A$4:$A$2000,"&gt;="&amp;DATE(YEAR($A1601),MONTH($A1601),1),'Регистрация приход товаров'!$D$4:$D$2000,$D1601)-SUMIFS('Регистрация приход товаров'!$G$4:$G$2000,'Регистрация приход товаров'!$A$4:$A$2000,"&gt;="&amp;DATE(YEAR($A1601),MONTH($A1601)+1,1),'Регистрация приход товаров'!$D$4:$D$2000,$D1601))+(IFERROR((SUMIF('Остаток на начало год'!$B$5:$B$302,$D1601,'Остаток на начало год'!$E$5:$E$302)+SUMIFS('Регистрация приход товаров'!$G$4:$G$2000,'Регистрация приход товаров'!$D$4:$D$2000,$D1601,'Регистрация приход товаров'!$A$4:$A$2000,"&lt;"&amp;DATE(YEAR($A1601),MONTH($A1601),1)))-SUMIFS('Регистрация расход товаров'!$G$4:$G$2000,'Регистрация расход товаров'!$A$4:$A$2000,"&lt;"&amp;DATE(YEAR($A1601),MONTH($A1601),1),'Регистрация расход товаров'!$D$4:$D$2000,$D1601),0))))*G1601,0)</f>
        <v>0</v>
      </c>
      <c r="I1601" s="154"/>
      <c r="J1601" s="153">
        <f t="shared" si="48"/>
        <v>0</v>
      </c>
      <c r="K1601" s="153">
        <f t="shared" si="49"/>
        <v>0</v>
      </c>
      <c r="L1601" s="43" t="e">
        <f>IF(B1601=#REF!,MAX($L$3:L1600)+1,0)</f>
        <v>#REF!</v>
      </c>
    </row>
    <row r="1602" spans="1:12">
      <c r="A1602" s="158"/>
      <c r="B1602" s="94"/>
      <c r="C1602" s="159"/>
      <c r="D1602" s="128"/>
      <c r="E1602" s="151" t="str">
        <f>IFERROR(INDEX('Материал хисобот'!$C$9:$C$259,MATCH(D1602,'Материал хисобот'!$B$9:$B$259,0),1),"")</f>
        <v/>
      </c>
      <c r="F1602" s="152" t="str">
        <f>IFERROR(INDEX('Материал хисобот'!$D$9:$D$259,MATCH(D1602,'Материал хисобот'!$B$9:$B$259,0),1),"")</f>
        <v/>
      </c>
      <c r="G1602" s="155"/>
      <c r="H1602" s="153">
        <f>IFERROR((((SUMIFS('Регистрация приход товаров'!$H$4:$H$2000,'Регистрация приход товаров'!$A$4:$A$2000,"&gt;="&amp;DATE(YEAR($A1602),MONTH($A1602),1),'Регистрация приход товаров'!$D$4:$D$2000,$D1602)-SUMIFS('Регистрация приход товаров'!$H$4:$H$2000,'Регистрация приход товаров'!$A$4:$A$2000,"&gt;="&amp;DATE(YEAR($A1602),MONTH($A1602)+1,1),'Регистрация приход товаров'!$D$4:$D$2000,$D1602))+(IFERROR((SUMIF('Остаток на начало год'!$B$5:$B$302,$D1602,'Остаток на начало год'!$F$5:$F$302)+SUMIFS('Регистрация приход товаров'!$H$4:$H$2000,'Регистрация приход товаров'!$D$4:$D$2000,$D1602,'Регистрация приход товаров'!$A$4:$A$2000,"&lt;"&amp;DATE(YEAR($A1602),MONTH($A1602),1)))-SUMIFS('Регистрация расход товаров'!$H$4:$H$2000,'Регистрация расход товаров'!$A$4:$A$2000,"&lt;"&amp;DATE(YEAR($A1602),MONTH($A1602),1),'Регистрация расход товаров'!$D$4:$D$2000,$D1602),0)))/((SUMIFS('Регистрация приход товаров'!$G$4:$G$2000,'Регистрация приход товаров'!$A$4:$A$2000,"&gt;="&amp;DATE(YEAR($A1602),MONTH($A1602),1),'Регистрация приход товаров'!$D$4:$D$2000,$D1602)-SUMIFS('Регистрация приход товаров'!$G$4:$G$2000,'Регистрация приход товаров'!$A$4:$A$2000,"&gt;="&amp;DATE(YEAR($A1602),MONTH($A1602)+1,1),'Регистрация приход товаров'!$D$4:$D$2000,$D1602))+(IFERROR((SUMIF('Остаток на начало год'!$B$5:$B$302,$D1602,'Остаток на начало год'!$E$5:$E$302)+SUMIFS('Регистрация приход товаров'!$G$4:$G$2000,'Регистрация приход товаров'!$D$4:$D$2000,$D1602,'Регистрация приход товаров'!$A$4:$A$2000,"&lt;"&amp;DATE(YEAR($A1602),MONTH($A1602),1)))-SUMIFS('Регистрация расход товаров'!$G$4:$G$2000,'Регистрация расход товаров'!$A$4:$A$2000,"&lt;"&amp;DATE(YEAR($A1602),MONTH($A1602),1),'Регистрация расход товаров'!$D$4:$D$2000,$D1602),0))))*G1602,0)</f>
        <v>0</v>
      </c>
      <c r="I1602" s="154"/>
      <c r="J1602" s="153">
        <f t="shared" si="48"/>
        <v>0</v>
      </c>
      <c r="K1602" s="153">
        <f t="shared" si="49"/>
        <v>0</v>
      </c>
      <c r="L1602" s="43" t="e">
        <f>IF(B1602=#REF!,MAX($L$3:L1601)+1,0)</f>
        <v>#REF!</v>
      </c>
    </row>
    <row r="1603" spans="1:12">
      <c r="A1603" s="158"/>
      <c r="B1603" s="94"/>
      <c r="C1603" s="159"/>
      <c r="D1603" s="128"/>
      <c r="E1603" s="151" t="str">
        <f>IFERROR(INDEX('Материал хисобот'!$C$9:$C$259,MATCH(D1603,'Материал хисобот'!$B$9:$B$259,0),1),"")</f>
        <v/>
      </c>
      <c r="F1603" s="152" t="str">
        <f>IFERROR(INDEX('Материал хисобот'!$D$9:$D$259,MATCH(D1603,'Материал хисобот'!$B$9:$B$259,0),1),"")</f>
        <v/>
      </c>
      <c r="G1603" s="155"/>
      <c r="H1603" s="153">
        <f>IFERROR((((SUMIFS('Регистрация приход товаров'!$H$4:$H$2000,'Регистрация приход товаров'!$A$4:$A$2000,"&gt;="&amp;DATE(YEAR($A1603),MONTH($A1603),1),'Регистрация приход товаров'!$D$4:$D$2000,$D1603)-SUMIFS('Регистрация приход товаров'!$H$4:$H$2000,'Регистрация приход товаров'!$A$4:$A$2000,"&gt;="&amp;DATE(YEAR($A1603),MONTH($A1603)+1,1),'Регистрация приход товаров'!$D$4:$D$2000,$D1603))+(IFERROR((SUMIF('Остаток на начало год'!$B$5:$B$302,$D1603,'Остаток на начало год'!$F$5:$F$302)+SUMIFS('Регистрация приход товаров'!$H$4:$H$2000,'Регистрация приход товаров'!$D$4:$D$2000,$D1603,'Регистрация приход товаров'!$A$4:$A$2000,"&lt;"&amp;DATE(YEAR($A1603),MONTH($A1603),1)))-SUMIFS('Регистрация расход товаров'!$H$4:$H$2000,'Регистрация расход товаров'!$A$4:$A$2000,"&lt;"&amp;DATE(YEAR($A1603),MONTH($A1603),1),'Регистрация расход товаров'!$D$4:$D$2000,$D1603),0)))/((SUMIFS('Регистрация приход товаров'!$G$4:$G$2000,'Регистрация приход товаров'!$A$4:$A$2000,"&gt;="&amp;DATE(YEAR($A1603),MONTH($A1603),1),'Регистрация приход товаров'!$D$4:$D$2000,$D1603)-SUMIFS('Регистрация приход товаров'!$G$4:$G$2000,'Регистрация приход товаров'!$A$4:$A$2000,"&gt;="&amp;DATE(YEAR($A1603),MONTH($A1603)+1,1),'Регистрация приход товаров'!$D$4:$D$2000,$D1603))+(IFERROR((SUMIF('Остаток на начало год'!$B$5:$B$302,$D1603,'Остаток на начало год'!$E$5:$E$302)+SUMIFS('Регистрация приход товаров'!$G$4:$G$2000,'Регистрация приход товаров'!$D$4:$D$2000,$D1603,'Регистрация приход товаров'!$A$4:$A$2000,"&lt;"&amp;DATE(YEAR($A1603),MONTH($A1603),1)))-SUMIFS('Регистрация расход товаров'!$G$4:$G$2000,'Регистрация расход товаров'!$A$4:$A$2000,"&lt;"&amp;DATE(YEAR($A1603),MONTH($A1603),1),'Регистрация расход товаров'!$D$4:$D$2000,$D1603),0))))*G1603,0)</f>
        <v>0</v>
      </c>
      <c r="I1603" s="154"/>
      <c r="J1603" s="153">
        <f t="shared" si="48"/>
        <v>0</v>
      </c>
      <c r="K1603" s="153">
        <f t="shared" si="49"/>
        <v>0</v>
      </c>
      <c r="L1603" s="43" t="e">
        <f>IF(B1603=#REF!,MAX($L$3:L1602)+1,0)</f>
        <v>#REF!</v>
      </c>
    </row>
    <row r="1604" spans="1:12">
      <c r="A1604" s="158"/>
      <c r="B1604" s="94"/>
      <c r="C1604" s="159"/>
      <c r="D1604" s="128"/>
      <c r="E1604" s="151" t="str">
        <f>IFERROR(INDEX('Материал хисобот'!$C$9:$C$259,MATCH(D1604,'Материал хисобот'!$B$9:$B$259,0),1),"")</f>
        <v/>
      </c>
      <c r="F1604" s="152" t="str">
        <f>IFERROR(INDEX('Материал хисобот'!$D$9:$D$259,MATCH(D1604,'Материал хисобот'!$B$9:$B$259,0),1),"")</f>
        <v/>
      </c>
      <c r="G1604" s="155"/>
      <c r="H1604" s="153">
        <f>IFERROR((((SUMIFS('Регистрация приход товаров'!$H$4:$H$2000,'Регистрация приход товаров'!$A$4:$A$2000,"&gt;="&amp;DATE(YEAR($A1604),MONTH($A1604),1),'Регистрация приход товаров'!$D$4:$D$2000,$D1604)-SUMIFS('Регистрация приход товаров'!$H$4:$H$2000,'Регистрация приход товаров'!$A$4:$A$2000,"&gt;="&amp;DATE(YEAR($A1604),MONTH($A1604)+1,1),'Регистрация приход товаров'!$D$4:$D$2000,$D1604))+(IFERROR((SUMIF('Остаток на начало год'!$B$5:$B$302,$D1604,'Остаток на начало год'!$F$5:$F$302)+SUMIFS('Регистрация приход товаров'!$H$4:$H$2000,'Регистрация приход товаров'!$D$4:$D$2000,$D1604,'Регистрация приход товаров'!$A$4:$A$2000,"&lt;"&amp;DATE(YEAR($A1604),MONTH($A1604),1)))-SUMIFS('Регистрация расход товаров'!$H$4:$H$2000,'Регистрация расход товаров'!$A$4:$A$2000,"&lt;"&amp;DATE(YEAR($A1604),MONTH($A1604),1),'Регистрация расход товаров'!$D$4:$D$2000,$D1604),0)))/((SUMIFS('Регистрация приход товаров'!$G$4:$G$2000,'Регистрация приход товаров'!$A$4:$A$2000,"&gt;="&amp;DATE(YEAR($A1604),MONTH($A1604),1),'Регистрация приход товаров'!$D$4:$D$2000,$D1604)-SUMIFS('Регистрация приход товаров'!$G$4:$G$2000,'Регистрация приход товаров'!$A$4:$A$2000,"&gt;="&amp;DATE(YEAR($A1604),MONTH($A1604)+1,1),'Регистрация приход товаров'!$D$4:$D$2000,$D1604))+(IFERROR((SUMIF('Остаток на начало год'!$B$5:$B$302,$D1604,'Остаток на начало год'!$E$5:$E$302)+SUMIFS('Регистрация приход товаров'!$G$4:$G$2000,'Регистрация приход товаров'!$D$4:$D$2000,$D1604,'Регистрация приход товаров'!$A$4:$A$2000,"&lt;"&amp;DATE(YEAR($A1604),MONTH($A1604),1)))-SUMIFS('Регистрация расход товаров'!$G$4:$G$2000,'Регистрация расход товаров'!$A$4:$A$2000,"&lt;"&amp;DATE(YEAR($A1604),MONTH($A1604),1),'Регистрация расход товаров'!$D$4:$D$2000,$D1604),0))))*G1604,0)</f>
        <v>0</v>
      </c>
      <c r="I1604" s="154"/>
      <c r="J1604" s="153">
        <f t="shared" si="48"/>
        <v>0</v>
      </c>
      <c r="K1604" s="153">
        <f t="shared" si="49"/>
        <v>0</v>
      </c>
      <c r="L1604" s="43" t="e">
        <f>IF(B1604=#REF!,MAX($L$3:L1603)+1,0)</f>
        <v>#REF!</v>
      </c>
    </row>
    <row r="1605" spans="1:12">
      <c r="A1605" s="158"/>
      <c r="B1605" s="94"/>
      <c r="C1605" s="159"/>
      <c r="D1605" s="128"/>
      <c r="E1605" s="151" t="str">
        <f>IFERROR(INDEX('Материал хисобот'!$C$9:$C$259,MATCH(D1605,'Материал хисобот'!$B$9:$B$259,0),1),"")</f>
        <v/>
      </c>
      <c r="F1605" s="152" t="str">
        <f>IFERROR(INDEX('Материал хисобот'!$D$9:$D$259,MATCH(D1605,'Материал хисобот'!$B$9:$B$259,0),1),"")</f>
        <v/>
      </c>
      <c r="G1605" s="155"/>
      <c r="H1605" s="153">
        <f>IFERROR((((SUMIFS('Регистрация приход товаров'!$H$4:$H$2000,'Регистрация приход товаров'!$A$4:$A$2000,"&gt;="&amp;DATE(YEAR($A1605),MONTH($A1605),1),'Регистрация приход товаров'!$D$4:$D$2000,$D1605)-SUMIFS('Регистрация приход товаров'!$H$4:$H$2000,'Регистрация приход товаров'!$A$4:$A$2000,"&gt;="&amp;DATE(YEAR($A1605),MONTH($A1605)+1,1),'Регистрация приход товаров'!$D$4:$D$2000,$D1605))+(IFERROR((SUMIF('Остаток на начало год'!$B$5:$B$302,$D1605,'Остаток на начало год'!$F$5:$F$302)+SUMIFS('Регистрация приход товаров'!$H$4:$H$2000,'Регистрация приход товаров'!$D$4:$D$2000,$D1605,'Регистрация приход товаров'!$A$4:$A$2000,"&lt;"&amp;DATE(YEAR($A1605),MONTH($A1605),1)))-SUMIFS('Регистрация расход товаров'!$H$4:$H$2000,'Регистрация расход товаров'!$A$4:$A$2000,"&lt;"&amp;DATE(YEAR($A1605),MONTH($A1605),1),'Регистрация расход товаров'!$D$4:$D$2000,$D1605),0)))/((SUMIFS('Регистрация приход товаров'!$G$4:$G$2000,'Регистрация приход товаров'!$A$4:$A$2000,"&gt;="&amp;DATE(YEAR($A1605),MONTH($A1605),1),'Регистрация приход товаров'!$D$4:$D$2000,$D1605)-SUMIFS('Регистрация приход товаров'!$G$4:$G$2000,'Регистрация приход товаров'!$A$4:$A$2000,"&gt;="&amp;DATE(YEAR($A1605),MONTH($A1605)+1,1),'Регистрация приход товаров'!$D$4:$D$2000,$D1605))+(IFERROR((SUMIF('Остаток на начало год'!$B$5:$B$302,$D1605,'Остаток на начало год'!$E$5:$E$302)+SUMIFS('Регистрация приход товаров'!$G$4:$G$2000,'Регистрация приход товаров'!$D$4:$D$2000,$D1605,'Регистрация приход товаров'!$A$4:$A$2000,"&lt;"&amp;DATE(YEAR($A1605),MONTH($A1605),1)))-SUMIFS('Регистрация расход товаров'!$G$4:$G$2000,'Регистрация расход товаров'!$A$4:$A$2000,"&lt;"&amp;DATE(YEAR($A1605),MONTH($A1605),1),'Регистрация расход товаров'!$D$4:$D$2000,$D1605),0))))*G1605,0)</f>
        <v>0</v>
      </c>
      <c r="I1605" s="154"/>
      <c r="J1605" s="153">
        <f t="shared" ref="J1605:J1668" si="50">+G1605*I1605</f>
        <v>0</v>
      </c>
      <c r="K1605" s="153">
        <f t="shared" ref="K1605:K1668" si="51">+J1605-H1605</f>
        <v>0</v>
      </c>
      <c r="L1605" s="43" t="e">
        <f>IF(B1605=#REF!,MAX($L$3:L1604)+1,0)</f>
        <v>#REF!</v>
      </c>
    </row>
    <row r="1606" spans="1:12">
      <c r="A1606" s="158"/>
      <c r="B1606" s="94"/>
      <c r="C1606" s="159"/>
      <c r="D1606" s="128"/>
      <c r="E1606" s="151" t="str">
        <f>IFERROR(INDEX('Материал хисобот'!$C$9:$C$259,MATCH(D1606,'Материал хисобот'!$B$9:$B$259,0),1),"")</f>
        <v/>
      </c>
      <c r="F1606" s="152" t="str">
        <f>IFERROR(INDEX('Материал хисобот'!$D$9:$D$259,MATCH(D1606,'Материал хисобот'!$B$9:$B$259,0),1),"")</f>
        <v/>
      </c>
      <c r="G1606" s="155"/>
      <c r="H1606" s="153">
        <f>IFERROR((((SUMIFS('Регистрация приход товаров'!$H$4:$H$2000,'Регистрация приход товаров'!$A$4:$A$2000,"&gt;="&amp;DATE(YEAR($A1606),MONTH($A1606),1),'Регистрация приход товаров'!$D$4:$D$2000,$D1606)-SUMIFS('Регистрация приход товаров'!$H$4:$H$2000,'Регистрация приход товаров'!$A$4:$A$2000,"&gt;="&amp;DATE(YEAR($A1606),MONTH($A1606)+1,1),'Регистрация приход товаров'!$D$4:$D$2000,$D1606))+(IFERROR((SUMIF('Остаток на начало год'!$B$5:$B$302,$D1606,'Остаток на начало год'!$F$5:$F$302)+SUMIFS('Регистрация приход товаров'!$H$4:$H$2000,'Регистрация приход товаров'!$D$4:$D$2000,$D1606,'Регистрация приход товаров'!$A$4:$A$2000,"&lt;"&amp;DATE(YEAR($A1606),MONTH($A1606),1)))-SUMIFS('Регистрация расход товаров'!$H$4:$H$2000,'Регистрация расход товаров'!$A$4:$A$2000,"&lt;"&amp;DATE(YEAR($A1606),MONTH($A1606),1),'Регистрация расход товаров'!$D$4:$D$2000,$D1606),0)))/((SUMIFS('Регистрация приход товаров'!$G$4:$G$2000,'Регистрация приход товаров'!$A$4:$A$2000,"&gt;="&amp;DATE(YEAR($A1606),MONTH($A1606),1),'Регистрация приход товаров'!$D$4:$D$2000,$D1606)-SUMIFS('Регистрация приход товаров'!$G$4:$G$2000,'Регистрация приход товаров'!$A$4:$A$2000,"&gt;="&amp;DATE(YEAR($A1606),MONTH($A1606)+1,1),'Регистрация приход товаров'!$D$4:$D$2000,$D1606))+(IFERROR((SUMIF('Остаток на начало год'!$B$5:$B$302,$D1606,'Остаток на начало год'!$E$5:$E$302)+SUMIFS('Регистрация приход товаров'!$G$4:$G$2000,'Регистрация приход товаров'!$D$4:$D$2000,$D1606,'Регистрация приход товаров'!$A$4:$A$2000,"&lt;"&amp;DATE(YEAR($A1606),MONTH($A1606),1)))-SUMIFS('Регистрация расход товаров'!$G$4:$G$2000,'Регистрация расход товаров'!$A$4:$A$2000,"&lt;"&amp;DATE(YEAR($A1606),MONTH($A1606),1),'Регистрация расход товаров'!$D$4:$D$2000,$D1606),0))))*G1606,0)</f>
        <v>0</v>
      </c>
      <c r="I1606" s="154"/>
      <c r="J1606" s="153">
        <f t="shared" si="50"/>
        <v>0</v>
      </c>
      <c r="K1606" s="153">
        <f t="shared" si="51"/>
        <v>0</v>
      </c>
      <c r="L1606" s="43" t="e">
        <f>IF(B1606=#REF!,MAX($L$3:L1605)+1,0)</f>
        <v>#REF!</v>
      </c>
    </row>
    <row r="1607" spans="1:12">
      <c r="A1607" s="158"/>
      <c r="B1607" s="94"/>
      <c r="C1607" s="159"/>
      <c r="D1607" s="128"/>
      <c r="E1607" s="151" t="str">
        <f>IFERROR(INDEX('Материал хисобот'!$C$9:$C$259,MATCH(D1607,'Материал хисобот'!$B$9:$B$259,0),1),"")</f>
        <v/>
      </c>
      <c r="F1607" s="152" t="str">
        <f>IFERROR(INDEX('Материал хисобот'!$D$9:$D$259,MATCH(D1607,'Материал хисобот'!$B$9:$B$259,0),1),"")</f>
        <v/>
      </c>
      <c r="G1607" s="155"/>
      <c r="H1607" s="153">
        <f>IFERROR((((SUMIFS('Регистрация приход товаров'!$H$4:$H$2000,'Регистрация приход товаров'!$A$4:$A$2000,"&gt;="&amp;DATE(YEAR($A1607),MONTH($A1607),1),'Регистрация приход товаров'!$D$4:$D$2000,$D1607)-SUMIFS('Регистрация приход товаров'!$H$4:$H$2000,'Регистрация приход товаров'!$A$4:$A$2000,"&gt;="&amp;DATE(YEAR($A1607),MONTH($A1607)+1,1),'Регистрация приход товаров'!$D$4:$D$2000,$D1607))+(IFERROR((SUMIF('Остаток на начало год'!$B$5:$B$302,$D1607,'Остаток на начало год'!$F$5:$F$302)+SUMIFS('Регистрация приход товаров'!$H$4:$H$2000,'Регистрация приход товаров'!$D$4:$D$2000,$D1607,'Регистрация приход товаров'!$A$4:$A$2000,"&lt;"&amp;DATE(YEAR($A1607),MONTH($A1607),1)))-SUMIFS('Регистрация расход товаров'!$H$4:$H$2000,'Регистрация расход товаров'!$A$4:$A$2000,"&lt;"&amp;DATE(YEAR($A1607),MONTH($A1607),1),'Регистрация расход товаров'!$D$4:$D$2000,$D1607),0)))/((SUMIFS('Регистрация приход товаров'!$G$4:$G$2000,'Регистрация приход товаров'!$A$4:$A$2000,"&gt;="&amp;DATE(YEAR($A1607),MONTH($A1607),1),'Регистрация приход товаров'!$D$4:$D$2000,$D1607)-SUMIFS('Регистрация приход товаров'!$G$4:$G$2000,'Регистрация приход товаров'!$A$4:$A$2000,"&gt;="&amp;DATE(YEAR($A1607),MONTH($A1607)+1,1),'Регистрация приход товаров'!$D$4:$D$2000,$D1607))+(IFERROR((SUMIF('Остаток на начало год'!$B$5:$B$302,$D1607,'Остаток на начало год'!$E$5:$E$302)+SUMIFS('Регистрация приход товаров'!$G$4:$G$2000,'Регистрация приход товаров'!$D$4:$D$2000,$D1607,'Регистрация приход товаров'!$A$4:$A$2000,"&lt;"&amp;DATE(YEAR($A1607),MONTH($A1607),1)))-SUMIFS('Регистрация расход товаров'!$G$4:$G$2000,'Регистрация расход товаров'!$A$4:$A$2000,"&lt;"&amp;DATE(YEAR($A1607),MONTH($A1607),1),'Регистрация расход товаров'!$D$4:$D$2000,$D1607),0))))*G1607,0)</f>
        <v>0</v>
      </c>
      <c r="I1607" s="154"/>
      <c r="J1607" s="153">
        <f t="shared" si="50"/>
        <v>0</v>
      </c>
      <c r="K1607" s="153">
        <f t="shared" si="51"/>
        <v>0</v>
      </c>
      <c r="L1607" s="43" t="e">
        <f>IF(B1607=#REF!,MAX($L$3:L1606)+1,0)</f>
        <v>#REF!</v>
      </c>
    </row>
    <row r="1608" spans="1:12">
      <c r="A1608" s="158"/>
      <c r="B1608" s="94"/>
      <c r="C1608" s="159"/>
      <c r="D1608" s="128"/>
      <c r="E1608" s="151" t="str">
        <f>IFERROR(INDEX('Материал хисобот'!$C$9:$C$259,MATCH(D1608,'Материал хисобот'!$B$9:$B$259,0),1),"")</f>
        <v/>
      </c>
      <c r="F1608" s="152" t="str">
        <f>IFERROR(INDEX('Материал хисобот'!$D$9:$D$259,MATCH(D1608,'Материал хисобот'!$B$9:$B$259,0),1),"")</f>
        <v/>
      </c>
      <c r="G1608" s="155"/>
      <c r="H1608" s="153">
        <f>IFERROR((((SUMIFS('Регистрация приход товаров'!$H$4:$H$2000,'Регистрация приход товаров'!$A$4:$A$2000,"&gt;="&amp;DATE(YEAR($A1608),MONTH($A1608),1),'Регистрация приход товаров'!$D$4:$D$2000,$D1608)-SUMIFS('Регистрация приход товаров'!$H$4:$H$2000,'Регистрация приход товаров'!$A$4:$A$2000,"&gt;="&amp;DATE(YEAR($A1608),MONTH($A1608)+1,1),'Регистрация приход товаров'!$D$4:$D$2000,$D1608))+(IFERROR((SUMIF('Остаток на начало год'!$B$5:$B$302,$D1608,'Остаток на начало год'!$F$5:$F$302)+SUMIFS('Регистрация приход товаров'!$H$4:$H$2000,'Регистрация приход товаров'!$D$4:$D$2000,$D1608,'Регистрация приход товаров'!$A$4:$A$2000,"&lt;"&amp;DATE(YEAR($A1608),MONTH($A1608),1)))-SUMIFS('Регистрация расход товаров'!$H$4:$H$2000,'Регистрация расход товаров'!$A$4:$A$2000,"&lt;"&amp;DATE(YEAR($A1608),MONTH($A1608),1),'Регистрация расход товаров'!$D$4:$D$2000,$D1608),0)))/((SUMIFS('Регистрация приход товаров'!$G$4:$G$2000,'Регистрация приход товаров'!$A$4:$A$2000,"&gt;="&amp;DATE(YEAR($A1608),MONTH($A1608),1),'Регистрация приход товаров'!$D$4:$D$2000,$D1608)-SUMIFS('Регистрация приход товаров'!$G$4:$G$2000,'Регистрация приход товаров'!$A$4:$A$2000,"&gt;="&amp;DATE(YEAR($A1608),MONTH($A1608)+1,1),'Регистрация приход товаров'!$D$4:$D$2000,$D1608))+(IFERROR((SUMIF('Остаток на начало год'!$B$5:$B$302,$D1608,'Остаток на начало год'!$E$5:$E$302)+SUMIFS('Регистрация приход товаров'!$G$4:$G$2000,'Регистрация приход товаров'!$D$4:$D$2000,$D1608,'Регистрация приход товаров'!$A$4:$A$2000,"&lt;"&amp;DATE(YEAR($A1608),MONTH($A1608),1)))-SUMIFS('Регистрация расход товаров'!$G$4:$G$2000,'Регистрация расход товаров'!$A$4:$A$2000,"&lt;"&amp;DATE(YEAR($A1608),MONTH($A1608),1),'Регистрация расход товаров'!$D$4:$D$2000,$D1608),0))))*G1608,0)</f>
        <v>0</v>
      </c>
      <c r="I1608" s="154"/>
      <c r="J1608" s="153">
        <f t="shared" si="50"/>
        <v>0</v>
      </c>
      <c r="K1608" s="153">
        <f t="shared" si="51"/>
        <v>0</v>
      </c>
      <c r="L1608" s="43" t="e">
        <f>IF(B1608=#REF!,MAX($L$3:L1607)+1,0)</f>
        <v>#REF!</v>
      </c>
    </row>
    <row r="1609" spans="1:12">
      <c r="A1609" s="158"/>
      <c r="B1609" s="94"/>
      <c r="C1609" s="159"/>
      <c r="D1609" s="128"/>
      <c r="E1609" s="151" t="str">
        <f>IFERROR(INDEX('Материал хисобот'!$C$9:$C$259,MATCH(D1609,'Материал хисобот'!$B$9:$B$259,0),1),"")</f>
        <v/>
      </c>
      <c r="F1609" s="152" t="str">
        <f>IFERROR(INDEX('Материал хисобот'!$D$9:$D$259,MATCH(D1609,'Материал хисобот'!$B$9:$B$259,0),1),"")</f>
        <v/>
      </c>
      <c r="G1609" s="155"/>
      <c r="H1609" s="153">
        <f>IFERROR((((SUMIFS('Регистрация приход товаров'!$H$4:$H$2000,'Регистрация приход товаров'!$A$4:$A$2000,"&gt;="&amp;DATE(YEAR($A1609),MONTH($A1609),1),'Регистрация приход товаров'!$D$4:$D$2000,$D1609)-SUMIFS('Регистрация приход товаров'!$H$4:$H$2000,'Регистрация приход товаров'!$A$4:$A$2000,"&gt;="&amp;DATE(YEAR($A1609),MONTH($A1609)+1,1),'Регистрация приход товаров'!$D$4:$D$2000,$D1609))+(IFERROR((SUMIF('Остаток на начало год'!$B$5:$B$302,$D1609,'Остаток на начало год'!$F$5:$F$302)+SUMIFS('Регистрация приход товаров'!$H$4:$H$2000,'Регистрация приход товаров'!$D$4:$D$2000,$D1609,'Регистрация приход товаров'!$A$4:$A$2000,"&lt;"&amp;DATE(YEAR($A1609),MONTH($A1609),1)))-SUMIFS('Регистрация расход товаров'!$H$4:$H$2000,'Регистрация расход товаров'!$A$4:$A$2000,"&lt;"&amp;DATE(YEAR($A1609),MONTH($A1609),1),'Регистрация расход товаров'!$D$4:$D$2000,$D1609),0)))/((SUMIFS('Регистрация приход товаров'!$G$4:$G$2000,'Регистрация приход товаров'!$A$4:$A$2000,"&gt;="&amp;DATE(YEAR($A1609),MONTH($A1609),1),'Регистрация приход товаров'!$D$4:$D$2000,$D1609)-SUMIFS('Регистрация приход товаров'!$G$4:$G$2000,'Регистрация приход товаров'!$A$4:$A$2000,"&gt;="&amp;DATE(YEAR($A1609),MONTH($A1609)+1,1),'Регистрация приход товаров'!$D$4:$D$2000,$D1609))+(IFERROR((SUMIF('Остаток на начало год'!$B$5:$B$302,$D1609,'Остаток на начало год'!$E$5:$E$302)+SUMIFS('Регистрация приход товаров'!$G$4:$G$2000,'Регистрация приход товаров'!$D$4:$D$2000,$D1609,'Регистрация приход товаров'!$A$4:$A$2000,"&lt;"&amp;DATE(YEAR($A1609),MONTH($A1609),1)))-SUMIFS('Регистрация расход товаров'!$G$4:$G$2000,'Регистрация расход товаров'!$A$4:$A$2000,"&lt;"&amp;DATE(YEAR($A1609),MONTH($A1609),1),'Регистрация расход товаров'!$D$4:$D$2000,$D1609),0))))*G1609,0)</f>
        <v>0</v>
      </c>
      <c r="I1609" s="154"/>
      <c r="J1609" s="153">
        <f t="shared" si="50"/>
        <v>0</v>
      </c>
      <c r="K1609" s="153">
        <f t="shared" si="51"/>
        <v>0</v>
      </c>
      <c r="L1609" s="43" t="e">
        <f>IF(B1609=#REF!,MAX($L$3:L1608)+1,0)</f>
        <v>#REF!</v>
      </c>
    </row>
    <row r="1610" spans="1:12">
      <c r="A1610" s="158"/>
      <c r="B1610" s="94"/>
      <c r="C1610" s="159"/>
      <c r="D1610" s="128"/>
      <c r="E1610" s="151" t="str">
        <f>IFERROR(INDEX('Материал хисобот'!$C$9:$C$259,MATCH(D1610,'Материал хисобот'!$B$9:$B$259,0),1),"")</f>
        <v/>
      </c>
      <c r="F1610" s="152" t="str">
        <f>IFERROR(INDEX('Материал хисобот'!$D$9:$D$259,MATCH(D1610,'Материал хисобот'!$B$9:$B$259,0),1),"")</f>
        <v/>
      </c>
      <c r="G1610" s="155"/>
      <c r="H1610" s="153">
        <f>IFERROR((((SUMIFS('Регистрация приход товаров'!$H$4:$H$2000,'Регистрация приход товаров'!$A$4:$A$2000,"&gt;="&amp;DATE(YEAR($A1610),MONTH($A1610),1),'Регистрация приход товаров'!$D$4:$D$2000,$D1610)-SUMIFS('Регистрация приход товаров'!$H$4:$H$2000,'Регистрация приход товаров'!$A$4:$A$2000,"&gt;="&amp;DATE(YEAR($A1610),MONTH($A1610)+1,1),'Регистрация приход товаров'!$D$4:$D$2000,$D1610))+(IFERROR((SUMIF('Остаток на начало год'!$B$5:$B$302,$D1610,'Остаток на начало год'!$F$5:$F$302)+SUMIFS('Регистрация приход товаров'!$H$4:$H$2000,'Регистрация приход товаров'!$D$4:$D$2000,$D1610,'Регистрация приход товаров'!$A$4:$A$2000,"&lt;"&amp;DATE(YEAR($A1610),MONTH($A1610),1)))-SUMIFS('Регистрация расход товаров'!$H$4:$H$2000,'Регистрация расход товаров'!$A$4:$A$2000,"&lt;"&amp;DATE(YEAR($A1610),MONTH($A1610),1),'Регистрация расход товаров'!$D$4:$D$2000,$D1610),0)))/((SUMIFS('Регистрация приход товаров'!$G$4:$G$2000,'Регистрация приход товаров'!$A$4:$A$2000,"&gt;="&amp;DATE(YEAR($A1610),MONTH($A1610),1),'Регистрация приход товаров'!$D$4:$D$2000,$D1610)-SUMIFS('Регистрация приход товаров'!$G$4:$G$2000,'Регистрация приход товаров'!$A$4:$A$2000,"&gt;="&amp;DATE(YEAR($A1610),MONTH($A1610)+1,1),'Регистрация приход товаров'!$D$4:$D$2000,$D1610))+(IFERROR((SUMIF('Остаток на начало год'!$B$5:$B$302,$D1610,'Остаток на начало год'!$E$5:$E$302)+SUMIFS('Регистрация приход товаров'!$G$4:$G$2000,'Регистрация приход товаров'!$D$4:$D$2000,$D1610,'Регистрация приход товаров'!$A$4:$A$2000,"&lt;"&amp;DATE(YEAR($A1610),MONTH($A1610),1)))-SUMIFS('Регистрация расход товаров'!$G$4:$G$2000,'Регистрация расход товаров'!$A$4:$A$2000,"&lt;"&amp;DATE(YEAR($A1610),MONTH($A1610),1),'Регистрация расход товаров'!$D$4:$D$2000,$D1610),0))))*G1610,0)</f>
        <v>0</v>
      </c>
      <c r="I1610" s="154"/>
      <c r="J1610" s="153">
        <f t="shared" si="50"/>
        <v>0</v>
      </c>
      <c r="K1610" s="153">
        <f t="shared" si="51"/>
        <v>0</v>
      </c>
      <c r="L1610" s="43" t="e">
        <f>IF(B1610=#REF!,MAX($L$3:L1609)+1,0)</f>
        <v>#REF!</v>
      </c>
    </row>
    <row r="1611" spans="1:12">
      <c r="A1611" s="158"/>
      <c r="B1611" s="94"/>
      <c r="C1611" s="159"/>
      <c r="D1611" s="128"/>
      <c r="E1611" s="151" t="str">
        <f>IFERROR(INDEX('Материал хисобот'!$C$9:$C$259,MATCH(D1611,'Материал хисобот'!$B$9:$B$259,0),1),"")</f>
        <v/>
      </c>
      <c r="F1611" s="152" t="str">
        <f>IFERROR(INDEX('Материал хисобот'!$D$9:$D$259,MATCH(D1611,'Материал хисобот'!$B$9:$B$259,0),1),"")</f>
        <v/>
      </c>
      <c r="G1611" s="155"/>
      <c r="H1611" s="153">
        <f>IFERROR((((SUMIFS('Регистрация приход товаров'!$H$4:$H$2000,'Регистрация приход товаров'!$A$4:$A$2000,"&gt;="&amp;DATE(YEAR($A1611),MONTH($A1611),1),'Регистрация приход товаров'!$D$4:$D$2000,$D1611)-SUMIFS('Регистрация приход товаров'!$H$4:$H$2000,'Регистрация приход товаров'!$A$4:$A$2000,"&gt;="&amp;DATE(YEAR($A1611),MONTH($A1611)+1,1),'Регистрация приход товаров'!$D$4:$D$2000,$D1611))+(IFERROR((SUMIF('Остаток на начало год'!$B$5:$B$302,$D1611,'Остаток на начало год'!$F$5:$F$302)+SUMIFS('Регистрация приход товаров'!$H$4:$H$2000,'Регистрация приход товаров'!$D$4:$D$2000,$D1611,'Регистрация приход товаров'!$A$4:$A$2000,"&lt;"&amp;DATE(YEAR($A1611),MONTH($A1611),1)))-SUMIFS('Регистрация расход товаров'!$H$4:$H$2000,'Регистрация расход товаров'!$A$4:$A$2000,"&lt;"&amp;DATE(YEAR($A1611),MONTH($A1611),1),'Регистрация расход товаров'!$D$4:$D$2000,$D1611),0)))/((SUMIFS('Регистрация приход товаров'!$G$4:$G$2000,'Регистрация приход товаров'!$A$4:$A$2000,"&gt;="&amp;DATE(YEAR($A1611),MONTH($A1611),1),'Регистрация приход товаров'!$D$4:$D$2000,$D1611)-SUMIFS('Регистрация приход товаров'!$G$4:$G$2000,'Регистрация приход товаров'!$A$4:$A$2000,"&gt;="&amp;DATE(YEAR($A1611),MONTH($A1611)+1,1),'Регистрация приход товаров'!$D$4:$D$2000,$D1611))+(IFERROR((SUMIF('Остаток на начало год'!$B$5:$B$302,$D1611,'Остаток на начало год'!$E$5:$E$302)+SUMIFS('Регистрация приход товаров'!$G$4:$G$2000,'Регистрация приход товаров'!$D$4:$D$2000,$D1611,'Регистрация приход товаров'!$A$4:$A$2000,"&lt;"&amp;DATE(YEAR($A1611),MONTH($A1611),1)))-SUMIFS('Регистрация расход товаров'!$G$4:$G$2000,'Регистрация расход товаров'!$A$4:$A$2000,"&lt;"&amp;DATE(YEAR($A1611),MONTH($A1611),1),'Регистрация расход товаров'!$D$4:$D$2000,$D1611),0))))*G1611,0)</f>
        <v>0</v>
      </c>
      <c r="I1611" s="154"/>
      <c r="J1611" s="153">
        <f t="shared" si="50"/>
        <v>0</v>
      </c>
      <c r="K1611" s="153">
        <f t="shared" si="51"/>
        <v>0</v>
      </c>
      <c r="L1611" s="43" t="e">
        <f>IF(B1611=#REF!,MAX($L$3:L1610)+1,0)</f>
        <v>#REF!</v>
      </c>
    </row>
    <row r="1612" spans="1:12">
      <c r="A1612" s="158"/>
      <c r="B1612" s="94"/>
      <c r="C1612" s="159"/>
      <c r="D1612" s="128"/>
      <c r="E1612" s="151" t="str">
        <f>IFERROR(INDEX('Материал хисобот'!$C$9:$C$259,MATCH(D1612,'Материал хисобот'!$B$9:$B$259,0),1),"")</f>
        <v/>
      </c>
      <c r="F1612" s="152" t="str">
        <f>IFERROR(INDEX('Материал хисобот'!$D$9:$D$259,MATCH(D1612,'Материал хисобот'!$B$9:$B$259,0),1),"")</f>
        <v/>
      </c>
      <c r="G1612" s="155"/>
      <c r="H1612" s="153">
        <f>IFERROR((((SUMIFS('Регистрация приход товаров'!$H$4:$H$2000,'Регистрация приход товаров'!$A$4:$A$2000,"&gt;="&amp;DATE(YEAR($A1612),MONTH($A1612),1),'Регистрация приход товаров'!$D$4:$D$2000,$D1612)-SUMIFS('Регистрация приход товаров'!$H$4:$H$2000,'Регистрация приход товаров'!$A$4:$A$2000,"&gt;="&amp;DATE(YEAR($A1612),MONTH($A1612)+1,1),'Регистрация приход товаров'!$D$4:$D$2000,$D1612))+(IFERROR((SUMIF('Остаток на начало год'!$B$5:$B$302,$D1612,'Остаток на начало год'!$F$5:$F$302)+SUMIFS('Регистрация приход товаров'!$H$4:$H$2000,'Регистрация приход товаров'!$D$4:$D$2000,$D1612,'Регистрация приход товаров'!$A$4:$A$2000,"&lt;"&amp;DATE(YEAR($A1612),MONTH($A1612),1)))-SUMIFS('Регистрация расход товаров'!$H$4:$H$2000,'Регистрация расход товаров'!$A$4:$A$2000,"&lt;"&amp;DATE(YEAR($A1612),MONTH($A1612),1),'Регистрация расход товаров'!$D$4:$D$2000,$D1612),0)))/((SUMIFS('Регистрация приход товаров'!$G$4:$G$2000,'Регистрация приход товаров'!$A$4:$A$2000,"&gt;="&amp;DATE(YEAR($A1612),MONTH($A1612),1),'Регистрация приход товаров'!$D$4:$D$2000,$D1612)-SUMIFS('Регистрация приход товаров'!$G$4:$G$2000,'Регистрация приход товаров'!$A$4:$A$2000,"&gt;="&amp;DATE(YEAR($A1612),MONTH($A1612)+1,1),'Регистрация приход товаров'!$D$4:$D$2000,$D1612))+(IFERROR((SUMIF('Остаток на начало год'!$B$5:$B$302,$D1612,'Остаток на начало год'!$E$5:$E$302)+SUMIFS('Регистрация приход товаров'!$G$4:$G$2000,'Регистрация приход товаров'!$D$4:$D$2000,$D1612,'Регистрация приход товаров'!$A$4:$A$2000,"&lt;"&amp;DATE(YEAR($A1612),MONTH($A1612),1)))-SUMIFS('Регистрация расход товаров'!$G$4:$G$2000,'Регистрация расход товаров'!$A$4:$A$2000,"&lt;"&amp;DATE(YEAR($A1612),MONTH($A1612),1),'Регистрация расход товаров'!$D$4:$D$2000,$D1612),0))))*G1612,0)</f>
        <v>0</v>
      </c>
      <c r="I1612" s="154"/>
      <c r="J1612" s="153">
        <f t="shared" si="50"/>
        <v>0</v>
      </c>
      <c r="K1612" s="153">
        <f t="shared" si="51"/>
        <v>0</v>
      </c>
      <c r="L1612" s="43" t="e">
        <f>IF(B1612=#REF!,MAX($L$3:L1611)+1,0)</f>
        <v>#REF!</v>
      </c>
    </row>
    <row r="1613" spans="1:12">
      <c r="A1613" s="158"/>
      <c r="B1613" s="94"/>
      <c r="C1613" s="159"/>
      <c r="D1613" s="128"/>
      <c r="E1613" s="151" t="str">
        <f>IFERROR(INDEX('Материал хисобот'!$C$9:$C$259,MATCH(D1613,'Материал хисобот'!$B$9:$B$259,0),1),"")</f>
        <v/>
      </c>
      <c r="F1613" s="152" t="str">
        <f>IFERROR(INDEX('Материал хисобот'!$D$9:$D$259,MATCH(D1613,'Материал хисобот'!$B$9:$B$259,0),1),"")</f>
        <v/>
      </c>
      <c r="G1613" s="155"/>
      <c r="H1613" s="153">
        <f>IFERROR((((SUMIFS('Регистрация приход товаров'!$H$4:$H$2000,'Регистрация приход товаров'!$A$4:$A$2000,"&gt;="&amp;DATE(YEAR($A1613),MONTH($A1613),1),'Регистрация приход товаров'!$D$4:$D$2000,$D1613)-SUMIFS('Регистрация приход товаров'!$H$4:$H$2000,'Регистрация приход товаров'!$A$4:$A$2000,"&gt;="&amp;DATE(YEAR($A1613),MONTH($A1613)+1,1),'Регистрация приход товаров'!$D$4:$D$2000,$D1613))+(IFERROR((SUMIF('Остаток на начало год'!$B$5:$B$302,$D1613,'Остаток на начало год'!$F$5:$F$302)+SUMIFS('Регистрация приход товаров'!$H$4:$H$2000,'Регистрация приход товаров'!$D$4:$D$2000,$D1613,'Регистрация приход товаров'!$A$4:$A$2000,"&lt;"&amp;DATE(YEAR($A1613),MONTH($A1613),1)))-SUMIFS('Регистрация расход товаров'!$H$4:$H$2000,'Регистрация расход товаров'!$A$4:$A$2000,"&lt;"&amp;DATE(YEAR($A1613),MONTH($A1613),1),'Регистрация расход товаров'!$D$4:$D$2000,$D1613),0)))/((SUMIFS('Регистрация приход товаров'!$G$4:$G$2000,'Регистрация приход товаров'!$A$4:$A$2000,"&gt;="&amp;DATE(YEAR($A1613),MONTH($A1613),1),'Регистрация приход товаров'!$D$4:$D$2000,$D1613)-SUMIFS('Регистрация приход товаров'!$G$4:$G$2000,'Регистрация приход товаров'!$A$4:$A$2000,"&gt;="&amp;DATE(YEAR($A1613),MONTH($A1613)+1,1),'Регистрация приход товаров'!$D$4:$D$2000,$D1613))+(IFERROR((SUMIF('Остаток на начало год'!$B$5:$B$302,$D1613,'Остаток на начало год'!$E$5:$E$302)+SUMIFS('Регистрация приход товаров'!$G$4:$G$2000,'Регистрация приход товаров'!$D$4:$D$2000,$D1613,'Регистрация приход товаров'!$A$4:$A$2000,"&lt;"&amp;DATE(YEAR($A1613),MONTH($A1613),1)))-SUMIFS('Регистрация расход товаров'!$G$4:$G$2000,'Регистрация расход товаров'!$A$4:$A$2000,"&lt;"&amp;DATE(YEAR($A1613),MONTH($A1613),1),'Регистрация расход товаров'!$D$4:$D$2000,$D1613),0))))*G1613,0)</f>
        <v>0</v>
      </c>
      <c r="I1613" s="154"/>
      <c r="J1613" s="153">
        <f t="shared" si="50"/>
        <v>0</v>
      </c>
      <c r="K1613" s="153">
        <f t="shared" si="51"/>
        <v>0</v>
      </c>
      <c r="L1613" s="43" t="e">
        <f>IF(B1613=#REF!,MAX($L$3:L1612)+1,0)</f>
        <v>#REF!</v>
      </c>
    </row>
    <row r="1614" spans="1:12">
      <c r="A1614" s="158"/>
      <c r="B1614" s="94"/>
      <c r="C1614" s="159"/>
      <c r="D1614" s="128"/>
      <c r="E1614" s="151" t="str">
        <f>IFERROR(INDEX('Материал хисобот'!$C$9:$C$259,MATCH(D1614,'Материал хисобот'!$B$9:$B$259,0),1),"")</f>
        <v/>
      </c>
      <c r="F1614" s="152" t="str">
        <f>IFERROR(INDEX('Материал хисобот'!$D$9:$D$259,MATCH(D1614,'Материал хисобот'!$B$9:$B$259,0),1),"")</f>
        <v/>
      </c>
      <c r="G1614" s="155"/>
      <c r="H1614" s="153">
        <f>IFERROR((((SUMIFS('Регистрация приход товаров'!$H$4:$H$2000,'Регистрация приход товаров'!$A$4:$A$2000,"&gt;="&amp;DATE(YEAR($A1614),MONTH($A1614),1),'Регистрация приход товаров'!$D$4:$D$2000,$D1614)-SUMIFS('Регистрация приход товаров'!$H$4:$H$2000,'Регистрация приход товаров'!$A$4:$A$2000,"&gt;="&amp;DATE(YEAR($A1614),MONTH($A1614)+1,1),'Регистрация приход товаров'!$D$4:$D$2000,$D1614))+(IFERROR((SUMIF('Остаток на начало год'!$B$5:$B$302,$D1614,'Остаток на начало год'!$F$5:$F$302)+SUMIFS('Регистрация приход товаров'!$H$4:$H$2000,'Регистрация приход товаров'!$D$4:$D$2000,$D1614,'Регистрация приход товаров'!$A$4:$A$2000,"&lt;"&amp;DATE(YEAR($A1614),MONTH($A1614),1)))-SUMIFS('Регистрация расход товаров'!$H$4:$H$2000,'Регистрация расход товаров'!$A$4:$A$2000,"&lt;"&amp;DATE(YEAR($A1614),MONTH($A1614),1),'Регистрация расход товаров'!$D$4:$D$2000,$D1614),0)))/((SUMIFS('Регистрация приход товаров'!$G$4:$G$2000,'Регистрация приход товаров'!$A$4:$A$2000,"&gt;="&amp;DATE(YEAR($A1614),MONTH($A1614),1),'Регистрация приход товаров'!$D$4:$D$2000,$D1614)-SUMIFS('Регистрация приход товаров'!$G$4:$G$2000,'Регистрация приход товаров'!$A$4:$A$2000,"&gt;="&amp;DATE(YEAR($A1614),MONTH($A1614)+1,1),'Регистрация приход товаров'!$D$4:$D$2000,$D1614))+(IFERROR((SUMIF('Остаток на начало год'!$B$5:$B$302,$D1614,'Остаток на начало год'!$E$5:$E$302)+SUMIFS('Регистрация приход товаров'!$G$4:$G$2000,'Регистрация приход товаров'!$D$4:$D$2000,$D1614,'Регистрация приход товаров'!$A$4:$A$2000,"&lt;"&amp;DATE(YEAR($A1614),MONTH($A1614),1)))-SUMIFS('Регистрация расход товаров'!$G$4:$G$2000,'Регистрация расход товаров'!$A$4:$A$2000,"&lt;"&amp;DATE(YEAR($A1614),MONTH($A1614),1),'Регистрация расход товаров'!$D$4:$D$2000,$D1614),0))))*G1614,0)</f>
        <v>0</v>
      </c>
      <c r="I1614" s="154"/>
      <c r="J1614" s="153">
        <f t="shared" si="50"/>
        <v>0</v>
      </c>
      <c r="K1614" s="153">
        <f t="shared" si="51"/>
        <v>0</v>
      </c>
      <c r="L1614" s="43" t="e">
        <f>IF(B1614=#REF!,MAX($L$3:L1613)+1,0)</f>
        <v>#REF!</v>
      </c>
    </row>
    <row r="1615" spans="1:12">
      <c r="A1615" s="158"/>
      <c r="B1615" s="94"/>
      <c r="C1615" s="159"/>
      <c r="D1615" s="128"/>
      <c r="E1615" s="151" t="str">
        <f>IFERROR(INDEX('Материал хисобот'!$C$9:$C$259,MATCH(D1615,'Материал хисобот'!$B$9:$B$259,0),1),"")</f>
        <v/>
      </c>
      <c r="F1615" s="152" t="str">
        <f>IFERROR(INDEX('Материал хисобот'!$D$9:$D$259,MATCH(D1615,'Материал хисобот'!$B$9:$B$259,0),1),"")</f>
        <v/>
      </c>
      <c r="G1615" s="155"/>
      <c r="H1615" s="153">
        <f>IFERROR((((SUMIFS('Регистрация приход товаров'!$H$4:$H$2000,'Регистрация приход товаров'!$A$4:$A$2000,"&gt;="&amp;DATE(YEAR($A1615),MONTH($A1615),1),'Регистрация приход товаров'!$D$4:$D$2000,$D1615)-SUMIFS('Регистрация приход товаров'!$H$4:$H$2000,'Регистрация приход товаров'!$A$4:$A$2000,"&gt;="&amp;DATE(YEAR($A1615),MONTH($A1615)+1,1),'Регистрация приход товаров'!$D$4:$D$2000,$D1615))+(IFERROR((SUMIF('Остаток на начало год'!$B$5:$B$302,$D1615,'Остаток на начало год'!$F$5:$F$302)+SUMIFS('Регистрация приход товаров'!$H$4:$H$2000,'Регистрация приход товаров'!$D$4:$D$2000,$D1615,'Регистрация приход товаров'!$A$4:$A$2000,"&lt;"&amp;DATE(YEAR($A1615),MONTH($A1615),1)))-SUMIFS('Регистрация расход товаров'!$H$4:$H$2000,'Регистрация расход товаров'!$A$4:$A$2000,"&lt;"&amp;DATE(YEAR($A1615),MONTH($A1615),1),'Регистрация расход товаров'!$D$4:$D$2000,$D1615),0)))/((SUMIFS('Регистрация приход товаров'!$G$4:$G$2000,'Регистрация приход товаров'!$A$4:$A$2000,"&gt;="&amp;DATE(YEAR($A1615),MONTH($A1615),1),'Регистрация приход товаров'!$D$4:$D$2000,$D1615)-SUMIFS('Регистрация приход товаров'!$G$4:$G$2000,'Регистрация приход товаров'!$A$4:$A$2000,"&gt;="&amp;DATE(YEAR($A1615),MONTH($A1615)+1,1),'Регистрация приход товаров'!$D$4:$D$2000,$D1615))+(IFERROR((SUMIF('Остаток на начало год'!$B$5:$B$302,$D1615,'Остаток на начало год'!$E$5:$E$302)+SUMIFS('Регистрация приход товаров'!$G$4:$G$2000,'Регистрация приход товаров'!$D$4:$D$2000,$D1615,'Регистрация приход товаров'!$A$4:$A$2000,"&lt;"&amp;DATE(YEAR($A1615),MONTH($A1615),1)))-SUMIFS('Регистрация расход товаров'!$G$4:$G$2000,'Регистрация расход товаров'!$A$4:$A$2000,"&lt;"&amp;DATE(YEAR($A1615),MONTH($A1615),1),'Регистрация расход товаров'!$D$4:$D$2000,$D1615),0))))*G1615,0)</f>
        <v>0</v>
      </c>
      <c r="I1615" s="154"/>
      <c r="J1615" s="153">
        <f t="shared" si="50"/>
        <v>0</v>
      </c>
      <c r="K1615" s="153">
        <f t="shared" si="51"/>
        <v>0</v>
      </c>
      <c r="L1615" s="43" t="e">
        <f>IF(B1615=#REF!,MAX($L$3:L1614)+1,0)</f>
        <v>#REF!</v>
      </c>
    </row>
    <row r="1616" spans="1:12">
      <c r="A1616" s="158"/>
      <c r="B1616" s="94"/>
      <c r="C1616" s="159"/>
      <c r="D1616" s="128"/>
      <c r="E1616" s="151" t="str">
        <f>IFERROR(INDEX('Материал хисобот'!$C$9:$C$259,MATCH(D1616,'Материал хисобот'!$B$9:$B$259,0),1),"")</f>
        <v/>
      </c>
      <c r="F1616" s="152" t="str">
        <f>IFERROR(INDEX('Материал хисобот'!$D$9:$D$259,MATCH(D1616,'Материал хисобот'!$B$9:$B$259,0),1),"")</f>
        <v/>
      </c>
      <c r="G1616" s="155"/>
      <c r="H1616" s="153">
        <f>IFERROR((((SUMIFS('Регистрация приход товаров'!$H$4:$H$2000,'Регистрация приход товаров'!$A$4:$A$2000,"&gt;="&amp;DATE(YEAR($A1616),MONTH($A1616),1),'Регистрация приход товаров'!$D$4:$D$2000,$D1616)-SUMIFS('Регистрация приход товаров'!$H$4:$H$2000,'Регистрация приход товаров'!$A$4:$A$2000,"&gt;="&amp;DATE(YEAR($A1616),MONTH($A1616)+1,1),'Регистрация приход товаров'!$D$4:$D$2000,$D1616))+(IFERROR((SUMIF('Остаток на начало год'!$B$5:$B$302,$D1616,'Остаток на начало год'!$F$5:$F$302)+SUMIFS('Регистрация приход товаров'!$H$4:$H$2000,'Регистрация приход товаров'!$D$4:$D$2000,$D1616,'Регистрация приход товаров'!$A$4:$A$2000,"&lt;"&amp;DATE(YEAR($A1616),MONTH($A1616),1)))-SUMIFS('Регистрация расход товаров'!$H$4:$H$2000,'Регистрация расход товаров'!$A$4:$A$2000,"&lt;"&amp;DATE(YEAR($A1616),MONTH($A1616),1),'Регистрация расход товаров'!$D$4:$D$2000,$D1616),0)))/((SUMIFS('Регистрация приход товаров'!$G$4:$G$2000,'Регистрация приход товаров'!$A$4:$A$2000,"&gt;="&amp;DATE(YEAR($A1616),MONTH($A1616),1),'Регистрация приход товаров'!$D$4:$D$2000,$D1616)-SUMIFS('Регистрация приход товаров'!$G$4:$G$2000,'Регистрация приход товаров'!$A$4:$A$2000,"&gt;="&amp;DATE(YEAR($A1616),MONTH($A1616)+1,1),'Регистрация приход товаров'!$D$4:$D$2000,$D1616))+(IFERROR((SUMIF('Остаток на начало год'!$B$5:$B$302,$D1616,'Остаток на начало год'!$E$5:$E$302)+SUMIFS('Регистрация приход товаров'!$G$4:$G$2000,'Регистрация приход товаров'!$D$4:$D$2000,$D1616,'Регистрация приход товаров'!$A$4:$A$2000,"&lt;"&amp;DATE(YEAR($A1616),MONTH($A1616),1)))-SUMIFS('Регистрация расход товаров'!$G$4:$G$2000,'Регистрация расход товаров'!$A$4:$A$2000,"&lt;"&amp;DATE(YEAR($A1616),MONTH($A1616),1),'Регистрация расход товаров'!$D$4:$D$2000,$D1616),0))))*G1616,0)</f>
        <v>0</v>
      </c>
      <c r="I1616" s="154"/>
      <c r="J1616" s="153">
        <f t="shared" si="50"/>
        <v>0</v>
      </c>
      <c r="K1616" s="153">
        <f t="shared" si="51"/>
        <v>0</v>
      </c>
      <c r="L1616" s="43" t="e">
        <f>IF(B1616=#REF!,MAX($L$3:L1615)+1,0)</f>
        <v>#REF!</v>
      </c>
    </row>
    <row r="1617" spans="1:12">
      <c r="A1617" s="158"/>
      <c r="B1617" s="94"/>
      <c r="C1617" s="159"/>
      <c r="D1617" s="128"/>
      <c r="E1617" s="151" t="str">
        <f>IFERROR(INDEX('Материал хисобот'!$C$9:$C$259,MATCH(D1617,'Материал хисобот'!$B$9:$B$259,0),1),"")</f>
        <v/>
      </c>
      <c r="F1617" s="152" t="str">
        <f>IFERROR(INDEX('Материал хисобот'!$D$9:$D$259,MATCH(D1617,'Материал хисобот'!$B$9:$B$259,0),1),"")</f>
        <v/>
      </c>
      <c r="G1617" s="155"/>
      <c r="H1617" s="153">
        <f>IFERROR((((SUMIFS('Регистрация приход товаров'!$H$4:$H$2000,'Регистрация приход товаров'!$A$4:$A$2000,"&gt;="&amp;DATE(YEAR($A1617),MONTH($A1617),1),'Регистрация приход товаров'!$D$4:$D$2000,$D1617)-SUMIFS('Регистрация приход товаров'!$H$4:$H$2000,'Регистрация приход товаров'!$A$4:$A$2000,"&gt;="&amp;DATE(YEAR($A1617),MONTH($A1617)+1,1),'Регистрация приход товаров'!$D$4:$D$2000,$D1617))+(IFERROR((SUMIF('Остаток на начало год'!$B$5:$B$302,$D1617,'Остаток на начало год'!$F$5:$F$302)+SUMIFS('Регистрация приход товаров'!$H$4:$H$2000,'Регистрация приход товаров'!$D$4:$D$2000,$D1617,'Регистрация приход товаров'!$A$4:$A$2000,"&lt;"&amp;DATE(YEAR($A1617),MONTH($A1617),1)))-SUMIFS('Регистрация расход товаров'!$H$4:$H$2000,'Регистрация расход товаров'!$A$4:$A$2000,"&lt;"&amp;DATE(YEAR($A1617),MONTH($A1617),1),'Регистрация расход товаров'!$D$4:$D$2000,$D1617),0)))/((SUMIFS('Регистрация приход товаров'!$G$4:$G$2000,'Регистрация приход товаров'!$A$4:$A$2000,"&gt;="&amp;DATE(YEAR($A1617),MONTH($A1617),1),'Регистрация приход товаров'!$D$4:$D$2000,$D1617)-SUMIFS('Регистрация приход товаров'!$G$4:$G$2000,'Регистрация приход товаров'!$A$4:$A$2000,"&gt;="&amp;DATE(YEAR($A1617),MONTH($A1617)+1,1),'Регистрация приход товаров'!$D$4:$D$2000,$D1617))+(IFERROR((SUMIF('Остаток на начало год'!$B$5:$B$302,$D1617,'Остаток на начало год'!$E$5:$E$302)+SUMIFS('Регистрация приход товаров'!$G$4:$G$2000,'Регистрация приход товаров'!$D$4:$D$2000,$D1617,'Регистрация приход товаров'!$A$4:$A$2000,"&lt;"&amp;DATE(YEAR($A1617),MONTH($A1617),1)))-SUMIFS('Регистрация расход товаров'!$G$4:$G$2000,'Регистрация расход товаров'!$A$4:$A$2000,"&lt;"&amp;DATE(YEAR($A1617),MONTH($A1617),1),'Регистрация расход товаров'!$D$4:$D$2000,$D1617),0))))*G1617,0)</f>
        <v>0</v>
      </c>
      <c r="I1617" s="154"/>
      <c r="J1617" s="153">
        <f t="shared" si="50"/>
        <v>0</v>
      </c>
      <c r="K1617" s="153">
        <f t="shared" si="51"/>
        <v>0</v>
      </c>
      <c r="L1617" s="43" t="e">
        <f>IF(B1617=#REF!,MAX($L$3:L1616)+1,0)</f>
        <v>#REF!</v>
      </c>
    </row>
    <row r="1618" spans="1:12">
      <c r="A1618" s="158"/>
      <c r="B1618" s="94"/>
      <c r="C1618" s="159"/>
      <c r="D1618" s="128"/>
      <c r="E1618" s="151" t="str">
        <f>IFERROR(INDEX('Материал хисобот'!$C$9:$C$259,MATCH(D1618,'Материал хисобот'!$B$9:$B$259,0),1),"")</f>
        <v/>
      </c>
      <c r="F1618" s="152" t="str">
        <f>IFERROR(INDEX('Материал хисобот'!$D$9:$D$259,MATCH(D1618,'Материал хисобот'!$B$9:$B$259,0),1),"")</f>
        <v/>
      </c>
      <c r="G1618" s="155"/>
      <c r="H1618" s="153">
        <f>IFERROR((((SUMIFS('Регистрация приход товаров'!$H$4:$H$2000,'Регистрация приход товаров'!$A$4:$A$2000,"&gt;="&amp;DATE(YEAR($A1618),MONTH($A1618),1),'Регистрация приход товаров'!$D$4:$D$2000,$D1618)-SUMIFS('Регистрация приход товаров'!$H$4:$H$2000,'Регистрация приход товаров'!$A$4:$A$2000,"&gt;="&amp;DATE(YEAR($A1618),MONTH($A1618)+1,1),'Регистрация приход товаров'!$D$4:$D$2000,$D1618))+(IFERROR((SUMIF('Остаток на начало год'!$B$5:$B$302,$D1618,'Остаток на начало год'!$F$5:$F$302)+SUMIFS('Регистрация приход товаров'!$H$4:$H$2000,'Регистрация приход товаров'!$D$4:$D$2000,$D1618,'Регистрация приход товаров'!$A$4:$A$2000,"&lt;"&amp;DATE(YEAR($A1618),MONTH($A1618),1)))-SUMIFS('Регистрация расход товаров'!$H$4:$H$2000,'Регистрация расход товаров'!$A$4:$A$2000,"&lt;"&amp;DATE(YEAR($A1618),MONTH($A1618),1),'Регистрация расход товаров'!$D$4:$D$2000,$D1618),0)))/((SUMIFS('Регистрация приход товаров'!$G$4:$G$2000,'Регистрация приход товаров'!$A$4:$A$2000,"&gt;="&amp;DATE(YEAR($A1618),MONTH($A1618),1),'Регистрация приход товаров'!$D$4:$D$2000,$D1618)-SUMIFS('Регистрация приход товаров'!$G$4:$G$2000,'Регистрация приход товаров'!$A$4:$A$2000,"&gt;="&amp;DATE(YEAR($A1618),MONTH($A1618)+1,1),'Регистрация приход товаров'!$D$4:$D$2000,$D1618))+(IFERROR((SUMIF('Остаток на начало год'!$B$5:$B$302,$D1618,'Остаток на начало год'!$E$5:$E$302)+SUMIFS('Регистрация приход товаров'!$G$4:$G$2000,'Регистрация приход товаров'!$D$4:$D$2000,$D1618,'Регистрация приход товаров'!$A$4:$A$2000,"&lt;"&amp;DATE(YEAR($A1618),MONTH($A1618),1)))-SUMIFS('Регистрация расход товаров'!$G$4:$G$2000,'Регистрация расход товаров'!$A$4:$A$2000,"&lt;"&amp;DATE(YEAR($A1618),MONTH($A1618),1),'Регистрация расход товаров'!$D$4:$D$2000,$D1618),0))))*G1618,0)</f>
        <v>0</v>
      </c>
      <c r="I1618" s="154"/>
      <c r="J1618" s="153">
        <f t="shared" si="50"/>
        <v>0</v>
      </c>
      <c r="K1618" s="153">
        <f t="shared" si="51"/>
        <v>0</v>
      </c>
      <c r="L1618" s="43" t="e">
        <f>IF(B1618=#REF!,MAX($L$3:L1617)+1,0)</f>
        <v>#REF!</v>
      </c>
    </row>
    <row r="1619" spans="1:12">
      <c r="A1619" s="158"/>
      <c r="B1619" s="94"/>
      <c r="C1619" s="159"/>
      <c r="D1619" s="128"/>
      <c r="E1619" s="151" t="str">
        <f>IFERROR(INDEX('Материал хисобот'!$C$9:$C$259,MATCH(D1619,'Материал хисобот'!$B$9:$B$259,0),1),"")</f>
        <v/>
      </c>
      <c r="F1619" s="152" t="str">
        <f>IFERROR(INDEX('Материал хисобот'!$D$9:$D$259,MATCH(D1619,'Материал хисобот'!$B$9:$B$259,0),1),"")</f>
        <v/>
      </c>
      <c r="G1619" s="155"/>
      <c r="H1619" s="153">
        <f>IFERROR((((SUMIFS('Регистрация приход товаров'!$H$4:$H$2000,'Регистрация приход товаров'!$A$4:$A$2000,"&gt;="&amp;DATE(YEAR($A1619),MONTH($A1619),1),'Регистрация приход товаров'!$D$4:$D$2000,$D1619)-SUMIFS('Регистрация приход товаров'!$H$4:$H$2000,'Регистрация приход товаров'!$A$4:$A$2000,"&gt;="&amp;DATE(YEAR($A1619),MONTH($A1619)+1,1),'Регистрация приход товаров'!$D$4:$D$2000,$D1619))+(IFERROR((SUMIF('Остаток на начало год'!$B$5:$B$302,$D1619,'Остаток на начало год'!$F$5:$F$302)+SUMIFS('Регистрация приход товаров'!$H$4:$H$2000,'Регистрация приход товаров'!$D$4:$D$2000,$D1619,'Регистрация приход товаров'!$A$4:$A$2000,"&lt;"&amp;DATE(YEAR($A1619),MONTH($A1619),1)))-SUMIFS('Регистрация расход товаров'!$H$4:$H$2000,'Регистрация расход товаров'!$A$4:$A$2000,"&lt;"&amp;DATE(YEAR($A1619),MONTH($A1619),1),'Регистрация расход товаров'!$D$4:$D$2000,$D1619),0)))/((SUMIFS('Регистрация приход товаров'!$G$4:$G$2000,'Регистрация приход товаров'!$A$4:$A$2000,"&gt;="&amp;DATE(YEAR($A1619),MONTH($A1619),1),'Регистрация приход товаров'!$D$4:$D$2000,$D1619)-SUMIFS('Регистрация приход товаров'!$G$4:$G$2000,'Регистрация приход товаров'!$A$4:$A$2000,"&gt;="&amp;DATE(YEAR($A1619),MONTH($A1619)+1,1),'Регистрация приход товаров'!$D$4:$D$2000,$D1619))+(IFERROR((SUMIF('Остаток на начало год'!$B$5:$B$302,$D1619,'Остаток на начало год'!$E$5:$E$302)+SUMIFS('Регистрация приход товаров'!$G$4:$G$2000,'Регистрация приход товаров'!$D$4:$D$2000,$D1619,'Регистрация приход товаров'!$A$4:$A$2000,"&lt;"&amp;DATE(YEAR($A1619),MONTH($A1619),1)))-SUMIFS('Регистрация расход товаров'!$G$4:$G$2000,'Регистрация расход товаров'!$A$4:$A$2000,"&lt;"&amp;DATE(YEAR($A1619),MONTH($A1619),1),'Регистрация расход товаров'!$D$4:$D$2000,$D1619),0))))*G1619,0)</f>
        <v>0</v>
      </c>
      <c r="I1619" s="154"/>
      <c r="J1619" s="153">
        <f t="shared" si="50"/>
        <v>0</v>
      </c>
      <c r="K1619" s="153">
        <f t="shared" si="51"/>
        <v>0</v>
      </c>
      <c r="L1619" s="43" t="e">
        <f>IF(B1619=#REF!,MAX($L$3:L1618)+1,0)</f>
        <v>#REF!</v>
      </c>
    </row>
    <row r="1620" spans="1:12">
      <c r="A1620" s="158"/>
      <c r="B1620" s="94"/>
      <c r="C1620" s="159"/>
      <c r="D1620" s="128"/>
      <c r="E1620" s="151" t="str">
        <f>IFERROR(INDEX('Материал хисобот'!$C$9:$C$259,MATCH(D1620,'Материал хисобот'!$B$9:$B$259,0),1),"")</f>
        <v/>
      </c>
      <c r="F1620" s="152" t="str">
        <f>IFERROR(INDEX('Материал хисобот'!$D$9:$D$259,MATCH(D1620,'Материал хисобот'!$B$9:$B$259,0),1),"")</f>
        <v/>
      </c>
      <c r="G1620" s="155"/>
      <c r="H1620" s="153">
        <f>IFERROR((((SUMIFS('Регистрация приход товаров'!$H$4:$H$2000,'Регистрация приход товаров'!$A$4:$A$2000,"&gt;="&amp;DATE(YEAR($A1620),MONTH($A1620),1),'Регистрация приход товаров'!$D$4:$D$2000,$D1620)-SUMIFS('Регистрация приход товаров'!$H$4:$H$2000,'Регистрация приход товаров'!$A$4:$A$2000,"&gt;="&amp;DATE(YEAR($A1620),MONTH($A1620)+1,1),'Регистрация приход товаров'!$D$4:$D$2000,$D1620))+(IFERROR((SUMIF('Остаток на начало год'!$B$5:$B$302,$D1620,'Остаток на начало год'!$F$5:$F$302)+SUMIFS('Регистрация приход товаров'!$H$4:$H$2000,'Регистрация приход товаров'!$D$4:$D$2000,$D1620,'Регистрация приход товаров'!$A$4:$A$2000,"&lt;"&amp;DATE(YEAR($A1620),MONTH($A1620),1)))-SUMIFS('Регистрация расход товаров'!$H$4:$H$2000,'Регистрация расход товаров'!$A$4:$A$2000,"&lt;"&amp;DATE(YEAR($A1620),MONTH($A1620),1),'Регистрация расход товаров'!$D$4:$D$2000,$D1620),0)))/((SUMIFS('Регистрация приход товаров'!$G$4:$G$2000,'Регистрация приход товаров'!$A$4:$A$2000,"&gt;="&amp;DATE(YEAR($A1620),MONTH($A1620),1),'Регистрация приход товаров'!$D$4:$D$2000,$D1620)-SUMIFS('Регистрация приход товаров'!$G$4:$G$2000,'Регистрация приход товаров'!$A$4:$A$2000,"&gt;="&amp;DATE(YEAR($A1620),MONTH($A1620)+1,1),'Регистрация приход товаров'!$D$4:$D$2000,$D1620))+(IFERROR((SUMIF('Остаток на начало год'!$B$5:$B$302,$D1620,'Остаток на начало год'!$E$5:$E$302)+SUMIFS('Регистрация приход товаров'!$G$4:$G$2000,'Регистрация приход товаров'!$D$4:$D$2000,$D1620,'Регистрация приход товаров'!$A$4:$A$2000,"&lt;"&amp;DATE(YEAR($A1620),MONTH($A1620),1)))-SUMIFS('Регистрация расход товаров'!$G$4:$G$2000,'Регистрация расход товаров'!$A$4:$A$2000,"&lt;"&amp;DATE(YEAR($A1620),MONTH($A1620),1),'Регистрация расход товаров'!$D$4:$D$2000,$D1620),0))))*G1620,0)</f>
        <v>0</v>
      </c>
      <c r="I1620" s="154"/>
      <c r="J1620" s="153">
        <f t="shared" si="50"/>
        <v>0</v>
      </c>
      <c r="K1620" s="153">
        <f t="shared" si="51"/>
        <v>0</v>
      </c>
      <c r="L1620" s="43" t="e">
        <f>IF(B1620=#REF!,MAX($L$3:L1619)+1,0)</f>
        <v>#REF!</v>
      </c>
    </row>
    <row r="1621" spans="1:12">
      <c r="A1621" s="158"/>
      <c r="B1621" s="94"/>
      <c r="C1621" s="159"/>
      <c r="D1621" s="128"/>
      <c r="E1621" s="151" t="str">
        <f>IFERROR(INDEX('Материал хисобот'!$C$9:$C$259,MATCH(D1621,'Материал хисобот'!$B$9:$B$259,0),1),"")</f>
        <v/>
      </c>
      <c r="F1621" s="152" t="str">
        <f>IFERROR(INDEX('Материал хисобот'!$D$9:$D$259,MATCH(D1621,'Материал хисобот'!$B$9:$B$259,0),1),"")</f>
        <v/>
      </c>
      <c r="G1621" s="155"/>
      <c r="H1621" s="153">
        <f>IFERROR((((SUMIFS('Регистрация приход товаров'!$H$4:$H$2000,'Регистрация приход товаров'!$A$4:$A$2000,"&gt;="&amp;DATE(YEAR($A1621),MONTH($A1621),1),'Регистрация приход товаров'!$D$4:$D$2000,$D1621)-SUMIFS('Регистрация приход товаров'!$H$4:$H$2000,'Регистрация приход товаров'!$A$4:$A$2000,"&gt;="&amp;DATE(YEAR($A1621),MONTH($A1621)+1,1),'Регистрация приход товаров'!$D$4:$D$2000,$D1621))+(IFERROR((SUMIF('Остаток на начало год'!$B$5:$B$302,$D1621,'Остаток на начало год'!$F$5:$F$302)+SUMIFS('Регистрация приход товаров'!$H$4:$H$2000,'Регистрация приход товаров'!$D$4:$D$2000,$D1621,'Регистрация приход товаров'!$A$4:$A$2000,"&lt;"&amp;DATE(YEAR($A1621),MONTH($A1621),1)))-SUMIFS('Регистрация расход товаров'!$H$4:$H$2000,'Регистрация расход товаров'!$A$4:$A$2000,"&lt;"&amp;DATE(YEAR($A1621),MONTH($A1621),1),'Регистрация расход товаров'!$D$4:$D$2000,$D1621),0)))/((SUMIFS('Регистрация приход товаров'!$G$4:$G$2000,'Регистрация приход товаров'!$A$4:$A$2000,"&gt;="&amp;DATE(YEAR($A1621),MONTH($A1621),1),'Регистрация приход товаров'!$D$4:$D$2000,$D1621)-SUMIFS('Регистрация приход товаров'!$G$4:$G$2000,'Регистрация приход товаров'!$A$4:$A$2000,"&gt;="&amp;DATE(YEAR($A1621),MONTH($A1621)+1,1),'Регистрация приход товаров'!$D$4:$D$2000,$D1621))+(IFERROR((SUMIF('Остаток на начало год'!$B$5:$B$302,$D1621,'Остаток на начало год'!$E$5:$E$302)+SUMIFS('Регистрация приход товаров'!$G$4:$G$2000,'Регистрация приход товаров'!$D$4:$D$2000,$D1621,'Регистрация приход товаров'!$A$4:$A$2000,"&lt;"&amp;DATE(YEAR($A1621),MONTH($A1621),1)))-SUMIFS('Регистрация расход товаров'!$G$4:$G$2000,'Регистрация расход товаров'!$A$4:$A$2000,"&lt;"&amp;DATE(YEAR($A1621),MONTH($A1621),1),'Регистрация расход товаров'!$D$4:$D$2000,$D1621),0))))*G1621,0)</f>
        <v>0</v>
      </c>
      <c r="I1621" s="154"/>
      <c r="J1621" s="153">
        <f t="shared" si="50"/>
        <v>0</v>
      </c>
      <c r="K1621" s="153">
        <f t="shared" si="51"/>
        <v>0</v>
      </c>
      <c r="L1621" s="43" t="e">
        <f>IF(B1621=#REF!,MAX($L$3:L1620)+1,0)</f>
        <v>#REF!</v>
      </c>
    </row>
    <row r="1622" spans="1:12">
      <c r="A1622" s="158"/>
      <c r="B1622" s="94"/>
      <c r="C1622" s="159"/>
      <c r="D1622" s="128"/>
      <c r="E1622" s="151" t="str">
        <f>IFERROR(INDEX('Материал хисобот'!$C$9:$C$259,MATCH(D1622,'Материал хисобот'!$B$9:$B$259,0),1),"")</f>
        <v/>
      </c>
      <c r="F1622" s="152" t="str">
        <f>IFERROR(INDEX('Материал хисобот'!$D$9:$D$259,MATCH(D1622,'Материал хисобот'!$B$9:$B$259,0),1),"")</f>
        <v/>
      </c>
      <c r="G1622" s="155"/>
      <c r="H1622" s="153">
        <f>IFERROR((((SUMIFS('Регистрация приход товаров'!$H$4:$H$2000,'Регистрация приход товаров'!$A$4:$A$2000,"&gt;="&amp;DATE(YEAR($A1622),MONTH($A1622),1),'Регистрация приход товаров'!$D$4:$D$2000,$D1622)-SUMIFS('Регистрация приход товаров'!$H$4:$H$2000,'Регистрация приход товаров'!$A$4:$A$2000,"&gt;="&amp;DATE(YEAR($A1622),MONTH($A1622)+1,1),'Регистрация приход товаров'!$D$4:$D$2000,$D1622))+(IFERROR((SUMIF('Остаток на начало год'!$B$5:$B$302,$D1622,'Остаток на начало год'!$F$5:$F$302)+SUMIFS('Регистрация приход товаров'!$H$4:$H$2000,'Регистрация приход товаров'!$D$4:$D$2000,$D1622,'Регистрация приход товаров'!$A$4:$A$2000,"&lt;"&amp;DATE(YEAR($A1622),MONTH($A1622),1)))-SUMIFS('Регистрация расход товаров'!$H$4:$H$2000,'Регистрация расход товаров'!$A$4:$A$2000,"&lt;"&amp;DATE(YEAR($A1622),MONTH($A1622),1),'Регистрация расход товаров'!$D$4:$D$2000,$D1622),0)))/((SUMIFS('Регистрация приход товаров'!$G$4:$G$2000,'Регистрация приход товаров'!$A$4:$A$2000,"&gt;="&amp;DATE(YEAR($A1622),MONTH($A1622),1),'Регистрация приход товаров'!$D$4:$D$2000,$D1622)-SUMIFS('Регистрация приход товаров'!$G$4:$G$2000,'Регистрация приход товаров'!$A$4:$A$2000,"&gt;="&amp;DATE(YEAR($A1622),MONTH($A1622)+1,1),'Регистрация приход товаров'!$D$4:$D$2000,$D1622))+(IFERROR((SUMIF('Остаток на начало год'!$B$5:$B$302,$D1622,'Остаток на начало год'!$E$5:$E$302)+SUMIFS('Регистрация приход товаров'!$G$4:$G$2000,'Регистрация приход товаров'!$D$4:$D$2000,$D1622,'Регистрация приход товаров'!$A$4:$A$2000,"&lt;"&amp;DATE(YEAR($A1622),MONTH($A1622),1)))-SUMIFS('Регистрация расход товаров'!$G$4:$G$2000,'Регистрация расход товаров'!$A$4:$A$2000,"&lt;"&amp;DATE(YEAR($A1622),MONTH($A1622),1),'Регистрация расход товаров'!$D$4:$D$2000,$D1622),0))))*G1622,0)</f>
        <v>0</v>
      </c>
      <c r="I1622" s="154"/>
      <c r="J1622" s="153">
        <f t="shared" si="50"/>
        <v>0</v>
      </c>
      <c r="K1622" s="153">
        <f t="shared" si="51"/>
        <v>0</v>
      </c>
      <c r="L1622" s="43" t="e">
        <f>IF(B1622=#REF!,MAX($L$3:L1621)+1,0)</f>
        <v>#REF!</v>
      </c>
    </row>
    <row r="1623" spans="1:12">
      <c r="A1623" s="158"/>
      <c r="B1623" s="94"/>
      <c r="C1623" s="159"/>
      <c r="D1623" s="128"/>
      <c r="E1623" s="151" t="str">
        <f>IFERROR(INDEX('Материал хисобот'!$C$9:$C$259,MATCH(D1623,'Материал хисобот'!$B$9:$B$259,0),1),"")</f>
        <v/>
      </c>
      <c r="F1623" s="152" t="str">
        <f>IFERROR(INDEX('Материал хисобот'!$D$9:$D$259,MATCH(D1623,'Материал хисобот'!$B$9:$B$259,0),1),"")</f>
        <v/>
      </c>
      <c r="G1623" s="155"/>
      <c r="H1623" s="153">
        <f>IFERROR((((SUMIFS('Регистрация приход товаров'!$H$4:$H$2000,'Регистрация приход товаров'!$A$4:$A$2000,"&gt;="&amp;DATE(YEAR($A1623),MONTH($A1623),1),'Регистрация приход товаров'!$D$4:$D$2000,$D1623)-SUMIFS('Регистрация приход товаров'!$H$4:$H$2000,'Регистрация приход товаров'!$A$4:$A$2000,"&gt;="&amp;DATE(YEAR($A1623),MONTH($A1623)+1,1),'Регистрация приход товаров'!$D$4:$D$2000,$D1623))+(IFERROR((SUMIF('Остаток на начало год'!$B$5:$B$302,$D1623,'Остаток на начало год'!$F$5:$F$302)+SUMIFS('Регистрация приход товаров'!$H$4:$H$2000,'Регистрация приход товаров'!$D$4:$D$2000,$D1623,'Регистрация приход товаров'!$A$4:$A$2000,"&lt;"&amp;DATE(YEAR($A1623),MONTH($A1623),1)))-SUMIFS('Регистрация расход товаров'!$H$4:$H$2000,'Регистрация расход товаров'!$A$4:$A$2000,"&lt;"&amp;DATE(YEAR($A1623),MONTH($A1623),1),'Регистрация расход товаров'!$D$4:$D$2000,$D1623),0)))/((SUMIFS('Регистрация приход товаров'!$G$4:$G$2000,'Регистрация приход товаров'!$A$4:$A$2000,"&gt;="&amp;DATE(YEAR($A1623),MONTH($A1623),1),'Регистрация приход товаров'!$D$4:$D$2000,$D1623)-SUMIFS('Регистрация приход товаров'!$G$4:$G$2000,'Регистрация приход товаров'!$A$4:$A$2000,"&gt;="&amp;DATE(YEAR($A1623),MONTH($A1623)+1,1),'Регистрация приход товаров'!$D$4:$D$2000,$D1623))+(IFERROR((SUMIF('Остаток на начало год'!$B$5:$B$302,$D1623,'Остаток на начало год'!$E$5:$E$302)+SUMIFS('Регистрация приход товаров'!$G$4:$G$2000,'Регистрация приход товаров'!$D$4:$D$2000,$D1623,'Регистрация приход товаров'!$A$4:$A$2000,"&lt;"&amp;DATE(YEAR($A1623),MONTH($A1623),1)))-SUMIFS('Регистрация расход товаров'!$G$4:$G$2000,'Регистрация расход товаров'!$A$4:$A$2000,"&lt;"&amp;DATE(YEAR($A1623),MONTH($A1623),1),'Регистрация расход товаров'!$D$4:$D$2000,$D1623),0))))*G1623,0)</f>
        <v>0</v>
      </c>
      <c r="I1623" s="154"/>
      <c r="J1623" s="153">
        <f t="shared" si="50"/>
        <v>0</v>
      </c>
      <c r="K1623" s="153">
        <f t="shared" si="51"/>
        <v>0</v>
      </c>
      <c r="L1623" s="43" t="e">
        <f>IF(B1623=#REF!,MAX($L$3:L1622)+1,0)</f>
        <v>#REF!</v>
      </c>
    </row>
    <row r="1624" spans="1:12">
      <c r="A1624" s="158"/>
      <c r="B1624" s="94"/>
      <c r="C1624" s="159"/>
      <c r="D1624" s="128"/>
      <c r="E1624" s="151" t="str">
        <f>IFERROR(INDEX('Материал хисобот'!$C$9:$C$259,MATCH(D1624,'Материал хисобот'!$B$9:$B$259,0),1),"")</f>
        <v/>
      </c>
      <c r="F1624" s="152" t="str">
        <f>IFERROR(INDEX('Материал хисобот'!$D$9:$D$259,MATCH(D1624,'Материал хисобот'!$B$9:$B$259,0),1),"")</f>
        <v/>
      </c>
      <c r="G1624" s="155"/>
      <c r="H1624" s="153">
        <f>IFERROR((((SUMIFS('Регистрация приход товаров'!$H$4:$H$2000,'Регистрация приход товаров'!$A$4:$A$2000,"&gt;="&amp;DATE(YEAR($A1624),MONTH($A1624),1),'Регистрация приход товаров'!$D$4:$D$2000,$D1624)-SUMIFS('Регистрация приход товаров'!$H$4:$H$2000,'Регистрация приход товаров'!$A$4:$A$2000,"&gt;="&amp;DATE(YEAR($A1624),MONTH($A1624)+1,1),'Регистрация приход товаров'!$D$4:$D$2000,$D1624))+(IFERROR((SUMIF('Остаток на начало год'!$B$5:$B$302,$D1624,'Остаток на начало год'!$F$5:$F$302)+SUMIFS('Регистрация приход товаров'!$H$4:$H$2000,'Регистрация приход товаров'!$D$4:$D$2000,$D1624,'Регистрация приход товаров'!$A$4:$A$2000,"&lt;"&amp;DATE(YEAR($A1624),MONTH($A1624),1)))-SUMIFS('Регистрация расход товаров'!$H$4:$H$2000,'Регистрация расход товаров'!$A$4:$A$2000,"&lt;"&amp;DATE(YEAR($A1624),MONTH($A1624),1),'Регистрация расход товаров'!$D$4:$D$2000,$D1624),0)))/((SUMIFS('Регистрация приход товаров'!$G$4:$G$2000,'Регистрация приход товаров'!$A$4:$A$2000,"&gt;="&amp;DATE(YEAR($A1624),MONTH($A1624),1),'Регистрация приход товаров'!$D$4:$D$2000,$D1624)-SUMIFS('Регистрация приход товаров'!$G$4:$G$2000,'Регистрация приход товаров'!$A$4:$A$2000,"&gt;="&amp;DATE(YEAR($A1624),MONTH($A1624)+1,1),'Регистрация приход товаров'!$D$4:$D$2000,$D1624))+(IFERROR((SUMIF('Остаток на начало год'!$B$5:$B$302,$D1624,'Остаток на начало год'!$E$5:$E$302)+SUMIFS('Регистрация приход товаров'!$G$4:$G$2000,'Регистрация приход товаров'!$D$4:$D$2000,$D1624,'Регистрация приход товаров'!$A$4:$A$2000,"&lt;"&amp;DATE(YEAR($A1624),MONTH($A1624),1)))-SUMIFS('Регистрация расход товаров'!$G$4:$G$2000,'Регистрация расход товаров'!$A$4:$A$2000,"&lt;"&amp;DATE(YEAR($A1624),MONTH($A1624),1),'Регистрация расход товаров'!$D$4:$D$2000,$D1624),0))))*G1624,0)</f>
        <v>0</v>
      </c>
      <c r="I1624" s="154"/>
      <c r="J1624" s="153">
        <f t="shared" si="50"/>
        <v>0</v>
      </c>
      <c r="K1624" s="153">
        <f t="shared" si="51"/>
        <v>0</v>
      </c>
      <c r="L1624" s="43" t="e">
        <f>IF(B1624=#REF!,MAX($L$3:L1623)+1,0)</f>
        <v>#REF!</v>
      </c>
    </row>
    <row r="1625" spans="1:12">
      <c r="A1625" s="158"/>
      <c r="B1625" s="94"/>
      <c r="C1625" s="159"/>
      <c r="D1625" s="128"/>
      <c r="E1625" s="151" t="str">
        <f>IFERROR(INDEX('Материал хисобот'!$C$9:$C$259,MATCH(D1625,'Материал хисобот'!$B$9:$B$259,0),1),"")</f>
        <v/>
      </c>
      <c r="F1625" s="152" t="str">
        <f>IFERROR(INDEX('Материал хисобот'!$D$9:$D$259,MATCH(D1625,'Материал хисобот'!$B$9:$B$259,0),1),"")</f>
        <v/>
      </c>
      <c r="G1625" s="155"/>
      <c r="H1625" s="153">
        <f>IFERROR((((SUMIFS('Регистрация приход товаров'!$H$4:$H$2000,'Регистрация приход товаров'!$A$4:$A$2000,"&gt;="&amp;DATE(YEAR($A1625),MONTH($A1625),1),'Регистрация приход товаров'!$D$4:$D$2000,$D1625)-SUMIFS('Регистрация приход товаров'!$H$4:$H$2000,'Регистрация приход товаров'!$A$4:$A$2000,"&gt;="&amp;DATE(YEAR($A1625),MONTH($A1625)+1,1),'Регистрация приход товаров'!$D$4:$D$2000,$D1625))+(IFERROR((SUMIF('Остаток на начало год'!$B$5:$B$302,$D1625,'Остаток на начало год'!$F$5:$F$302)+SUMIFS('Регистрация приход товаров'!$H$4:$H$2000,'Регистрация приход товаров'!$D$4:$D$2000,$D1625,'Регистрация приход товаров'!$A$4:$A$2000,"&lt;"&amp;DATE(YEAR($A1625),MONTH($A1625),1)))-SUMIFS('Регистрация расход товаров'!$H$4:$H$2000,'Регистрация расход товаров'!$A$4:$A$2000,"&lt;"&amp;DATE(YEAR($A1625),MONTH($A1625),1),'Регистрация расход товаров'!$D$4:$D$2000,$D1625),0)))/((SUMIFS('Регистрация приход товаров'!$G$4:$G$2000,'Регистрация приход товаров'!$A$4:$A$2000,"&gt;="&amp;DATE(YEAR($A1625),MONTH($A1625),1),'Регистрация приход товаров'!$D$4:$D$2000,$D1625)-SUMIFS('Регистрация приход товаров'!$G$4:$G$2000,'Регистрация приход товаров'!$A$4:$A$2000,"&gt;="&amp;DATE(YEAR($A1625),MONTH($A1625)+1,1),'Регистрация приход товаров'!$D$4:$D$2000,$D1625))+(IFERROR((SUMIF('Остаток на начало год'!$B$5:$B$302,$D1625,'Остаток на начало год'!$E$5:$E$302)+SUMIFS('Регистрация приход товаров'!$G$4:$G$2000,'Регистрация приход товаров'!$D$4:$D$2000,$D1625,'Регистрация приход товаров'!$A$4:$A$2000,"&lt;"&amp;DATE(YEAR($A1625),MONTH($A1625),1)))-SUMIFS('Регистрация расход товаров'!$G$4:$G$2000,'Регистрация расход товаров'!$A$4:$A$2000,"&lt;"&amp;DATE(YEAR($A1625),MONTH($A1625),1),'Регистрация расход товаров'!$D$4:$D$2000,$D1625),0))))*G1625,0)</f>
        <v>0</v>
      </c>
      <c r="I1625" s="154"/>
      <c r="J1625" s="153">
        <f t="shared" si="50"/>
        <v>0</v>
      </c>
      <c r="K1625" s="153">
        <f t="shared" si="51"/>
        <v>0</v>
      </c>
      <c r="L1625" s="43" t="e">
        <f>IF(B1625=#REF!,MAX($L$3:L1624)+1,0)</f>
        <v>#REF!</v>
      </c>
    </row>
    <row r="1626" spans="1:12">
      <c r="A1626" s="158"/>
      <c r="B1626" s="94"/>
      <c r="C1626" s="159"/>
      <c r="D1626" s="128"/>
      <c r="E1626" s="151" t="str">
        <f>IFERROR(INDEX('Материал хисобот'!$C$9:$C$259,MATCH(D1626,'Материал хисобот'!$B$9:$B$259,0),1),"")</f>
        <v/>
      </c>
      <c r="F1626" s="152" t="str">
        <f>IFERROR(INDEX('Материал хисобот'!$D$9:$D$259,MATCH(D1626,'Материал хисобот'!$B$9:$B$259,0),1),"")</f>
        <v/>
      </c>
      <c r="G1626" s="155"/>
      <c r="H1626" s="153">
        <f>IFERROR((((SUMIFS('Регистрация приход товаров'!$H$4:$H$2000,'Регистрация приход товаров'!$A$4:$A$2000,"&gt;="&amp;DATE(YEAR($A1626),MONTH($A1626),1),'Регистрация приход товаров'!$D$4:$D$2000,$D1626)-SUMIFS('Регистрация приход товаров'!$H$4:$H$2000,'Регистрация приход товаров'!$A$4:$A$2000,"&gt;="&amp;DATE(YEAR($A1626),MONTH($A1626)+1,1),'Регистрация приход товаров'!$D$4:$D$2000,$D1626))+(IFERROR((SUMIF('Остаток на начало год'!$B$5:$B$302,$D1626,'Остаток на начало год'!$F$5:$F$302)+SUMIFS('Регистрация приход товаров'!$H$4:$H$2000,'Регистрация приход товаров'!$D$4:$D$2000,$D1626,'Регистрация приход товаров'!$A$4:$A$2000,"&lt;"&amp;DATE(YEAR($A1626),MONTH($A1626),1)))-SUMIFS('Регистрация расход товаров'!$H$4:$H$2000,'Регистрация расход товаров'!$A$4:$A$2000,"&lt;"&amp;DATE(YEAR($A1626),MONTH($A1626),1),'Регистрация расход товаров'!$D$4:$D$2000,$D1626),0)))/((SUMIFS('Регистрация приход товаров'!$G$4:$G$2000,'Регистрация приход товаров'!$A$4:$A$2000,"&gt;="&amp;DATE(YEAR($A1626),MONTH($A1626),1),'Регистрация приход товаров'!$D$4:$D$2000,$D1626)-SUMIFS('Регистрация приход товаров'!$G$4:$G$2000,'Регистрация приход товаров'!$A$4:$A$2000,"&gt;="&amp;DATE(YEAR($A1626),MONTH($A1626)+1,1),'Регистрация приход товаров'!$D$4:$D$2000,$D1626))+(IFERROR((SUMIF('Остаток на начало год'!$B$5:$B$302,$D1626,'Остаток на начало год'!$E$5:$E$302)+SUMIFS('Регистрация приход товаров'!$G$4:$G$2000,'Регистрация приход товаров'!$D$4:$D$2000,$D1626,'Регистрация приход товаров'!$A$4:$A$2000,"&lt;"&amp;DATE(YEAR($A1626),MONTH($A1626),1)))-SUMIFS('Регистрация расход товаров'!$G$4:$G$2000,'Регистрация расход товаров'!$A$4:$A$2000,"&lt;"&amp;DATE(YEAR($A1626),MONTH($A1626),1),'Регистрация расход товаров'!$D$4:$D$2000,$D1626),0))))*G1626,0)</f>
        <v>0</v>
      </c>
      <c r="I1626" s="154"/>
      <c r="J1626" s="153">
        <f t="shared" si="50"/>
        <v>0</v>
      </c>
      <c r="K1626" s="153">
        <f t="shared" si="51"/>
        <v>0</v>
      </c>
      <c r="L1626" s="43" t="e">
        <f>IF(B1626=#REF!,MAX($L$3:L1625)+1,0)</f>
        <v>#REF!</v>
      </c>
    </row>
    <row r="1627" spans="1:12">
      <c r="A1627" s="158"/>
      <c r="B1627" s="94"/>
      <c r="C1627" s="159"/>
      <c r="D1627" s="128"/>
      <c r="E1627" s="151" t="str">
        <f>IFERROR(INDEX('Материал хисобот'!$C$9:$C$259,MATCH(D1627,'Материал хисобот'!$B$9:$B$259,0),1),"")</f>
        <v/>
      </c>
      <c r="F1627" s="152" t="str">
        <f>IFERROR(INDEX('Материал хисобот'!$D$9:$D$259,MATCH(D1627,'Материал хисобот'!$B$9:$B$259,0),1),"")</f>
        <v/>
      </c>
      <c r="G1627" s="155"/>
      <c r="H1627" s="153">
        <f>IFERROR((((SUMIFS('Регистрация приход товаров'!$H$4:$H$2000,'Регистрация приход товаров'!$A$4:$A$2000,"&gt;="&amp;DATE(YEAR($A1627),MONTH($A1627),1),'Регистрация приход товаров'!$D$4:$D$2000,$D1627)-SUMIFS('Регистрация приход товаров'!$H$4:$H$2000,'Регистрация приход товаров'!$A$4:$A$2000,"&gt;="&amp;DATE(YEAR($A1627),MONTH($A1627)+1,1),'Регистрация приход товаров'!$D$4:$D$2000,$D1627))+(IFERROR((SUMIF('Остаток на начало год'!$B$5:$B$302,$D1627,'Остаток на начало год'!$F$5:$F$302)+SUMIFS('Регистрация приход товаров'!$H$4:$H$2000,'Регистрация приход товаров'!$D$4:$D$2000,$D1627,'Регистрация приход товаров'!$A$4:$A$2000,"&lt;"&amp;DATE(YEAR($A1627),MONTH($A1627),1)))-SUMIFS('Регистрация расход товаров'!$H$4:$H$2000,'Регистрация расход товаров'!$A$4:$A$2000,"&lt;"&amp;DATE(YEAR($A1627),MONTH($A1627),1),'Регистрация расход товаров'!$D$4:$D$2000,$D1627),0)))/((SUMIFS('Регистрация приход товаров'!$G$4:$G$2000,'Регистрация приход товаров'!$A$4:$A$2000,"&gt;="&amp;DATE(YEAR($A1627),MONTH($A1627),1),'Регистрация приход товаров'!$D$4:$D$2000,$D1627)-SUMIFS('Регистрация приход товаров'!$G$4:$G$2000,'Регистрация приход товаров'!$A$4:$A$2000,"&gt;="&amp;DATE(YEAR($A1627),MONTH($A1627)+1,1),'Регистрация приход товаров'!$D$4:$D$2000,$D1627))+(IFERROR((SUMIF('Остаток на начало год'!$B$5:$B$302,$D1627,'Остаток на начало год'!$E$5:$E$302)+SUMIFS('Регистрация приход товаров'!$G$4:$G$2000,'Регистрация приход товаров'!$D$4:$D$2000,$D1627,'Регистрация приход товаров'!$A$4:$A$2000,"&lt;"&amp;DATE(YEAR($A1627),MONTH($A1627),1)))-SUMIFS('Регистрация расход товаров'!$G$4:$G$2000,'Регистрация расход товаров'!$A$4:$A$2000,"&lt;"&amp;DATE(YEAR($A1627),MONTH($A1627),1),'Регистрация расход товаров'!$D$4:$D$2000,$D1627),0))))*G1627,0)</f>
        <v>0</v>
      </c>
      <c r="I1627" s="154"/>
      <c r="J1627" s="153">
        <f t="shared" si="50"/>
        <v>0</v>
      </c>
      <c r="K1627" s="153">
        <f t="shared" si="51"/>
        <v>0</v>
      </c>
      <c r="L1627" s="43" t="e">
        <f>IF(B1627=#REF!,MAX($L$3:L1626)+1,0)</f>
        <v>#REF!</v>
      </c>
    </row>
    <row r="1628" spans="1:12">
      <c r="A1628" s="158"/>
      <c r="B1628" s="94"/>
      <c r="C1628" s="159"/>
      <c r="D1628" s="128"/>
      <c r="E1628" s="151" t="str">
        <f>IFERROR(INDEX('Материал хисобот'!$C$9:$C$259,MATCH(D1628,'Материал хисобот'!$B$9:$B$259,0),1),"")</f>
        <v/>
      </c>
      <c r="F1628" s="152" t="str">
        <f>IFERROR(INDEX('Материал хисобот'!$D$9:$D$259,MATCH(D1628,'Материал хисобот'!$B$9:$B$259,0),1),"")</f>
        <v/>
      </c>
      <c r="G1628" s="155"/>
      <c r="H1628" s="153">
        <f>IFERROR((((SUMIFS('Регистрация приход товаров'!$H$4:$H$2000,'Регистрация приход товаров'!$A$4:$A$2000,"&gt;="&amp;DATE(YEAR($A1628),MONTH($A1628),1),'Регистрация приход товаров'!$D$4:$D$2000,$D1628)-SUMIFS('Регистрация приход товаров'!$H$4:$H$2000,'Регистрация приход товаров'!$A$4:$A$2000,"&gt;="&amp;DATE(YEAR($A1628),MONTH($A1628)+1,1),'Регистрация приход товаров'!$D$4:$D$2000,$D1628))+(IFERROR((SUMIF('Остаток на начало год'!$B$5:$B$302,$D1628,'Остаток на начало год'!$F$5:$F$302)+SUMIFS('Регистрация приход товаров'!$H$4:$H$2000,'Регистрация приход товаров'!$D$4:$D$2000,$D1628,'Регистрация приход товаров'!$A$4:$A$2000,"&lt;"&amp;DATE(YEAR($A1628),MONTH($A1628),1)))-SUMIFS('Регистрация расход товаров'!$H$4:$H$2000,'Регистрация расход товаров'!$A$4:$A$2000,"&lt;"&amp;DATE(YEAR($A1628),MONTH($A1628),1),'Регистрация расход товаров'!$D$4:$D$2000,$D1628),0)))/((SUMIFS('Регистрация приход товаров'!$G$4:$G$2000,'Регистрация приход товаров'!$A$4:$A$2000,"&gt;="&amp;DATE(YEAR($A1628),MONTH($A1628),1),'Регистрация приход товаров'!$D$4:$D$2000,$D1628)-SUMIFS('Регистрация приход товаров'!$G$4:$G$2000,'Регистрация приход товаров'!$A$4:$A$2000,"&gt;="&amp;DATE(YEAR($A1628),MONTH($A1628)+1,1),'Регистрация приход товаров'!$D$4:$D$2000,$D1628))+(IFERROR((SUMIF('Остаток на начало год'!$B$5:$B$302,$D1628,'Остаток на начало год'!$E$5:$E$302)+SUMIFS('Регистрация приход товаров'!$G$4:$G$2000,'Регистрация приход товаров'!$D$4:$D$2000,$D1628,'Регистрация приход товаров'!$A$4:$A$2000,"&lt;"&amp;DATE(YEAR($A1628),MONTH($A1628),1)))-SUMIFS('Регистрация расход товаров'!$G$4:$G$2000,'Регистрация расход товаров'!$A$4:$A$2000,"&lt;"&amp;DATE(YEAR($A1628),MONTH($A1628),1),'Регистрация расход товаров'!$D$4:$D$2000,$D1628),0))))*G1628,0)</f>
        <v>0</v>
      </c>
      <c r="I1628" s="154"/>
      <c r="J1628" s="153">
        <f t="shared" si="50"/>
        <v>0</v>
      </c>
      <c r="K1628" s="153">
        <f t="shared" si="51"/>
        <v>0</v>
      </c>
      <c r="L1628" s="43" t="e">
        <f>IF(B1628=#REF!,MAX($L$3:L1627)+1,0)</f>
        <v>#REF!</v>
      </c>
    </row>
    <row r="1629" spans="1:12">
      <c r="A1629" s="158"/>
      <c r="B1629" s="94"/>
      <c r="C1629" s="159"/>
      <c r="D1629" s="128"/>
      <c r="E1629" s="151" t="str">
        <f>IFERROR(INDEX('Материал хисобот'!$C$9:$C$259,MATCH(D1629,'Материал хисобот'!$B$9:$B$259,0),1),"")</f>
        <v/>
      </c>
      <c r="F1629" s="152" t="str">
        <f>IFERROR(INDEX('Материал хисобот'!$D$9:$D$259,MATCH(D1629,'Материал хисобот'!$B$9:$B$259,0),1),"")</f>
        <v/>
      </c>
      <c r="G1629" s="155"/>
      <c r="H1629" s="153">
        <f>IFERROR((((SUMIFS('Регистрация приход товаров'!$H$4:$H$2000,'Регистрация приход товаров'!$A$4:$A$2000,"&gt;="&amp;DATE(YEAR($A1629),MONTH($A1629),1),'Регистрация приход товаров'!$D$4:$D$2000,$D1629)-SUMIFS('Регистрация приход товаров'!$H$4:$H$2000,'Регистрация приход товаров'!$A$4:$A$2000,"&gt;="&amp;DATE(YEAR($A1629),MONTH($A1629)+1,1),'Регистрация приход товаров'!$D$4:$D$2000,$D1629))+(IFERROR((SUMIF('Остаток на начало год'!$B$5:$B$302,$D1629,'Остаток на начало год'!$F$5:$F$302)+SUMIFS('Регистрация приход товаров'!$H$4:$H$2000,'Регистрация приход товаров'!$D$4:$D$2000,$D1629,'Регистрация приход товаров'!$A$4:$A$2000,"&lt;"&amp;DATE(YEAR($A1629),MONTH($A1629),1)))-SUMIFS('Регистрация расход товаров'!$H$4:$H$2000,'Регистрация расход товаров'!$A$4:$A$2000,"&lt;"&amp;DATE(YEAR($A1629),MONTH($A1629),1),'Регистрация расход товаров'!$D$4:$D$2000,$D1629),0)))/((SUMIFS('Регистрация приход товаров'!$G$4:$G$2000,'Регистрация приход товаров'!$A$4:$A$2000,"&gt;="&amp;DATE(YEAR($A1629),MONTH($A1629),1),'Регистрация приход товаров'!$D$4:$D$2000,$D1629)-SUMIFS('Регистрация приход товаров'!$G$4:$G$2000,'Регистрация приход товаров'!$A$4:$A$2000,"&gt;="&amp;DATE(YEAR($A1629),MONTH($A1629)+1,1),'Регистрация приход товаров'!$D$4:$D$2000,$D1629))+(IFERROR((SUMIF('Остаток на начало год'!$B$5:$B$302,$D1629,'Остаток на начало год'!$E$5:$E$302)+SUMIFS('Регистрация приход товаров'!$G$4:$G$2000,'Регистрация приход товаров'!$D$4:$D$2000,$D1629,'Регистрация приход товаров'!$A$4:$A$2000,"&lt;"&amp;DATE(YEAR($A1629),MONTH($A1629),1)))-SUMIFS('Регистрация расход товаров'!$G$4:$G$2000,'Регистрация расход товаров'!$A$4:$A$2000,"&lt;"&amp;DATE(YEAR($A1629),MONTH($A1629),1),'Регистрация расход товаров'!$D$4:$D$2000,$D1629),0))))*G1629,0)</f>
        <v>0</v>
      </c>
      <c r="I1629" s="154"/>
      <c r="J1629" s="153">
        <f t="shared" si="50"/>
        <v>0</v>
      </c>
      <c r="K1629" s="153">
        <f t="shared" si="51"/>
        <v>0</v>
      </c>
      <c r="L1629" s="43" t="e">
        <f>IF(B1629=#REF!,MAX($L$3:L1628)+1,0)</f>
        <v>#REF!</v>
      </c>
    </row>
    <row r="1630" spans="1:12">
      <c r="A1630" s="158"/>
      <c r="B1630" s="94"/>
      <c r="C1630" s="159"/>
      <c r="D1630" s="128"/>
      <c r="E1630" s="151" t="str">
        <f>IFERROR(INDEX('Материал хисобот'!$C$9:$C$259,MATCH(D1630,'Материал хисобот'!$B$9:$B$259,0),1),"")</f>
        <v/>
      </c>
      <c r="F1630" s="152" t="str">
        <f>IFERROR(INDEX('Материал хисобот'!$D$9:$D$259,MATCH(D1630,'Материал хисобот'!$B$9:$B$259,0),1),"")</f>
        <v/>
      </c>
      <c r="G1630" s="155"/>
      <c r="H1630" s="153">
        <f>IFERROR((((SUMIFS('Регистрация приход товаров'!$H$4:$H$2000,'Регистрация приход товаров'!$A$4:$A$2000,"&gt;="&amp;DATE(YEAR($A1630),MONTH($A1630),1),'Регистрация приход товаров'!$D$4:$D$2000,$D1630)-SUMIFS('Регистрация приход товаров'!$H$4:$H$2000,'Регистрация приход товаров'!$A$4:$A$2000,"&gt;="&amp;DATE(YEAR($A1630),MONTH($A1630)+1,1),'Регистрация приход товаров'!$D$4:$D$2000,$D1630))+(IFERROR((SUMIF('Остаток на начало год'!$B$5:$B$302,$D1630,'Остаток на начало год'!$F$5:$F$302)+SUMIFS('Регистрация приход товаров'!$H$4:$H$2000,'Регистрация приход товаров'!$D$4:$D$2000,$D1630,'Регистрация приход товаров'!$A$4:$A$2000,"&lt;"&amp;DATE(YEAR($A1630),MONTH($A1630),1)))-SUMIFS('Регистрация расход товаров'!$H$4:$H$2000,'Регистрация расход товаров'!$A$4:$A$2000,"&lt;"&amp;DATE(YEAR($A1630),MONTH($A1630),1),'Регистрация расход товаров'!$D$4:$D$2000,$D1630),0)))/((SUMIFS('Регистрация приход товаров'!$G$4:$G$2000,'Регистрация приход товаров'!$A$4:$A$2000,"&gt;="&amp;DATE(YEAR($A1630),MONTH($A1630),1),'Регистрация приход товаров'!$D$4:$D$2000,$D1630)-SUMIFS('Регистрация приход товаров'!$G$4:$G$2000,'Регистрация приход товаров'!$A$4:$A$2000,"&gt;="&amp;DATE(YEAR($A1630),MONTH($A1630)+1,1),'Регистрация приход товаров'!$D$4:$D$2000,$D1630))+(IFERROR((SUMIF('Остаток на начало год'!$B$5:$B$302,$D1630,'Остаток на начало год'!$E$5:$E$302)+SUMIFS('Регистрация приход товаров'!$G$4:$G$2000,'Регистрация приход товаров'!$D$4:$D$2000,$D1630,'Регистрация приход товаров'!$A$4:$A$2000,"&lt;"&amp;DATE(YEAR($A1630),MONTH($A1630),1)))-SUMIFS('Регистрация расход товаров'!$G$4:$G$2000,'Регистрация расход товаров'!$A$4:$A$2000,"&lt;"&amp;DATE(YEAR($A1630),MONTH($A1630),1),'Регистрация расход товаров'!$D$4:$D$2000,$D1630),0))))*G1630,0)</f>
        <v>0</v>
      </c>
      <c r="I1630" s="154"/>
      <c r="J1630" s="153">
        <f t="shared" si="50"/>
        <v>0</v>
      </c>
      <c r="K1630" s="153">
        <f t="shared" si="51"/>
        <v>0</v>
      </c>
      <c r="L1630" s="43" t="e">
        <f>IF(B1630=#REF!,MAX($L$3:L1629)+1,0)</f>
        <v>#REF!</v>
      </c>
    </row>
    <row r="1631" spans="1:12">
      <c r="A1631" s="158"/>
      <c r="B1631" s="94"/>
      <c r="C1631" s="159"/>
      <c r="D1631" s="128"/>
      <c r="E1631" s="151" t="str">
        <f>IFERROR(INDEX('Материал хисобот'!$C$9:$C$259,MATCH(D1631,'Материал хисобот'!$B$9:$B$259,0),1),"")</f>
        <v/>
      </c>
      <c r="F1631" s="152" t="str">
        <f>IFERROR(INDEX('Материал хисобот'!$D$9:$D$259,MATCH(D1631,'Материал хисобот'!$B$9:$B$259,0),1),"")</f>
        <v/>
      </c>
      <c r="G1631" s="155"/>
      <c r="H1631" s="153">
        <f>IFERROR((((SUMIFS('Регистрация приход товаров'!$H$4:$H$2000,'Регистрация приход товаров'!$A$4:$A$2000,"&gt;="&amp;DATE(YEAR($A1631),MONTH($A1631),1),'Регистрация приход товаров'!$D$4:$D$2000,$D1631)-SUMIFS('Регистрация приход товаров'!$H$4:$H$2000,'Регистрация приход товаров'!$A$4:$A$2000,"&gt;="&amp;DATE(YEAR($A1631),MONTH($A1631)+1,1),'Регистрация приход товаров'!$D$4:$D$2000,$D1631))+(IFERROR((SUMIF('Остаток на начало год'!$B$5:$B$302,$D1631,'Остаток на начало год'!$F$5:$F$302)+SUMIFS('Регистрация приход товаров'!$H$4:$H$2000,'Регистрация приход товаров'!$D$4:$D$2000,$D1631,'Регистрация приход товаров'!$A$4:$A$2000,"&lt;"&amp;DATE(YEAR($A1631),MONTH($A1631),1)))-SUMIFS('Регистрация расход товаров'!$H$4:$H$2000,'Регистрация расход товаров'!$A$4:$A$2000,"&lt;"&amp;DATE(YEAR($A1631),MONTH($A1631),1),'Регистрация расход товаров'!$D$4:$D$2000,$D1631),0)))/((SUMIFS('Регистрация приход товаров'!$G$4:$G$2000,'Регистрация приход товаров'!$A$4:$A$2000,"&gt;="&amp;DATE(YEAR($A1631),MONTH($A1631),1),'Регистрация приход товаров'!$D$4:$D$2000,$D1631)-SUMIFS('Регистрация приход товаров'!$G$4:$G$2000,'Регистрация приход товаров'!$A$4:$A$2000,"&gt;="&amp;DATE(YEAR($A1631),MONTH($A1631)+1,1),'Регистрация приход товаров'!$D$4:$D$2000,$D1631))+(IFERROR((SUMIF('Остаток на начало год'!$B$5:$B$302,$D1631,'Остаток на начало год'!$E$5:$E$302)+SUMIFS('Регистрация приход товаров'!$G$4:$G$2000,'Регистрация приход товаров'!$D$4:$D$2000,$D1631,'Регистрация приход товаров'!$A$4:$A$2000,"&lt;"&amp;DATE(YEAR($A1631),MONTH($A1631),1)))-SUMIFS('Регистрация расход товаров'!$G$4:$G$2000,'Регистрация расход товаров'!$A$4:$A$2000,"&lt;"&amp;DATE(YEAR($A1631),MONTH($A1631),1),'Регистрация расход товаров'!$D$4:$D$2000,$D1631),0))))*G1631,0)</f>
        <v>0</v>
      </c>
      <c r="I1631" s="154"/>
      <c r="J1631" s="153">
        <f t="shared" si="50"/>
        <v>0</v>
      </c>
      <c r="K1631" s="153">
        <f t="shared" si="51"/>
        <v>0</v>
      </c>
      <c r="L1631" s="43" t="e">
        <f>IF(B1631=#REF!,MAX($L$3:L1630)+1,0)</f>
        <v>#REF!</v>
      </c>
    </row>
    <row r="1632" spans="1:12">
      <c r="A1632" s="158"/>
      <c r="B1632" s="94"/>
      <c r="C1632" s="159"/>
      <c r="D1632" s="128"/>
      <c r="E1632" s="151" t="str">
        <f>IFERROR(INDEX('Материал хисобот'!$C$9:$C$259,MATCH(D1632,'Материал хисобот'!$B$9:$B$259,0),1),"")</f>
        <v/>
      </c>
      <c r="F1632" s="152" t="str">
        <f>IFERROR(INDEX('Материал хисобот'!$D$9:$D$259,MATCH(D1632,'Материал хисобот'!$B$9:$B$259,0),1),"")</f>
        <v/>
      </c>
      <c r="G1632" s="155"/>
      <c r="H1632" s="153">
        <f>IFERROR((((SUMIFS('Регистрация приход товаров'!$H$4:$H$2000,'Регистрация приход товаров'!$A$4:$A$2000,"&gt;="&amp;DATE(YEAR($A1632),MONTH($A1632),1),'Регистрация приход товаров'!$D$4:$D$2000,$D1632)-SUMIFS('Регистрация приход товаров'!$H$4:$H$2000,'Регистрация приход товаров'!$A$4:$A$2000,"&gt;="&amp;DATE(YEAR($A1632),MONTH($A1632)+1,1),'Регистрация приход товаров'!$D$4:$D$2000,$D1632))+(IFERROR((SUMIF('Остаток на начало год'!$B$5:$B$302,$D1632,'Остаток на начало год'!$F$5:$F$302)+SUMIFS('Регистрация приход товаров'!$H$4:$H$2000,'Регистрация приход товаров'!$D$4:$D$2000,$D1632,'Регистрация приход товаров'!$A$4:$A$2000,"&lt;"&amp;DATE(YEAR($A1632),MONTH($A1632),1)))-SUMIFS('Регистрация расход товаров'!$H$4:$H$2000,'Регистрация расход товаров'!$A$4:$A$2000,"&lt;"&amp;DATE(YEAR($A1632),MONTH($A1632),1),'Регистрация расход товаров'!$D$4:$D$2000,$D1632),0)))/((SUMIFS('Регистрация приход товаров'!$G$4:$G$2000,'Регистрация приход товаров'!$A$4:$A$2000,"&gt;="&amp;DATE(YEAR($A1632),MONTH($A1632),1),'Регистрация приход товаров'!$D$4:$D$2000,$D1632)-SUMIFS('Регистрация приход товаров'!$G$4:$G$2000,'Регистрация приход товаров'!$A$4:$A$2000,"&gt;="&amp;DATE(YEAR($A1632),MONTH($A1632)+1,1),'Регистрация приход товаров'!$D$4:$D$2000,$D1632))+(IFERROR((SUMIF('Остаток на начало год'!$B$5:$B$302,$D1632,'Остаток на начало год'!$E$5:$E$302)+SUMIFS('Регистрация приход товаров'!$G$4:$G$2000,'Регистрация приход товаров'!$D$4:$D$2000,$D1632,'Регистрация приход товаров'!$A$4:$A$2000,"&lt;"&amp;DATE(YEAR($A1632),MONTH($A1632),1)))-SUMIFS('Регистрация расход товаров'!$G$4:$G$2000,'Регистрация расход товаров'!$A$4:$A$2000,"&lt;"&amp;DATE(YEAR($A1632),MONTH($A1632),1),'Регистрация расход товаров'!$D$4:$D$2000,$D1632),0))))*G1632,0)</f>
        <v>0</v>
      </c>
      <c r="I1632" s="154"/>
      <c r="J1632" s="153">
        <f t="shared" si="50"/>
        <v>0</v>
      </c>
      <c r="K1632" s="153">
        <f t="shared" si="51"/>
        <v>0</v>
      </c>
      <c r="L1632" s="43" t="e">
        <f>IF(B1632=#REF!,MAX($L$3:L1631)+1,0)</f>
        <v>#REF!</v>
      </c>
    </row>
    <row r="1633" spans="1:12">
      <c r="A1633" s="158"/>
      <c r="B1633" s="94"/>
      <c r="C1633" s="159"/>
      <c r="D1633" s="128"/>
      <c r="E1633" s="151" t="str">
        <f>IFERROR(INDEX('Материал хисобот'!$C$9:$C$259,MATCH(D1633,'Материал хисобот'!$B$9:$B$259,0),1),"")</f>
        <v/>
      </c>
      <c r="F1633" s="152" t="str">
        <f>IFERROR(INDEX('Материал хисобот'!$D$9:$D$259,MATCH(D1633,'Материал хисобот'!$B$9:$B$259,0),1),"")</f>
        <v/>
      </c>
      <c r="G1633" s="155"/>
      <c r="H1633" s="153">
        <f>IFERROR((((SUMIFS('Регистрация приход товаров'!$H$4:$H$2000,'Регистрация приход товаров'!$A$4:$A$2000,"&gt;="&amp;DATE(YEAR($A1633),MONTH($A1633),1),'Регистрация приход товаров'!$D$4:$D$2000,$D1633)-SUMIFS('Регистрация приход товаров'!$H$4:$H$2000,'Регистрация приход товаров'!$A$4:$A$2000,"&gt;="&amp;DATE(YEAR($A1633),MONTH($A1633)+1,1),'Регистрация приход товаров'!$D$4:$D$2000,$D1633))+(IFERROR((SUMIF('Остаток на начало год'!$B$5:$B$302,$D1633,'Остаток на начало год'!$F$5:$F$302)+SUMIFS('Регистрация приход товаров'!$H$4:$H$2000,'Регистрация приход товаров'!$D$4:$D$2000,$D1633,'Регистрация приход товаров'!$A$4:$A$2000,"&lt;"&amp;DATE(YEAR($A1633),MONTH($A1633),1)))-SUMIFS('Регистрация расход товаров'!$H$4:$H$2000,'Регистрация расход товаров'!$A$4:$A$2000,"&lt;"&amp;DATE(YEAR($A1633),MONTH($A1633),1),'Регистрация расход товаров'!$D$4:$D$2000,$D1633),0)))/((SUMIFS('Регистрация приход товаров'!$G$4:$G$2000,'Регистрация приход товаров'!$A$4:$A$2000,"&gt;="&amp;DATE(YEAR($A1633),MONTH($A1633),1),'Регистрация приход товаров'!$D$4:$D$2000,$D1633)-SUMIFS('Регистрация приход товаров'!$G$4:$G$2000,'Регистрация приход товаров'!$A$4:$A$2000,"&gt;="&amp;DATE(YEAR($A1633),MONTH($A1633)+1,1),'Регистрация приход товаров'!$D$4:$D$2000,$D1633))+(IFERROR((SUMIF('Остаток на начало год'!$B$5:$B$302,$D1633,'Остаток на начало год'!$E$5:$E$302)+SUMIFS('Регистрация приход товаров'!$G$4:$G$2000,'Регистрация приход товаров'!$D$4:$D$2000,$D1633,'Регистрация приход товаров'!$A$4:$A$2000,"&lt;"&amp;DATE(YEAR($A1633),MONTH($A1633),1)))-SUMIFS('Регистрация расход товаров'!$G$4:$G$2000,'Регистрация расход товаров'!$A$4:$A$2000,"&lt;"&amp;DATE(YEAR($A1633),MONTH($A1633),1),'Регистрация расход товаров'!$D$4:$D$2000,$D1633),0))))*G1633,0)</f>
        <v>0</v>
      </c>
      <c r="I1633" s="154"/>
      <c r="J1633" s="153">
        <f t="shared" si="50"/>
        <v>0</v>
      </c>
      <c r="K1633" s="153">
        <f t="shared" si="51"/>
        <v>0</v>
      </c>
      <c r="L1633" s="43" t="e">
        <f>IF(B1633=#REF!,MAX($L$3:L1632)+1,0)</f>
        <v>#REF!</v>
      </c>
    </row>
    <row r="1634" spans="1:12">
      <c r="A1634" s="158"/>
      <c r="B1634" s="94"/>
      <c r="C1634" s="159"/>
      <c r="D1634" s="128"/>
      <c r="E1634" s="151" t="str">
        <f>IFERROR(INDEX('Материал хисобот'!$C$9:$C$259,MATCH(D1634,'Материал хисобот'!$B$9:$B$259,0),1),"")</f>
        <v/>
      </c>
      <c r="F1634" s="152" t="str">
        <f>IFERROR(INDEX('Материал хисобот'!$D$9:$D$259,MATCH(D1634,'Материал хисобот'!$B$9:$B$259,0),1),"")</f>
        <v/>
      </c>
      <c r="G1634" s="155"/>
      <c r="H1634" s="153">
        <f>IFERROR((((SUMIFS('Регистрация приход товаров'!$H$4:$H$2000,'Регистрация приход товаров'!$A$4:$A$2000,"&gt;="&amp;DATE(YEAR($A1634),MONTH($A1634),1),'Регистрация приход товаров'!$D$4:$D$2000,$D1634)-SUMIFS('Регистрация приход товаров'!$H$4:$H$2000,'Регистрация приход товаров'!$A$4:$A$2000,"&gt;="&amp;DATE(YEAR($A1634),MONTH($A1634)+1,1),'Регистрация приход товаров'!$D$4:$D$2000,$D1634))+(IFERROR((SUMIF('Остаток на начало год'!$B$5:$B$302,$D1634,'Остаток на начало год'!$F$5:$F$302)+SUMIFS('Регистрация приход товаров'!$H$4:$H$2000,'Регистрация приход товаров'!$D$4:$D$2000,$D1634,'Регистрация приход товаров'!$A$4:$A$2000,"&lt;"&amp;DATE(YEAR($A1634),MONTH($A1634),1)))-SUMIFS('Регистрация расход товаров'!$H$4:$H$2000,'Регистрация расход товаров'!$A$4:$A$2000,"&lt;"&amp;DATE(YEAR($A1634),MONTH($A1634),1),'Регистрация расход товаров'!$D$4:$D$2000,$D1634),0)))/((SUMIFS('Регистрация приход товаров'!$G$4:$G$2000,'Регистрация приход товаров'!$A$4:$A$2000,"&gt;="&amp;DATE(YEAR($A1634),MONTH($A1634),1),'Регистрация приход товаров'!$D$4:$D$2000,$D1634)-SUMIFS('Регистрация приход товаров'!$G$4:$G$2000,'Регистрация приход товаров'!$A$4:$A$2000,"&gt;="&amp;DATE(YEAR($A1634),MONTH($A1634)+1,1),'Регистрация приход товаров'!$D$4:$D$2000,$D1634))+(IFERROR((SUMIF('Остаток на начало год'!$B$5:$B$302,$D1634,'Остаток на начало год'!$E$5:$E$302)+SUMIFS('Регистрация приход товаров'!$G$4:$G$2000,'Регистрация приход товаров'!$D$4:$D$2000,$D1634,'Регистрация приход товаров'!$A$4:$A$2000,"&lt;"&amp;DATE(YEAR($A1634),MONTH($A1634),1)))-SUMIFS('Регистрация расход товаров'!$G$4:$G$2000,'Регистрация расход товаров'!$A$4:$A$2000,"&lt;"&amp;DATE(YEAR($A1634),MONTH($A1634),1),'Регистрация расход товаров'!$D$4:$D$2000,$D1634),0))))*G1634,0)</f>
        <v>0</v>
      </c>
      <c r="I1634" s="154"/>
      <c r="J1634" s="153">
        <f t="shared" si="50"/>
        <v>0</v>
      </c>
      <c r="K1634" s="153">
        <f t="shared" si="51"/>
        <v>0</v>
      </c>
      <c r="L1634" s="43" t="e">
        <f>IF(B1634=#REF!,MAX($L$3:L1633)+1,0)</f>
        <v>#REF!</v>
      </c>
    </row>
    <row r="1635" spans="1:12">
      <c r="A1635" s="158"/>
      <c r="B1635" s="94"/>
      <c r="C1635" s="159"/>
      <c r="D1635" s="128"/>
      <c r="E1635" s="151" t="str">
        <f>IFERROR(INDEX('Материал хисобот'!$C$9:$C$259,MATCH(D1635,'Материал хисобот'!$B$9:$B$259,0),1),"")</f>
        <v/>
      </c>
      <c r="F1635" s="152" t="str">
        <f>IFERROR(INDEX('Материал хисобот'!$D$9:$D$259,MATCH(D1635,'Материал хисобот'!$B$9:$B$259,0),1),"")</f>
        <v/>
      </c>
      <c r="G1635" s="155"/>
      <c r="H1635" s="153">
        <f>IFERROR((((SUMIFS('Регистрация приход товаров'!$H$4:$H$2000,'Регистрация приход товаров'!$A$4:$A$2000,"&gt;="&amp;DATE(YEAR($A1635),MONTH($A1635),1),'Регистрация приход товаров'!$D$4:$D$2000,$D1635)-SUMIFS('Регистрация приход товаров'!$H$4:$H$2000,'Регистрация приход товаров'!$A$4:$A$2000,"&gt;="&amp;DATE(YEAR($A1635),MONTH($A1635)+1,1),'Регистрация приход товаров'!$D$4:$D$2000,$D1635))+(IFERROR((SUMIF('Остаток на начало год'!$B$5:$B$302,$D1635,'Остаток на начало год'!$F$5:$F$302)+SUMIFS('Регистрация приход товаров'!$H$4:$H$2000,'Регистрация приход товаров'!$D$4:$D$2000,$D1635,'Регистрация приход товаров'!$A$4:$A$2000,"&lt;"&amp;DATE(YEAR($A1635),MONTH($A1635),1)))-SUMIFS('Регистрация расход товаров'!$H$4:$H$2000,'Регистрация расход товаров'!$A$4:$A$2000,"&lt;"&amp;DATE(YEAR($A1635),MONTH($A1635),1),'Регистрация расход товаров'!$D$4:$D$2000,$D1635),0)))/((SUMIFS('Регистрация приход товаров'!$G$4:$G$2000,'Регистрация приход товаров'!$A$4:$A$2000,"&gt;="&amp;DATE(YEAR($A1635),MONTH($A1635),1),'Регистрация приход товаров'!$D$4:$D$2000,$D1635)-SUMIFS('Регистрация приход товаров'!$G$4:$G$2000,'Регистрация приход товаров'!$A$4:$A$2000,"&gt;="&amp;DATE(YEAR($A1635),MONTH($A1635)+1,1),'Регистрация приход товаров'!$D$4:$D$2000,$D1635))+(IFERROR((SUMIF('Остаток на начало год'!$B$5:$B$302,$D1635,'Остаток на начало год'!$E$5:$E$302)+SUMIFS('Регистрация приход товаров'!$G$4:$G$2000,'Регистрация приход товаров'!$D$4:$D$2000,$D1635,'Регистрация приход товаров'!$A$4:$A$2000,"&lt;"&amp;DATE(YEAR($A1635),MONTH($A1635),1)))-SUMIFS('Регистрация расход товаров'!$G$4:$G$2000,'Регистрация расход товаров'!$A$4:$A$2000,"&lt;"&amp;DATE(YEAR($A1635),MONTH($A1635),1),'Регистрация расход товаров'!$D$4:$D$2000,$D1635),0))))*G1635,0)</f>
        <v>0</v>
      </c>
      <c r="I1635" s="154"/>
      <c r="J1635" s="153">
        <f t="shared" si="50"/>
        <v>0</v>
      </c>
      <c r="K1635" s="153">
        <f t="shared" si="51"/>
        <v>0</v>
      </c>
      <c r="L1635" s="43" t="e">
        <f>IF(B1635=#REF!,MAX($L$3:L1634)+1,0)</f>
        <v>#REF!</v>
      </c>
    </row>
    <row r="1636" spans="1:12">
      <c r="A1636" s="158"/>
      <c r="B1636" s="94"/>
      <c r="C1636" s="159"/>
      <c r="D1636" s="128"/>
      <c r="E1636" s="151" t="str">
        <f>IFERROR(INDEX('Материал хисобот'!$C$9:$C$259,MATCH(D1636,'Материал хисобот'!$B$9:$B$259,0),1),"")</f>
        <v/>
      </c>
      <c r="F1636" s="152" t="str">
        <f>IFERROR(INDEX('Материал хисобот'!$D$9:$D$259,MATCH(D1636,'Материал хисобот'!$B$9:$B$259,0),1),"")</f>
        <v/>
      </c>
      <c r="G1636" s="155"/>
      <c r="H1636" s="153">
        <f>IFERROR((((SUMIFS('Регистрация приход товаров'!$H$4:$H$2000,'Регистрация приход товаров'!$A$4:$A$2000,"&gt;="&amp;DATE(YEAR($A1636),MONTH($A1636),1),'Регистрация приход товаров'!$D$4:$D$2000,$D1636)-SUMIFS('Регистрация приход товаров'!$H$4:$H$2000,'Регистрация приход товаров'!$A$4:$A$2000,"&gt;="&amp;DATE(YEAR($A1636),MONTH($A1636)+1,1),'Регистрация приход товаров'!$D$4:$D$2000,$D1636))+(IFERROR((SUMIF('Остаток на начало год'!$B$5:$B$302,$D1636,'Остаток на начало год'!$F$5:$F$302)+SUMIFS('Регистрация приход товаров'!$H$4:$H$2000,'Регистрация приход товаров'!$D$4:$D$2000,$D1636,'Регистрация приход товаров'!$A$4:$A$2000,"&lt;"&amp;DATE(YEAR($A1636),MONTH($A1636),1)))-SUMIFS('Регистрация расход товаров'!$H$4:$H$2000,'Регистрация расход товаров'!$A$4:$A$2000,"&lt;"&amp;DATE(YEAR($A1636),MONTH($A1636),1),'Регистрация расход товаров'!$D$4:$D$2000,$D1636),0)))/((SUMIFS('Регистрация приход товаров'!$G$4:$G$2000,'Регистрация приход товаров'!$A$4:$A$2000,"&gt;="&amp;DATE(YEAR($A1636),MONTH($A1636),1),'Регистрация приход товаров'!$D$4:$D$2000,$D1636)-SUMIFS('Регистрация приход товаров'!$G$4:$G$2000,'Регистрация приход товаров'!$A$4:$A$2000,"&gt;="&amp;DATE(YEAR($A1636),MONTH($A1636)+1,1),'Регистрация приход товаров'!$D$4:$D$2000,$D1636))+(IFERROR((SUMIF('Остаток на начало год'!$B$5:$B$302,$D1636,'Остаток на начало год'!$E$5:$E$302)+SUMIFS('Регистрация приход товаров'!$G$4:$G$2000,'Регистрация приход товаров'!$D$4:$D$2000,$D1636,'Регистрация приход товаров'!$A$4:$A$2000,"&lt;"&amp;DATE(YEAR($A1636),MONTH($A1636),1)))-SUMIFS('Регистрация расход товаров'!$G$4:$G$2000,'Регистрация расход товаров'!$A$4:$A$2000,"&lt;"&amp;DATE(YEAR($A1636),MONTH($A1636),1),'Регистрация расход товаров'!$D$4:$D$2000,$D1636),0))))*G1636,0)</f>
        <v>0</v>
      </c>
      <c r="I1636" s="154"/>
      <c r="J1636" s="153">
        <f t="shared" si="50"/>
        <v>0</v>
      </c>
      <c r="K1636" s="153">
        <f t="shared" si="51"/>
        <v>0</v>
      </c>
      <c r="L1636" s="43" t="e">
        <f>IF(B1636=#REF!,MAX($L$3:L1635)+1,0)</f>
        <v>#REF!</v>
      </c>
    </row>
    <row r="1637" spans="1:12">
      <c r="A1637" s="158"/>
      <c r="B1637" s="94"/>
      <c r="C1637" s="159"/>
      <c r="D1637" s="128"/>
      <c r="E1637" s="151" t="str">
        <f>IFERROR(INDEX('Материал хисобот'!$C$9:$C$259,MATCH(D1637,'Материал хисобот'!$B$9:$B$259,0),1),"")</f>
        <v/>
      </c>
      <c r="F1637" s="152" t="str">
        <f>IFERROR(INDEX('Материал хисобот'!$D$9:$D$259,MATCH(D1637,'Материал хисобот'!$B$9:$B$259,0),1),"")</f>
        <v/>
      </c>
      <c r="G1637" s="155"/>
      <c r="H1637" s="153">
        <f>IFERROR((((SUMIFS('Регистрация приход товаров'!$H$4:$H$2000,'Регистрация приход товаров'!$A$4:$A$2000,"&gt;="&amp;DATE(YEAR($A1637),MONTH($A1637),1),'Регистрация приход товаров'!$D$4:$D$2000,$D1637)-SUMIFS('Регистрация приход товаров'!$H$4:$H$2000,'Регистрация приход товаров'!$A$4:$A$2000,"&gt;="&amp;DATE(YEAR($A1637),MONTH($A1637)+1,1),'Регистрация приход товаров'!$D$4:$D$2000,$D1637))+(IFERROR((SUMIF('Остаток на начало год'!$B$5:$B$302,$D1637,'Остаток на начало год'!$F$5:$F$302)+SUMIFS('Регистрация приход товаров'!$H$4:$H$2000,'Регистрация приход товаров'!$D$4:$D$2000,$D1637,'Регистрация приход товаров'!$A$4:$A$2000,"&lt;"&amp;DATE(YEAR($A1637),MONTH($A1637),1)))-SUMIFS('Регистрация расход товаров'!$H$4:$H$2000,'Регистрация расход товаров'!$A$4:$A$2000,"&lt;"&amp;DATE(YEAR($A1637),MONTH($A1637),1),'Регистрация расход товаров'!$D$4:$D$2000,$D1637),0)))/((SUMIFS('Регистрация приход товаров'!$G$4:$G$2000,'Регистрация приход товаров'!$A$4:$A$2000,"&gt;="&amp;DATE(YEAR($A1637),MONTH($A1637),1),'Регистрация приход товаров'!$D$4:$D$2000,$D1637)-SUMIFS('Регистрация приход товаров'!$G$4:$G$2000,'Регистрация приход товаров'!$A$4:$A$2000,"&gt;="&amp;DATE(YEAR($A1637),MONTH($A1637)+1,1),'Регистрация приход товаров'!$D$4:$D$2000,$D1637))+(IFERROR((SUMIF('Остаток на начало год'!$B$5:$B$302,$D1637,'Остаток на начало год'!$E$5:$E$302)+SUMIFS('Регистрация приход товаров'!$G$4:$G$2000,'Регистрация приход товаров'!$D$4:$D$2000,$D1637,'Регистрация приход товаров'!$A$4:$A$2000,"&lt;"&amp;DATE(YEAR($A1637),MONTH($A1637),1)))-SUMIFS('Регистрация расход товаров'!$G$4:$G$2000,'Регистрация расход товаров'!$A$4:$A$2000,"&lt;"&amp;DATE(YEAR($A1637),MONTH($A1637),1),'Регистрация расход товаров'!$D$4:$D$2000,$D1637),0))))*G1637,0)</f>
        <v>0</v>
      </c>
      <c r="I1637" s="154"/>
      <c r="J1637" s="153">
        <f t="shared" si="50"/>
        <v>0</v>
      </c>
      <c r="K1637" s="153">
        <f t="shared" si="51"/>
        <v>0</v>
      </c>
      <c r="L1637" s="43" t="e">
        <f>IF(B1637=#REF!,MAX($L$3:L1636)+1,0)</f>
        <v>#REF!</v>
      </c>
    </row>
    <row r="1638" spans="1:12">
      <c r="A1638" s="158"/>
      <c r="B1638" s="94"/>
      <c r="C1638" s="159"/>
      <c r="D1638" s="128"/>
      <c r="E1638" s="151" t="str">
        <f>IFERROR(INDEX('Материал хисобот'!$C$9:$C$259,MATCH(D1638,'Материал хисобот'!$B$9:$B$259,0),1),"")</f>
        <v/>
      </c>
      <c r="F1638" s="152" t="str">
        <f>IFERROR(INDEX('Материал хисобот'!$D$9:$D$259,MATCH(D1638,'Материал хисобот'!$B$9:$B$259,0),1),"")</f>
        <v/>
      </c>
      <c r="G1638" s="155"/>
      <c r="H1638" s="153">
        <f>IFERROR((((SUMIFS('Регистрация приход товаров'!$H$4:$H$2000,'Регистрация приход товаров'!$A$4:$A$2000,"&gt;="&amp;DATE(YEAR($A1638),MONTH($A1638),1),'Регистрация приход товаров'!$D$4:$D$2000,$D1638)-SUMIFS('Регистрация приход товаров'!$H$4:$H$2000,'Регистрация приход товаров'!$A$4:$A$2000,"&gt;="&amp;DATE(YEAR($A1638),MONTH($A1638)+1,1),'Регистрация приход товаров'!$D$4:$D$2000,$D1638))+(IFERROR((SUMIF('Остаток на начало год'!$B$5:$B$302,$D1638,'Остаток на начало год'!$F$5:$F$302)+SUMIFS('Регистрация приход товаров'!$H$4:$H$2000,'Регистрация приход товаров'!$D$4:$D$2000,$D1638,'Регистрация приход товаров'!$A$4:$A$2000,"&lt;"&amp;DATE(YEAR($A1638),MONTH($A1638),1)))-SUMIFS('Регистрация расход товаров'!$H$4:$H$2000,'Регистрация расход товаров'!$A$4:$A$2000,"&lt;"&amp;DATE(YEAR($A1638),MONTH($A1638),1),'Регистрация расход товаров'!$D$4:$D$2000,$D1638),0)))/((SUMIFS('Регистрация приход товаров'!$G$4:$G$2000,'Регистрация приход товаров'!$A$4:$A$2000,"&gt;="&amp;DATE(YEAR($A1638),MONTH($A1638),1),'Регистрация приход товаров'!$D$4:$D$2000,$D1638)-SUMIFS('Регистрация приход товаров'!$G$4:$G$2000,'Регистрация приход товаров'!$A$4:$A$2000,"&gt;="&amp;DATE(YEAR($A1638),MONTH($A1638)+1,1),'Регистрация приход товаров'!$D$4:$D$2000,$D1638))+(IFERROR((SUMIF('Остаток на начало год'!$B$5:$B$302,$D1638,'Остаток на начало год'!$E$5:$E$302)+SUMIFS('Регистрация приход товаров'!$G$4:$G$2000,'Регистрация приход товаров'!$D$4:$D$2000,$D1638,'Регистрация приход товаров'!$A$4:$A$2000,"&lt;"&amp;DATE(YEAR($A1638),MONTH($A1638),1)))-SUMIFS('Регистрация расход товаров'!$G$4:$G$2000,'Регистрация расход товаров'!$A$4:$A$2000,"&lt;"&amp;DATE(YEAR($A1638),MONTH($A1638),1),'Регистрация расход товаров'!$D$4:$D$2000,$D1638),0))))*G1638,0)</f>
        <v>0</v>
      </c>
      <c r="I1638" s="154"/>
      <c r="J1638" s="153">
        <f t="shared" si="50"/>
        <v>0</v>
      </c>
      <c r="K1638" s="153">
        <f t="shared" si="51"/>
        <v>0</v>
      </c>
      <c r="L1638" s="43" t="e">
        <f>IF(B1638=#REF!,MAX($L$3:L1637)+1,0)</f>
        <v>#REF!</v>
      </c>
    </row>
    <row r="1639" spans="1:12">
      <c r="A1639" s="158"/>
      <c r="B1639" s="94"/>
      <c r="C1639" s="159"/>
      <c r="D1639" s="128"/>
      <c r="E1639" s="151" t="str">
        <f>IFERROR(INDEX('Материал хисобот'!$C$9:$C$259,MATCH(D1639,'Материал хисобот'!$B$9:$B$259,0),1),"")</f>
        <v/>
      </c>
      <c r="F1639" s="152" t="str">
        <f>IFERROR(INDEX('Материал хисобот'!$D$9:$D$259,MATCH(D1639,'Материал хисобот'!$B$9:$B$259,0),1),"")</f>
        <v/>
      </c>
      <c r="G1639" s="155"/>
      <c r="H1639" s="153">
        <f>IFERROR((((SUMIFS('Регистрация приход товаров'!$H$4:$H$2000,'Регистрация приход товаров'!$A$4:$A$2000,"&gt;="&amp;DATE(YEAR($A1639),MONTH($A1639),1),'Регистрация приход товаров'!$D$4:$D$2000,$D1639)-SUMIFS('Регистрация приход товаров'!$H$4:$H$2000,'Регистрация приход товаров'!$A$4:$A$2000,"&gt;="&amp;DATE(YEAR($A1639),MONTH($A1639)+1,1),'Регистрация приход товаров'!$D$4:$D$2000,$D1639))+(IFERROR((SUMIF('Остаток на начало год'!$B$5:$B$302,$D1639,'Остаток на начало год'!$F$5:$F$302)+SUMIFS('Регистрация приход товаров'!$H$4:$H$2000,'Регистрация приход товаров'!$D$4:$D$2000,$D1639,'Регистрация приход товаров'!$A$4:$A$2000,"&lt;"&amp;DATE(YEAR($A1639),MONTH($A1639),1)))-SUMIFS('Регистрация расход товаров'!$H$4:$H$2000,'Регистрация расход товаров'!$A$4:$A$2000,"&lt;"&amp;DATE(YEAR($A1639),MONTH($A1639),1),'Регистрация расход товаров'!$D$4:$D$2000,$D1639),0)))/((SUMIFS('Регистрация приход товаров'!$G$4:$G$2000,'Регистрация приход товаров'!$A$4:$A$2000,"&gt;="&amp;DATE(YEAR($A1639),MONTH($A1639),1),'Регистрация приход товаров'!$D$4:$D$2000,$D1639)-SUMIFS('Регистрация приход товаров'!$G$4:$G$2000,'Регистрация приход товаров'!$A$4:$A$2000,"&gt;="&amp;DATE(YEAR($A1639),MONTH($A1639)+1,1),'Регистрация приход товаров'!$D$4:$D$2000,$D1639))+(IFERROR((SUMIF('Остаток на начало год'!$B$5:$B$302,$D1639,'Остаток на начало год'!$E$5:$E$302)+SUMIFS('Регистрация приход товаров'!$G$4:$G$2000,'Регистрация приход товаров'!$D$4:$D$2000,$D1639,'Регистрация приход товаров'!$A$4:$A$2000,"&lt;"&amp;DATE(YEAR($A1639),MONTH($A1639),1)))-SUMIFS('Регистрация расход товаров'!$G$4:$G$2000,'Регистрация расход товаров'!$A$4:$A$2000,"&lt;"&amp;DATE(YEAR($A1639),MONTH($A1639),1),'Регистрация расход товаров'!$D$4:$D$2000,$D1639),0))))*G1639,0)</f>
        <v>0</v>
      </c>
      <c r="I1639" s="154"/>
      <c r="J1639" s="153">
        <f t="shared" si="50"/>
        <v>0</v>
      </c>
      <c r="K1639" s="153">
        <f t="shared" si="51"/>
        <v>0</v>
      </c>
      <c r="L1639" s="43" t="e">
        <f>IF(B1639=#REF!,MAX($L$3:L1638)+1,0)</f>
        <v>#REF!</v>
      </c>
    </row>
    <row r="1640" spans="1:12">
      <c r="A1640" s="158"/>
      <c r="B1640" s="94"/>
      <c r="C1640" s="159"/>
      <c r="D1640" s="128"/>
      <c r="E1640" s="151" t="str">
        <f>IFERROR(INDEX('Материал хисобот'!$C$9:$C$259,MATCH(D1640,'Материал хисобот'!$B$9:$B$259,0),1),"")</f>
        <v/>
      </c>
      <c r="F1640" s="152" t="str">
        <f>IFERROR(INDEX('Материал хисобот'!$D$9:$D$259,MATCH(D1640,'Материал хисобот'!$B$9:$B$259,0),1),"")</f>
        <v/>
      </c>
      <c r="G1640" s="155"/>
      <c r="H1640" s="153">
        <f>IFERROR((((SUMIFS('Регистрация приход товаров'!$H$4:$H$2000,'Регистрация приход товаров'!$A$4:$A$2000,"&gt;="&amp;DATE(YEAR($A1640),MONTH($A1640),1),'Регистрация приход товаров'!$D$4:$D$2000,$D1640)-SUMIFS('Регистрация приход товаров'!$H$4:$H$2000,'Регистрация приход товаров'!$A$4:$A$2000,"&gt;="&amp;DATE(YEAR($A1640),MONTH($A1640)+1,1),'Регистрация приход товаров'!$D$4:$D$2000,$D1640))+(IFERROR((SUMIF('Остаток на начало год'!$B$5:$B$302,$D1640,'Остаток на начало год'!$F$5:$F$302)+SUMIFS('Регистрация приход товаров'!$H$4:$H$2000,'Регистрация приход товаров'!$D$4:$D$2000,$D1640,'Регистрация приход товаров'!$A$4:$A$2000,"&lt;"&amp;DATE(YEAR($A1640),MONTH($A1640),1)))-SUMIFS('Регистрация расход товаров'!$H$4:$H$2000,'Регистрация расход товаров'!$A$4:$A$2000,"&lt;"&amp;DATE(YEAR($A1640),MONTH($A1640),1),'Регистрация расход товаров'!$D$4:$D$2000,$D1640),0)))/((SUMIFS('Регистрация приход товаров'!$G$4:$G$2000,'Регистрация приход товаров'!$A$4:$A$2000,"&gt;="&amp;DATE(YEAR($A1640),MONTH($A1640),1),'Регистрация приход товаров'!$D$4:$D$2000,$D1640)-SUMIFS('Регистрация приход товаров'!$G$4:$G$2000,'Регистрация приход товаров'!$A$4:$A$2000,"&gt;="&amp;DATE(YEAR($A1640),MONTH($A1640)+1,1),'Регистрация приход товаров'!$D$4:$D$2000,$D1640))+(IFERROR((SUMIF('Остаток на начало год'!$B$5:$B$302,$D1640,'Остаток на начало год'!$E$5:$E$302)+SUMIFS('Регистрация приход товаров'!$G$4:$G$2000,'Регистрация приход товаров'!$D$4:$D$2000,$D1640,'Регистрация приход товаров'!$A$4:$A$2000,"&lt;"&amp;DATE(YEAR($A1640),MONTH($A1640),1)))-SUMIFS('Регистрация расход товаров'!$G$4:$G$2000,'Регистрация расход товаров'!$A$4:$A$2000,"&lt;"&amp;DATE(YEAR($A1640),MONTH($A1640),1),'Регистрация расход товаров'!$D$4:$D$2000,$D1640),0))))*G1640,0)</f>
        <v>0</v>
      </c>
      <c r="I1640" s="154"/>
      <c r="J1640" s="153">
        <f t="shared" si="50"/>
        <v>0</v>
      </c>
      <c r="K1640" s="153">
        <f t="shared" si="51"/>
        <v>0</v>
      </c>
      <c r="L1640" s="43" t="e">
        <f>IF(B1640=#REF!,MAX($L$3:L1639)+1,0)</f>
        <v>#REF!</v>
      </c>
    </row>
    <row r="1641" spans="1:12">
      <c r="A1641" s="158"/>
      <c r="B1641" s="94"/>
      <c r="C1641" s="159"/>
      <c r="D1641" s="128"/>
      <c r="E1641" s="151" t="str">
        <f>IFERROR(INDEX('Материал хисобот'!$C$9:$C$259,MATCH(D1641,'Материал хисобот'!$B$9:$B$259,0),1),"")</f>
        <v/>
      </c>
      <c r="F1641" s="152" t="str">
        <f>IFERROR(INDEX('Материал хисобот'!$D$9:$D$259,MATCH(D1641,'Материал хисобот'!$B$9:$B$259,0),1),"")</f>
        <v/>
      </c>
      <c r="G1641" s="155"/>
      <c r="H1641" s="153">
        <f>IFERROR((((SUMIFS('Регистрация приход товаров'!$H$4:$H$2000,'Регистрация приход товаров'!$A$4:$A$2000,"&gt;="&amp;DATE(YEAR($A1641),MONTH($A1641),1),'Регистрация приход товаров'!$D$4:$D$2000,$D1641)-SUMIFS('Регистрация приход товаров'!$H$4:$H$2000,'Регистрация приход товаров'!$A$4:$A$2000,"&gt;="&amp;DATE(YEAR($A1641),MONTH($A1641)+1,1),'Регистрация приход товаров'!$D$4:$D$2000,$D1641))+(IFERROR((SUMIF('Остаток на начало год'!$B$5:$B$302,$D1641,'Остаток на начало год'!$F$5:$F$302)+SUMIFS('Регистрация приход товаров'!$H$4:$H$2000,'Регистрация приход товаров'!$D$4:$D$2000,$D1641,'Регистрация приход товаров'!$A$4:$A$2000,"&lt;"&amp;DATE(YEAR($A1641),MONTH($A1641),1)))-SUMIFS('Регистрация расход товаров'!$H$4:$H$2000,'Регистрация расход товаров'!$A$4:$A$2000,"&lt;"&amp;DATE(YEAR($A1641),MONTH($A1641),1),'Регистрация расход товаров'!$D$4:$D$2000,$D1641),0)))/((SUMIFS('Регистрация приход товаров'!$G$4:$G$2000,'Регистрация приход товаров'!$A$4:$A$2000,"&gt;="&amp;DATE(YEAR($A1641),MONTH($A1641),1),'Регистрация приход товаров'!$D$4:$D$2000,$D1641)-SUMIFS('Регистрация приход товаров'!$G$4:$G$2000,'Регистрация приход товаров'!$A$4:$A$2000,"&gt;="&amp;DATE(YEAR($A1641),MONTH($A1641)+1,1),'Регистрация приход товаров'!$D$4:$D$2000,$D1641))+(IFERROR((SUMIF('Остаток на начало год'!$B$5:$B$302,$D1641,'Остаток на начало год'!$E$5:$E$302)+SUMIFS('Регистрация приход товаров'!$G$4:$G$2000,'Регистрация приход товаров'!$D$4:$D$2000,$D1641,'Регистрация приход товаров'!$A$4:$A$2000,"&lt;"&amp;DATE(YEAR($A1641),MONTH($A1641),1)))-SUMIFS('Регистрация расход товаров'!$G$4:$G$2000,'Регистрация расход товаров'!$A$4:$A$2000,"&lt;"&amp;DATE(YEAR($A1641),MONTH($A1641),1),'Регистрация расход товаров'!$D$4:$D$2000,$D1641),0))))*G1641,0)</f>
        <v>0</v>
      </c>
      <c r="I1641" s="154"/>
      <c r="J1641" s="153">
        <f t="shared" si="50"/>
        <v>0</v>
      </c>
      <c r="K1641" s="153">
        <f t="shared" si="51"/>
        <v>0</v>
      </c>
      <c r="L1641" s="43" t="e">
        <f>IF(B1641=#REF!,MAX($L$3:L1640)+1,0)</f>
        <v>#REF!</v>
      </c>
    </row>
    <row r="1642" spans="1:12">
      <c r="A1642" s="158"/>
      <c r="B1642" s="94"/>
      <c r="C1642" s="159"/>
      <c r="D1642" s="128"/>
      <c r="E1642" s="151" t="str">
        <f>IFERROR(INDEX('Материал хисобот'!$C$9:$C$259,MATCH(D1642,'Материал хисобот'!$B$9:$B$259,0),1),"")</f>
        <v/>
      </c>
      <c r="F1642" s="152" t="str">
        <f>IFERROR(INDEX('Материал хисобот'!$D$9:$D$259,MATCH(D1642,'Материал хисобот'!$B$9:$B$259,0),1),"")</f>
        <v/>
      </c>
      <c r="G1642" s="155"/>
      <c r="H1642" s="153">
        <f>IFERROR((((SUMIFS('Регистрация приход товаров'!$H$4:$H$2000,'Регистрация приход товаров'!$A$4:$A$2000,"&gt;="&amp;DATE(YEAR($A1642),MONTH($A1642),1),'Регистрация приход товаров'!$D$4:$D$2000,$D1642)-SUMIFS('Регистрация приход товаров'!$H$4:$H$2000,'Регистрация приход товаров'!$A$4:$A$2000,"&gt;="&amp;DATE(YEAR($A1642),MONTH($A1642)+1,1),'Регистрация приход товаров'!$D$4:$D$2000,$D1642))+(IFERROR((SUMIF('Остаток на начало год'!$B$5:$B$302,$D1642,'Остаток на начало год'!$F$5:$F$302)+SUMIFS('Регистрация приход товаров'!$H$4:$H$2000,'Регистрация приход товаров'!$D$4:$D$2000,$D1642,'Регистрация приход товаров'!$A$4:$A$2000,"&lt;"&amp;DATE(YEAR($A1642),MONTH($A1642),1)))-SUMIFS('Регистрация расход товаров'!$H$4:$H$2000,'Регистрация расход товаров'!$A$4:$A$2000,"&lt;"&amp;DATE(YEAR($A1642),MONTH($A1642),1),'Регистрация расход товаров'!$D$4:$D$2000,$D1642),0)))/((SUMIFS('Регистрация приход товаров'!$G$4:$G$2000,'Регистрация приход товаров'!$A$4:$A$2000,"&gt;="&amp;DATE(YEAR($A1642),MONTH($A1642),1),'Регистрация приход товаров'!$D$4:$D$2000,$D1642)-SUMIFS('Регистрация приход товаров'!$G$4:$G$2000,'Регистрация приход товаров'!$A$4:$A$2000,"&gt;="&amp;DATE(YEAR($A1642),MONTH($A1642)+1,1),'Регистрация приход товаров'!$D$4:$D$2000,$D1642))+(IFERROR((SUMIF('Остаток на начало год'!$B$5:$B$302,$D1642,'Остаток на начало год'!$E$5:$E$302)+SUMIFS('Регистрация приход товаров'!$G$4:$G$2000,'Регистрация приход товаров'!$D$4:$D$2000,$D1642,'Регистрация приход товаров'!$A$4:$A$2000,"&lt;"&amp;DATE(YEAR($A1642),MONTH($A1642),1)))-SUMIFS('Регистрация расход товаров'!$G$4:$G$2000,'Регистрация расход товаров'!$A$4:$A$2000,"&lt;"&amp;DATE(YEAR($A1642),MONTH($A1642),1),'Регистрация расход товаров'!$D$4:$D$2000,$D1642),0))))*G1642,0)</f>
        <v>0</v>
      </c>
      <c r="I1642" s="154"/>
      <c r="J1642" s="153">
        <f t="shared" si="50"/>
        <v>0</v>
      </c>
      <c r="K1642" s="153">
        <f t="shared" si="51"/>
        <v>0</v>
      </c>
      <c r="L1642" s="43" t="e">
        <f>IF(B1642=#REF!,MAX($L$3:L1641)+1,0)</f>
        <v>#REF!</v>
      </c>
    </row>
    <row r="1643" spans="1:12">
      <c r="A1643" s="158"/>
      <c r="B1643" s="94"/>
      <c r="C1643" s="159"/>
      <c r="D1643" s="128"/>
      <c r="E1643" s="151" t="str">
        <f>IFERROR(INDEX('Материал хисобот'!$C$9:$C$259,MATCH(D1643,'Материал хисобот'!$B$9:$B$259,0),1),"")</f>
        <v/>
      </c>
      <c r="F1643" s="152" t="str">
        <f>IFERROR(INDEX('Материал хисобот'!$D$9:$D$259,MATCH(D1643,'Материал хисобот'!$B$9:$B$259,0),1),"")</f>
        <v/>
      </c>
      <c r="G1643" s="155"/>
      <c r="H1643" s="153">
        <f>IFERROR((((SUMIFS('Регистрация приход товаров'!$H$4:$H$2000,'Регистрация приход товаров'!$A$4:$A$2000,"&gt;="&amp;DATE(YEAR($A1643),MONTH($A1643),1),'Регистрация приход товаров'!$D$4:$D$2000,$D1643)-SUMIFS('Регистрация приход товаров'!$H$4:$H$2000,'Регистрация приход товаров'!$A$4:$A$2000,"&gt;="&amp;DATE(YEAR($A1643),MONTH($A1643)+1,1),'Регистрация приход товаров'!$D$4:$D$2000,$D1643))+(IFERROR((SUMIF('Остаток на начало год'!$B$5:$B$302,$D1643,'Остаток на начало год'!$F$5:$F$302)+SUMIFS('Регистрация приход товаров'!$H$4:$H$2000,'Регистрация приход товаров'!$D$4:$D$2000,$D1643,'Регистрация приход товаров'!$A$4:$A$2000,"&lt;"&amp;DATE(YEAR($A1643),MONTH($A1643),1)))-SUMIFS('Регистрация расход товаров'!$H$4:$H$2000,'Регистрация расход товаров'!$A$4:$A$2000,"&lt;"&amp;DATE(YEAR($A1643),MONTH($A1643),1),'Регистрация расход товаров'!$D$4:$D$2000,$D1643),0)))/((SUMIFS('Регистрация приход товаров'!$G$4:$G$2000,'Регистрация приход товаров'!$A$4:$A$2000,"&gt;="&amp;DATE(YEAR($A1643),MONTH($A1643),1),'Регистрация приход товаров'!$D$4:$D$2000,$D1643)-SUMIFS('Регистрация приход товаров'!$G$4:$G$2000,'Регистрация приход товаров'!$A$4:$A$2000,"&gt;="&amp;DATE(YEAR($A1643),MONTH($A1643)+1,1),'Регистрация приход товаров'!$D$4:$D$2000,$D1643))+(IFERROR((SUMIF('Остаток на начало год'!$B$5:$B$302,$D1643,'Остаток на начало год'!$E$5:$E$302)+SUMIFS('Регистрация приход товаров'!$G$4:$G$2000,'Регистрация приход товаров'!$D$4:$D$2000,$D1643,'Регистрация приход товаров'!$A$4:$A$2000,"&lt;"&amp;DATE(YEAR($A1643),MONTH($A1643),1)))-SUMIFS('Регистрация расход товаров'!$G$4:$G$2000,'Регистрация расход товаров'!$A$4:$A$2000,"&lt;"&amp;DATE(YEAR($A1643),MONTH($A1643),1),'Регистрация расход товаров'!$D$4:$D$2000,$D1643),0))))*G1643,0)</f>
        <v>0</v>
      </c>
      <c r="I1643" s="154"/>
      <c r="J1643" s="153">
        <f t="shared" si="50"/>
        <v>0</v>
      </c>
      <c r="K1643" s="153">
        <f t="shared" si="51"/>
        <v>0</v>
      </c>
      <c r="L1643" s="43" t="e">
        <f>IF(B1643=#REF!,MAX($L$3:L1642)+1,0)</f>
        <v>#REF!</v>
      </c>
    </row>
    <row r="1644" spans="1:12">
      <c r="A1644" s="158"/>
      <c r="B1644" s="94"/>
      <c r="C1644" s="159"/>
      <c r="D1644" s="128"/>
      <c r="E1644" s="151" t="str">
        <f>IFERROR(INDEX('Материал хисобот'!$C$9:$C$259,MATCH(D1644,'Материал хисобот'!$B$9:$B$259,0),1),"")</f>
        <v/>
      </c>
      <c r="F1644" s="152" t="str">
        <f>IFERROR(INDEX('Материал хисобот'!$D$9:$D$259,MATCH(D1644,'Материал хисобот'!$B$9:$B$259,0),1),"")</f>
        <v/>
      </c>
      <c r="G1644" s="155"/>
      <c r="H1644" s="153">
        <f>IFERROR((((SUMIFS('Регистрация приход товаров'!$H$4:$H$2000,'Регистрация приход товаров'!$A$4:$A$2000,"&gt;="&amp;DATE(YEAR($A1644),MONTH($A1644),1),'Регистрация приход товаров'!$D$4:$D$2000,$D1644)-SUMIFS('Регистрация приход товаров'!$H$4:$H$2000,'Регистрация приход товаров'!$A$4:$A$2000,"&gt;="&amp;DATE(YEAR($A1644),MONTH($A1644)+1,1),'Регистрация приход товаров'!$D$4:$D$2000,$D1644))+(IFERROR((SUMIF('Остаток на начало год'!$B$5:$B$302,$D1644,'Остаток на начало год'!$F$5:$F$302)+SUMIFS('Регистрация приход товаров'!$H$4:$H$2000,'Регистрация приход товаров'!$D$4:$D$2000,$D1644,'Регистрация приход товаров'!$A$4:$A$2000,"&lt;"&amp;DATE(YEAR($A1644),MONTH($A1644),1)))-SUMIFS('Регистрация расход товаров'!$H$4:$H$2000,'Регистрация расход товаров'!$A$4:$A$2000,"&lt;"&amp;DATE(YEAR($A1644),MONTH($A1644),1),'Регистрация расход товаров'!$D$4:$D$2000,$D1644),0)))/((SUMIFS('Регистрация приход товаров'!$G$4:$G$2000,'Регистрация приход товаров'!$A$4:$A$2000,"&gt;="&amp;DATE(YEAR($A1644),MONTH($A1644),1),'Регистрация приход товаров'!$D$4:$D$2000,$D1644)-SUMIFS('Регистрация приход товаров'!$G$4:$G$2000,'Регистрация приход товаров'!$A$4:$A$2000,"&gt;="&amp;DATE(YEAR($A1644),MONTH($A1644)+1,1),'Регистрация приход товаров'!$D$4:$D$2000,$D1644))+(IFERROR((SUMIF('Остаток на начало год'!$B$5:$B$302,$D1644,'Остаток на начало год'!$E$5:$E$302)+SUMIFS('Регистрация приход товаров'!$G$4:$G$2000,'Регистрация приход товаров'!$D$4:$D$2000,$D1644,'Регистрация приход товаров'!$A$4:$A$2000,"&lt;"&amp;DATE(YEAR($A1644),MONTH($A1644),1)))-SUMIFS('Регистрация расход товаров'!$G$4:$G$2000,'Регистрация расход товаров'!$A$4:$A$2000,"&lt;"&amp;DATE(YEAR($A1644),MONTH($A1644),1),'Регистрация расход товаров'!$D$4:$D$2000,$D1644),0))))*G1644,0)</f>
        <v>0</v>
      </c>
      <c r="I1644" s="154"/>
      <c r="J1644" s="153">
        <f t="shared" si="50"/>
        <v>0</v>
      </c>
      <c r="K1644" s="153">
        <f t="shared" si="51"/>
        <v>0</v>
      </c>
      <c r="L1644" s="43" t="e">
        <f>IF(B1644=#REF!,MAX($L$3:L1643)+1,0)</f>
        <v>#REF!</v>
      </c>
    </row>
    <row r="1645" spans="1:12">
      <c r="A1645" s="158"/>
      <c r="B1645" s="94"/>
      <c r="C1645" s="159"/>
      <c r="D1645" s="128"/>
      <c r="E1645" s="151" t="str">
        <f>IFERROR(INDEX('Материал хисобот'!$C$9:$C$259,MATCH(D1645,'Материал хисобот'!$B$9:$B$259,0),1),"")</f>
        <v/>
      </c>
      <c r="F1645" s="152" t="str">
        <f>IFERROR(INDEX('Материал хисобот'!$D$9:$D$259,MATCH(D1645,'Материал хисобот'!$B$9:$B$259,0),1),"")</f>
        <v/>
      </c>
      <c r="G1645" s="155"/>
      <c r="H1645" s="153">
        <f>IFERROR((((SUMIFS('Регистрация приход товаров'!$H$4:$H$2000,'Регистрация приход товаров'!$A$4:$A$2000,"&gt;="&amp;DATE(YEAR($A1645),MONTH($A1645),1),'Регистрация приход товаров'!$D$4:$D$2000,$D1645)-SUMIFS('Регистрация приход товаров'!$H$4:$H$2000,'Регистрация приход товаров'!$A$4:$A$2000,"&gt;="&amp;DATE(YEAR($A1645),MONTH($A1645)+1,1),'Регистрация приход товаров'!$D$4:$D$2000,$D1645))+(IFERROR((SUMIF('Остаток на начало год'!$B$5:$B$302,$D1645,'Остаток на начало год'!$F$5:$F$302)+SUMIFS('Регистрация приход товаров'!$H$4:$H$2000,'Регистрация приход товаров'!$D$4:$D$2000,$D1645,'Регистрация приход товаров'!$A$4:$A$2000,"&lt;"&amp;DATE(YEAR($A1645),MONTH($A1645),1)))-SUMIFS('Регистрация расход товаров'!$H$4:$H$2000,'Регистрация расход товаров'!$A$4:$A$2000,"&lt;"&amp;DATE(YEAR($A1645),MONTH($A1645),1),'Регистрация расход товаров'!$D$4:$D$2000,$D1645),0)))/((SUMIFS('Регистрация приход товаров'!$G$4:$G$2000,'Регистрация приход товаров'!$A$4:$A$2000,"&gt;="&amp;DATE(YEAR($A1645),MONTH($A1645),1),'Регистрация приход товаров'!$D$4:$D$2000,$D1645)-SUMIFS('Регистрация приход товаров'!$G$4:$G$2000,'Регистрация приход товаров'!$A$4:$A$2000,"&gt;="&amp;DATE(YEAR($A1645),MONTH($A1645)+1,1),'Регистрация приход товаров'!$D$4:$D$2000,$D1645))+(IFERROR((SUMIF('Остаток на начало год'!$B$5:$B$302,$D1645,'Остаток на начало год'!$E$5:$E$302)+SUMIFS('Регистрация приход товаров'!$G$4:$G$2000,'Регистрация приход товаров'!$D$4:$D$2000,$D1645,'Регистрация приход товаров'!$A$4:$A$2000,"&lt;"&amp;DATE(YEAR($A1645),MONTH($A1645),1)))-SUMIFS('Регистрация расход товаров'!$G$4:$G$2000,'Регистрация расход товаров'!$A$4:$A$2000,"&lt;"&amp;DATE(YEAR($A1645),MONTH($A1645),1),'Регистрация расход товаров'!$D$4:$D$2000,$D1645),0))))*G1645,0)</f>
        <v>0</v>
      </c>
      <c r="I1645" s="154"/>
      <c r="J1645" s="153">
        <f t="shared" si="50"/>
        <v>0</v>
      </c>
      <c r="K1645" s="153">
        <f t="shared" si="51"/>
        <v>0</v>
      </c>
      <c r="L1645" s="43" t="e">
        <f>IF(B1645=#REF!,MAX($L$3:L1644)+1,0)</f>
        <v>#REF!</v>
      </c>
    </row>
    <row r="1646" spans="1:12">
      <c r="A1646" s="158"/>
      <c r="B1646" s="94"/>
      <c r="C1646" s="159"/>
      <c r="D1646" s="128"/>
      <c r="E1646" s="151" t="str">
        <f>IFERROR(INDEX('Материал хисобот'!$C$9:$C$259,MATCH(D1646,'Материал хисобот'!$B$9:$B$259,0),1),"")</f>
        <v/>
      </c>
      <c r="F1646" s="152" t="str">
        <f>IFERROR(INDEX('Материал хисобот'!$D$9:$D$259,MATCH(D1646,'Материал хисобот'!$B$9:$B$259,0),1),"")</f>
        <v/>
      </c>
      <c r="G1646" s="155"/>
      <c r="H1646" s="153">
        <f>IFERROR((((SUMIFS('Регистрация приход товаров'!$H$4:$H$2000,'Регистрация приход товаров'!$A$4:$A$2000,"&gt;="&amp;DATE(YEAR($A1646),MONTH($A1646),1),'Регистрация приход товаров'!$D$4:$D$2000,$D1646)-SUMIFS('Регистрация приход товаров'!$H$4:$H$2000,'Регистрация приход товаров'!$A$4:$A$2000,"&gt;="&amp;DATE(YEAR($A1646),MONTH($A1646)+1,1),'Регистрация приход товаров'!$D$4:$D$2000,$D1646))+(IFERROR((SUMIF('Остаток на начало год'!$B$5:$B$302,$D1646,'Остаток на начало год'!$F$5:$F$302)+SUMIFS('Регистрация приход товаров'!$H$4:$H$2000,'Регистрация приход товаров'!$D$4:$D$2000,$D1646,'Регистрация приход товаров'!$A$4:$A$2000,"&lt;"&amp;DATE(YEAR($A1646),MONTH($A1646),1)))-SUMIFS('Регистрация расход товаров'!$H$4:$H$2000,'Регистрация расход товаров'!$A$4:$A$2000,"&lt;"&amp;DATE(YEAR($A1646),MONTH($A1646),1),'Регистрация расход товаров'!$D$4:$D$2000,$D1646),0)))/((SUMIFS('Регистрация приход товаров'!$G$4:$G$2000,'Регистрация приход товаров'!$A$4:$A$2000,"&gt;="&amp;DATE(YEAR($A1646),MONTH($A1646),1),'Регистрация приход товаров'!$D$4:$D$2000,$D1646)-SUMIFS('Регистрация приход товаров'!$G$4:$G$2000,'Регистрация приход товаров'!$A$4:$A$2000,"&gt;="&amp;DATE(YEAR($A1646),MONTH($A1646)+1,1),'Регистрация приход товаров'!$D$4:$D$2000,$D1646))+(IFERROR((SUMIF('Остаток на начало год'!$B$5:$B$302,$D1646,'Остаток на начало год'!$E$5:$E$302)+SUMIFS('Регистрация приход товаров'!$G$4:$G$2000,'Регистрация приход товаров'!$D$4:$D$2000,$D1646,'Регистрация приход товаров'!$A$4:$A$2000,"&lt;"&amp;DATE(YEAR($A1646),MONTH($A1646),1)))-SUMIFS('Регистрация расход товаров'!$G$4:$G$2000,'Регистрация расход товаров'!$A$4:$A$2000,"&lt;"&amp;DATE(YEAR($A1646),MONTH($A1646),1),'Регистрация расход товаров'!$D$4:$D$2000,$D1646),0))))*G1646,0)</f>
        <v>0</v>
      </c>
      <c r="I1646" s="154"/>
      <c r="J1646" s="153">
        <f t="shared" si="50"/>
        <v>0</v>
      </c>
      <c r="K1646" s="153">
        <f t="shared" si="51"/>
        <v>0</v>
      </c>
      <c r="L1646" s="43" t="e">
        <f>IF(B1646=#REF!,MAX($L$3:L1645)+1,0)</f>
        <v>#REF!</v>
      </c>
    </row>
    <row r="1647" spans="1:12">
      <c r="A1647" s="158"/>
      <c r="B1647" s="94"/>
      <c r="C1647" s="159"/>
      <c r="D1647" s="128"/>
      <c r="E1647" s="151" t="str">
        <f>IFERROR(INDEX('Материал хисобот'!$C$9:$C$259,MATCH(D1647,'Материал хисобот'!$B$9:$B$259,0),1),"")</f>
        <v/>
      </c>
      <c r="F1647" s="152" t="str">
        <f>IFERROR(INDEX('Материал хисобот'!$D$9:$D$259,MATCH(D1647,'Материал хисобот'!$B$9:$B$259,0),1),"")</f>
        <v/>
      </c>
      <c r="G1647" s="155"/>
      <c r="H1647" s="153">
        <f>IFERROR((((SUMIFS('Регистрация приход товаров'!$H$4:$H$2000,'Регистрация приход товаров'!$A$4:$A$2000,"&gt;="&amp;DATE(YEAR($A1647),MONTH($A1647),1),'Регистрация приход товаров'!$D$4:$D$2000,$D1647)-SUMIFS('Регистрация приход товаров'!$H$4:$H$2000,'Регистрация приход товаров'!$A$4:$A$2000,"&gt;="&amp;DATE(YEAR($A1647),MONTH($A1647)+1,1),'Регистрация приход товаров'!$D$4:$D$2000,$D1647))+(IFERROR((SUMIF('Остаток на начало год'!$B$5:$B$302,$D1647,'Остаток на начало год'!$F$5:$F$302)+SUMIFS('Регистрация приход товаров'!$H$4:$H$2000,'Регистрация приход товаров'!$D$4:$D$2000,$D1647,'Регистрация приход товаров'!$A$4:$A$2000,"&lt;"&amp;DATE(YEAR($A1647),MONTH($A1647),1)))-SUMIFS('Регистрация расход товаров'!$H$4:$H$2000,'Регистрация расход товаров'!$A$4:$A$2000,"&lt;"&amp;DATE(YEAR($A1647),MONTH($A1647),1),'Регистрация расход товаров'!$D$4:$D$2000,$D1647),0)))/((SUMIFS('Регистрация приход товаров'!$G$4:$G$2000,'Регистрация приход товаров'!$A$4:$A$2000,"&gt;="&amp;DATE(YEAR($A1647),MONTH($A1647),1),'Регистрация приход товаров'!$D$4:$D$2000,$D1647)-SUMIFS('Регистрация приход товаров'!$G$4:$G$2000,'Регистрация приход товаров'!$A$4:$A$2000,"&gt;="&amp;DATE(YEAR($A1647),MONTH($A1647)+1,1),'Регистрация приход товаров'!$D$4:$D$2000,$D1647))+(IFERROR((SUMIF('Остаток на начало год'!$B$5:$B$302,$D1647,'Остаток на начало год'!$E$5:$E$302)+SUMIFS('Регистрация приход товаров'!$G$4:$G$2000,'Регистрация приход товаров'!$D$4:$D$2000,$D1647,'Регистрация приход товаров'!$A$4:$A$2000,"&lt;"&amp;DATE(YEAR($A1647),MONTH($A1647),1)))-SUMIFS('Регистрация расход товаров'!$G$4:$G$2000,'Регистрация расход товаров'!$A$4:$A$2000,"&lt;"&amp;DATE(YEAR($A1647),MONTH($A1647),1),'Регистрация расход товаров'!$D$4:$D$2000,$D1647),0))))*G1647,0)</f>
        <v>0</v>
      </c>
      <c r="I1647" s="154"/>
      <c r="J1647" s="153">
        <f t="shared" si="50"/>
        <v>0</v>
      </c>
      <c r="K1647" s="153">
        <f t="shared" si="51"/>
        <v>0</v>
      </c>
      <c r="L1647" s="43" t="e">
        <f>IF(B1647=#REF!,MAX($L$3:L1646)+1,0)</f>
        <v>#REF!</v>
      </c>
    </row>
    <row r="1648" spans="1:12">
      <c r="A1648" s="158"/>
      <c r="B1648" s="94"/>
      <c r="C1648" s="159"/>
      <c r="D1648" s="128"/>
      <c r="E1648" s="151" t="str">
        <f>IFERROR(INDEX('Материал хисобот'!$C$9:$C$259,MATCH(D1648,'Материал хисобот'!$B$9:$B$259,0),1),"")</f>
        <v/>
      </c>
      <c r="F1648" s="152" t="str">
        <f>IFERROR(INDEX('Материал хисобот'!$D$9:$D$259,MATCH(D1648,'Материал хисобот'!$B$9:$B$259,0),1),"")</f>
        <v/>
      </c>
      <c r="G1648" s="155"/>
      <c r="H1648" s="153">
        <f>IFERROR((((SUMIFS('Регистрация приход товаров'!$H$4:$H$2000,'Регистрация приход товаров'!$A$4:$A$2000,"&gt;="&amp;DATE(YEAR($A1648),MONTH($A1648),1),'Регистрация приход товаров'!$D$4:$D$2000,$D1648)-SUMIFS('Регистрация приход товаров'!$H$4:$H$2000,'Регистрация приход товаров'!$A$4:$A$2000,"&gt;="&amp;DATE(YEAR($A1648),MONTH($A1648)+1,1),'Регистрация приход товаров'!$D$4:$D$2000,$D1648))+(IFERROR((SUMIF('Остаток на начало год'!$B$5:$B$302,$D1648,'Остаток на начало год'!$F$5:$F$302)+SUMIFS('Регистрация приход товаров'!$H$4:$H$2000,'Регистрация приход товаров'!$D$4:$D$2000,$D1648,'Регистрация приход товаров'!$A$4:$A$2000,"&lt;"&amp;DATE(YEAR($A1648),MONTH($A1648),1)))-SUMIFS('Регистрация расход товаров'!$H$4:$H$2000,'Регистрация расход товаров'!$A$4:$A$2000,"&lt;"&amp;DATE(YEAR($A1648),MONTH($A1648),1),'Регистрация расход товаров'!$D$4:$D$2000,$D1648),0)))/((SUMIFS('Регистрация приход товаров'!$G$4:$G$2000,'Регистрация приход товаров'!$A$4:$A$2000,"&gt;="&amp;DATE(YEAR($A1648),MONTH($A1648),1),'Регистрация приход товаров'!$D$4:$D$2000,$D1648)-SUMIFS('Регистрация приход товаров'!$G$4:$G$2000,'Регистрация приход товаров'!$A$4:$A$2000,"&gt;="&amp;DATE(YEAR($A1648),MONTH($A1648)+1,1),'Регистрация приход товаров'!$D$4:$D$2000,$D1648))+(IFERROR((SUMIF('Остаток на начало год'!$B$5:$B$302,$D1648,'Остаток на начало год'!$E$5:$E$302)+SUMIFS('Регистрация приход товаров'!$G$4:$G$2000,'Регистрация приход товаров'!$D$4:$D$2000,$D1648,'Регистрация приход товаров'!$A$4:$A$2000,"&lt;"&amp;DATE(YEAR($A1648),MONTH($A1648),1)))-SUMIFS('Регистрация расход товаров'!$G$4:$G$2000,'Регистрация расход товаров'!$A$4:$A$2000,"&lt;"&amp;DATE(YEAR($A1648),MONTH($A1648),1),'Регистрация расход товаров'!$D$4:$D$2000,$D1648),0))))*G1648,0)</f>
        <v>0</v>
      </c>
      <c r="I1648" s="154"/>
      <c r="J1648" s="153">
        <f t="shared" si="50"/>
        <v>0</v>
      </c>
      <c r="K1648" s="153">
        <f t="shared" si="51"/>
        <v>0</v>
      </c>
      <c r="L1648" s="43" t="e">
        <f>IF(B1648=#REF!,MAX($L$3:L1647)+1,0)</f>
        <v>#REF!</v>
      </c>
    </row>
    <row r="1649" spans="1:12">
      <c r="A1649" s="158"/>
      <c r="B1649" s="94"/>
      <c r="C1649" s="159"/>
      <c r="D1649" s="128"/>
      <c r="E1649" s="151" t="str">
        <f>IFERROR(INDEX('Материал хисобот'!$C$9:$C$259,MATCH(D1649,'Материал хисобот'!$B$9:$B$259,0),1),"")</f>
        <v/>
      </c>
      <c r="F1649" s="152" t="str">
        <f>IFERROR(INDEX('Материал хисобот'!$D$9:$D$259,MATCH(D1649,'Материал хисобот'!$B$9:$B$259,0),1),"")</f>
        <v/>
      </c>
      <c r="G1649" s="155"/>
      <c r="H1649" s="153">
        <f>IFERROR((((SUMIFS('Регистрация приход товаров'!$H$4:$H$2000,'Регистрация приход товаров'!$A$4:$A$2000,"&gt;="&amp;DATE(YEAR($A1649),MONTH($A1649),1),'Регистрация приход товаров'!$D$4:$D$2000,$D1649)-SUMIFS('Регистрация приход товаров'!$H$4:$H$2000,'Регистрация приход товаров'!$A$4:$A$2000,"&gt;="&amp;DATE(YEAR($A1649),MONTH($A1649)+1,1),'Регистрация приход товаров'!$D$4:$D$2000,$D1649))+(IFERROR((SUMIF('Остаток на начало год'!$B$5:$B$302,$D1649,'Остаток на начало год'!$F$5:$F$302)+SUMIFS('Регистрация приход товаров'!$H$4:$H$2000,'Регистрация приход товаров'!$D$4:$D$2000,$D1649,'Регистрация приход товаров'!$A$4:$A$2000,"&lt;"&amp;DATE(YEAR($A1649),MONTH($A1649),1)))-SUMIFS('Регистрация расход товаров'!$H$4:$H$2000,'Регистрация расход товаров'!$A$4:$A$2000,"&lt;"&amp;DATE(YEAR($A1649),MONTH($A1649),1),'Регистрация расход товаров'!$D$4:$D$2000,$D1649),0)))/((SUMIFS('Регистрация приход товаров'!$G$4:$G$2000,'Регистрация приход товаров'!$A$4:$A$2000,"&gt;="&amp;DATE(YEAR($A1649),MONTH($A1649),1),'Регистрация приход товаров'!$D$4:$D$2000,$D1649)-SUMIFS('Регистрация приход товаров'!$G$4:$G$2000,'Регистрация приход товаров'!$A$4:$A$2000,"&gt;="&amp;DATE(YEAR($A1649),MONTH($A1649)+1,1),'Регистрация приход товаров'!$D$4:$D$2000,$D1649))+(IFERROR((SUMIF('Остаток на начало год'!$B$5:$B$302,$D1649,'Остаток на начало год'!$E$5:$E$302)+SUMIFS('Регистрация приход товаров'!$G$4:$G$2000,'Регистрация приход товаров'!$D$4:$D$2000,$D1649,'Регистрация приход товаров'!$A$4:$A$2000,"&lt;"&amp;DATE(YEAR($A1649),MONTH($A1649),1)))-SUMIFS('Регистрация расход товаров'!$G$4:$G$2000,'Регистрация расход товаров'!$A$4:$A$2000,"&lt;"&amp;DATE(YEAR($A1649),MONTH($A1649),1),'Регистрация расход товаров'!$D$4:$D$2000,$D1649),0))))*G1649,0)</f>
        <v>0</v>
      </c>
      <c r="I1649" s="154"/>
      <c r="J1649" s="153">
        <f t="shared" si="50"/>
        <v>0</v>
      </c>
      <c r="K1649" s="153">
        <f t="shared" si="51"/>
        <v>0</v>
      </c>
      <c r="L1649" s="43" t="e">
        <f>IF(B1649=#REF!,MAX($L$3:L1648)+1,0)</f>
        <v>#REF!</v>
      </c>
    </row>
    <row r="1650" spans="1:12">
      <c r="A1650" s="158"/>
      <c r="B1650" s="94"/>
      <c r="C1650" s="159"/>
      <c r="D1650" s="128"/>
      <c r="E1650" s="151" t="str">
        <f>IFERROR(INDEX('Материал хисобот'!$C$9:$C$259,MATCH(D1650,'Материал хисобот'!$B$9:$B$259,0),1),"")</f>
        <v/>
      </c>
      <c r="F1650" s="152" t="str">
        <f>IFERROR(INDEX('Материал хисобот'!$D$9:$D$259,MATCH(D1650,'Материал хисобот'!$B$9:$B$259,0),1),"")</f>
        <v/>
      </c>
      <c r="G1650" s="155"/>
      <c r="H1650" s="153">
        <f>IFERROR((((SUMIFS('Регистрация приход товаров'!$H$4:$H$2000,'Регистрация приход товаров'!$A$4:$A$2000,"&gt;="&amp;DATE(YEAR($A1650),MONTH($A1650),1),'Регистрация приход товаров'!$D$4:$D$2000,$D1650)-SUMIFS('Регистрация приход товаров'!$H$4:$H$2000,'Регистрация приход товаров'!$A$4:$A$2000,"&gt;="&amp;DATE(YEAR($A1650),MONTH($A1650)+1,1),'Регистрация приход товаров'!$D$4:$D$2000,$D1650))+(IFERROR((SUMIF('Остаток на начало год'!$B$5:$B$302,$D1650,'Остаток на начало год'!$F$5:$F$302)+SUMIFS('Регистрация приход товаров'!$H$4:$H$2000,'Регистрация приход товаров'!$D$4:$D$2000,$D1650,'Регистрация приход товаров'!$A$4:$A$2000,"&lt;"&amp;DATE(YEAR($A1650),MONTH($A1650),1)))-SUMIFS('Регистрация расход товаров'!$H$4:$H$2000,'Регистрация расход товаров'!$A$4:$A$2000,"&lt;"&amp;DATE(YEAR($A1650),MONTH($A1650),1),'Регистрация расход товаров'!$D$4:$D$2000,$D1650),0)))/((SUMIFS('Регистрация приход товаров'!$G$4:$G$2000,'Регистрация приход товаров'!$A$4:$A$2000,"&gt;="&amp;DATE(YEAR($A1650),MONTH($A1650),1),'Регистрация приход товаров'!$D$4:$D$2000,$D1650)-SUMIFS('Регистрация приход товаров'!$G$4:$G$2000,'Регистрация приход товаров'!$A$4:$A$2000,"&gt;="&amp;DATE(YEAR($A1650),MONTH($A1650)+1,1),'Регистрация приход товаров'!$D$4:$D$2000,$D1650))+(IFERROR((SUMIF('Остаток на начало год'!$B$5:$B$302,$D1650,'Остаток на начало год'!$E$5:$E$302)+SUMIFS('Регистрация приход товаров'!$G$4:$G$2000,'Регистрация приход товаров'!$D$4:$D$2000,$D1650,'Регистрация приход товаров'!$A$4:$A$2000,"&lt;"&amp;DATE(YEAR($A1650),MONTH($A1650),1)))-SUMIFS('Регистрация расход товаров'!$G$4:$G$2000,'Регистрация расход товаров'!$A$4:$A$2000,"&lt;"&amp;DATE(YEAR($A1650),MONTH($A1650),1),'Регистрация расход товаров'!$D$4:$D$2000,$D1650),0))))*G1650,0)</f>
        <v>0</v>
      </c>
      <c r="I1650" s="154"/>
      <c r="J1650" s="153">
        <f t="shared" si="50"/>
        <v>0</v>
      </c>
      <c r="K1650" s="153">
        <f t="shared" si="51"/>
        <v>0</v>
      </c>
      <c r="L1650" s="43" t="e">
        <f>IF(B1650=#REF!,MAX($L$3:L1649)+1,0)</f>
        <v>#REF!</v>
      </c>
    </row>
    <row r="1651" spans="1:12">
      <c r="A1651" s="158"/>
      <c r="B1651" s="94"/>
      <c r="C1651" s="159"/>
      <c r="D1651" s="128"/>
      <c r="E1651" s="151" t="str">
        <f>IFERROR(INDEX('Материал хисобот'!$C$9:$C$259,MATCH(D1651,'Материал хисобот'!$B$9:$B$259,0),1),"")</f>
        <v/>
      </c>
      <c r="F1651" s="152" t="str">
        <f>IFERROR(INDEX('Материал хисобот'!$D$9:$D$259,MATCH(D1651,'Материал хисобот'!$B$9:$B$259,0),1),"")</f>
        <v/>
      </c>
      <c r="G1651" s="155"/>
      <c r="H1651" s="153">
        <f>IFERROR((((SUMIFS('Регистрация приход товаров'!$H$4:$H$2000,'Регистрация приход товаров'!$A$4:$A$2000,"&gt;="&amp;DATE(YEAR($A1651),MONTH($A1651),1),'Регистрация приход товаров'!$D$4:$D$2000,$D1651)-SUMIFS('Регистрация приход товаров'!$H$4:$H$2000,'Регистрация приход товаров'!$A$4:$A$2000,"&gt;="&amp;DATE(YEAR($A1651),MONTH($A1651)+1,1),'Регистрация приход товаров'!$D$4:$D$2000,$D1651))+(IFERROR((SUMIF('Остаток на начало год'!$B$5:$B$302,$D1651,'Остаток на начало год'!$F$5:$F$302)+SUMIFS('Регистрация приход товаров'!$H$4:$H$2000,'Регистрация приход товаров'!$D$4:$D$2000,$D1651,'Регистрация приход товаров'!$A$4:$A$2000,"&lt;"&amp;DATE(YEAR($A1651),MONTH($A1651),1)))-SUMIFS('Регистрация расход товаров'!$H$4:$H$2000,'Регистрация расход товаров'!$A$4:$A$2000,"&lt;"&amp;DATE(YEAR($A1651),MONTH($A1651),1),'Регистрация расход товаров'!$D$4:$D$2000,$D1651),0)))/((SUMIFS('Регистрация приход товаров'!$G$4:$G$2000,'Регистрация приход товаров'!$A$4:$A$2000,"&gt;="&amp;DATE(YEAR($A1651),MONTH($A1651),1),'Регистрация приход товаров'!$D$4:$D$2000,$D1651)-SUMIFS('Регистрация приход товаров'!$G$4:$G$2000,'Регистрация приход товаров'!$A$4:$A$2000,"&gt;="&amp;DATE(YEAR($A1651),MONTH($A1651)+1,1),'Регистрация приход товаров'!$D$4:$D$2000,$D1651))+(IFERROR((SUMIF('Остаток на начало год'!$B$5:$B$302,$D1651,'Остаток на начало год'!$E$5:$E$302)+SUMIFS('Регистрация приход товаров'!$G$4:$G$2000,'Регистрация приход товаров'!$D$4:$D$2000,$D1651,'Регистрация приход товаров'!$A$4:$A$2000,"&lt;"&amp;DATE(YEAR($A1651),MONTH($A1651),1)))-SUMIFS('Регистрация расход товаров'!$G$4:$G$2000,'Регистрация расход товаров'!$A$4:$A$2000,"&lt;"&amp;DATE(YEAR($A1651),MONTH($A1651),1),'Регистрация расход товаров'!$D$4:$D$2000,$D1651),0))))*G1651,0)</f>
        <v>0</v>
      </c>
      <c r="I1651" s="154"/>
      <c r="J1651" s="153">
        <f t="shared" si="50"/>
        <v>0</v>
      </c>
      <c r="K1651" s="153">
        <f t="shared" si="51"/>
        <v>0</v>
      </c>
      <c r="L1651" s="43" t="e">
        <f>IF(B1651=#REF!,MAX($L$3:L1650)+1,0)</f>
        <v>#REF!</v>
      </c>
    </row>
    <row r="1652" spans="1:12">
      <c r="A1652" s="158"/>
      <c r="B1652" s="94"/>
      <c r="C1652" s="159"/>
      <c r="D1652" s="128"/>
      <c r="E1652" s="151" t="str">
        <f>IFERROR(INDEX('Материал хисобот'!$C$9:$C$259,MATCH(D1652,'Материал хисобот'!$B$9:$B$259,0),1),"")</f>
        <v/>
      </c>
      <c r="F1652" s="152" t="str">
        <f>IFERROR(INDEX('Материал хисобот'!$D$9:$D$259,MATCH(D1652,'Материал хисобот'!$B$9:$B$259,0),1),"")</f>
        <v/>
      </c>
      <c r="G1652" s="155"/>
      <c r="H1652" s="153">
        <f>IFERROR((((SUMIFS('Регистрация приход товаров'!$H$4:$H$2000,'Регистрация приход товаров'!$A$4:$A$2000,"&gt;="&amp;DATE(YEAR($A1652),MONTH($A1652),1),'Регистрация приход товаров'!$D$4:$D$2000,$D1652)-SUMIFS('Регистрация приход товаров'!$H$4:$H$2000,'Регистрация приход товаров'!$A$4:$A$2000,"&gt;="&amp;DATE(YEAR($A1652),MONTH($A1652)+1,1),'Регистрация приход товаров'!$D$4:$D$2000,$D1652))+(IFERROR((SUMIF('Остаток на начало год'!$B$5:$B$302,$D1652,'Остаток на начало год'!$F$5:$F$302)+SUMIFS('Регистрация приход товаров'!$H$4:$H$2000,'Регистрация приход товаров'!$D$4:$D$2000,$D1652,'Регистрация приход товаров'!$A$4:$A$2000,"&lt;"&amp;DATE(YEAR($A1652),MONTH($A1652),1)))-SUMIFS('Регистрация расход товаров'!$H$4:$H$2000,'Регистрация расход товаров'!$A$4:$A$2000,"&lt;"&amp;DATE(YEAR($A1652),MONTH($A1652),1),'Регистрация расход товаров'!$D$4:$D$2000,$D1652),0)))/((SUMIFS('Регистрация приход товаров'!$G$4:$G$2000,'Регистрация приход товаров'!$A$4:$A$2000,"&gt;="&amp;DATE(YEAR($A1652),MONTH($A1652),1),'Регистрация приход товаров'!$D$4:$D$2000,$D1652)-SUMIFS('Регистрация приход товаров'!$G$4:$G$2000,'Регистрация приход товаров'!$A$4:$A$2000,"&gt;="&amp;DATE(YEAR($A1652),MONTH($A1652)+1,1),'Регистрация приход товаров'!$D$4:$D$2000,$D1652))+(IFERROR((SUMIF('Остаток на начало год'!$B$5:$B$302,$D1652,'Остаток на начало год'!$E$5:$E$302)+SUMIFS('Регистрация приход товаров'!$G$4:$G$2000,'Регистрация приход товаров'!$D$4:$D$2000,$D1652,'Регистрация приход товаров'!$A$4:$A$2000,"&lt;"&amp;DATE(YEAR($A1652),MONTH($A1652),1)))-SUMIFS('Регистрация расход товаров'!$G$4:$G$2000,'Регистрация расход товаров'!$A$4:$A$2000,"&lt;"&amp;DATE(YEAR($A1652),MONTH($A1652),1),'Регистрация расход товаров'!$D$4:$D$2000,$D1652),0))))*G1652,0)</f>
        <v>0</v>
      </c>
      <c r="I1652" s="154"/>
      <c r="J1652" s="153">
        <f t="shared" si="50"/>
        <v>0</v>
      </c>
      <c r="K1652" s="153">
        <f t="shared" si="51"/>
        <v>0</v>
      </c>
      <c r="L1652" s="43" t="e">
        <f>IF(B1652=#REF!,MAX($L$3:L1651)+1,0)</f>
        <v>#REF!</v>
      </c>
    </row>
    <row r="1653" spans="1:12">
      <c r="A1653" s="158"/>
      <c r="B1653" s="94"/>
      <c r="C1653" s="159"/>
      <c r="D1653" s="128"/>
      <c r="E1653" s="151" t="str">
        <f>IFERROR(INDEX('Материал хисобот'!$C$9:$C$259,MATCH(D1653,'Материал хисобот'!$B$9:$B$259,0),1),"")</f>
        <v/>
      </c>
      <c r="F1653" s="152" t="str">
        <f>IFERROR(INDEX('Материал хисобот'!$D$9:$D$259,MATCH(D1653,'Материал хисобот'!$B$9:$B$259,0),1),"")</f>
        <v/>
      </c>
      <c r="G1653" s="155"/>
      <c r="H1653" s="153">
        <f>IFERROR((((SUMIFS('Регистрация приход товаров'!$H$4:$H$2000,'Регистрация приход товаров'!$A$4:$A$2000,"&gt;="&amp;DATE(YEAR($A1653),MONTH($A1653),1),'Регистрация приход товаров'!$D$4:$D$2000,$D1653)-SUMIFS('Регистрация приход товаров'!$H$4:$H$2000,'Регистрация приход товаров'!$A$4:$A$2000,"&gt;="&amp;DATE(YEAR($A1653),MONTH($A1653)+1,1),'Регистрация приход товаров'!$D$4:$D$2000,$D1653))+(IFERROR((SUMIF('Остаток на начало год'!$B$5:$B$302,$D1653,'Остаток на начало год'!$F$5:$F$302)+SUMIFS('Регистрация приход товаров'!$H$4:$H$2000,'Регистрация приход товаров'!$D$4:$D$2000,$D1653,'Регистрация приход товаров'!$A$4:$A$2000,"&lt;"&amp;DATE(YEAR($A1653),MONTH($A1653),1)))-SUMIFS('Регистрация расход товаров'!$H$4:$H$2000,'Регистрация расход товаров'!$A$4:$A$2000,"&lt;"&amp;DATE(YEAR($A1653),MONTH($A1653),1),'Регистрация расход товаров'!$D$4:$D$2000,$D1653),0)))/((SUMIFS('Регистрация приход товаров'!$G$4:$G$2000,'Регистрация приход товаров'!$A$4:$A$2000,"&gt;="&amp;DATE(YEAR($A1653),MONTH($A1653),1),'Регистрация приход товаров'!$D$4:$D$2000,$D1653)-SUMIFS('Регистрация приход товаров'!$G$4:$G$2000,'Регистрация приход товаров'!$A$4:$A$2000,"&gt;="&amp;DATE(YEAR($A1653),MONTH($A1653)+1,1),'Регистрация приход товаров'!$D$4:$D$2000,$D1653))+(IFERROR((SUMIF('Остаток на начало год'!$B$5:$B$302,$D1653,'Остаток на начало год'!$E$5:$E$302)+SUMIFS('Регистрация приход товаров'!$G$4:$G$2000,'Регистрация приход товаров'!$D$4:$D$2000,$D1653,'Регистрация приход товаров'!$A$4:$A$2000,"&lt;"&amp;DATE(YEAR($A1653),MONTH($A1653),1)))-SUMIFS('Регистрация расход товаров'!$G$4:$G$2000,'Регистрация расход товаров'!$A$4:$A$2000,"&lt;"&amp;DATE(YEAR($A1653),MONTH($A1653),1),'Регистрация расход товаров'!$D$4:$D$2000,$D1653),0))))*G1653,0)</f>
        <v>0</v>
      </c>
      <c r="I1653" s="154"/>
      <c r="J1653" s="153">
        <f t="shared" si="50"/>
        <v>0</v>
      </c>
      <c r="K1653" s="153">
        <f t="shared" si="51"/>
        <v>0</v>
      </c>
      <c r="L1653" s="43" t="e">
        <f>IF(B1653=#REF!,MAX($L$3:L1652)+1,0)</f>
        <v>#REF!</v>
      </c>
    </row>
    <row r="1654" spans="1:12">
      <c r="A1654" s="158"/>
      <c r="B1654" s="94"/>
      <c r="C1654" s="159"/>
      <c r="D1654" s="128"/>
      <c r="E1654" s="151" t="str">
        <f>IFERROR(INDEX('Материал хисобот'!$C$9:$C$259,MATCH(D1654,'Материал хисобот'!$B$9:$B$259,0),1),"")</f>
        <v/>
      </c>
      <c r="F1654" s="152" t="str">
        <f>IFERROR(INDEX('Материал хисобот'!$D$9:$D$259,MATCH(D1654,'Материал хисобот'!$B$9:$B$259,0),1),"")</f>
        <v/>
      </c>
      <c r="G1654" s="155"/>
      <c r="H1654" s="153">
        <f>IFERROR((((SUMIFS('Регистрация приход товаров'!$H$4:$H$2000,'Регистрация приход товаров'!$A$4:$A$2000,"&gt;="&amp;DATE(YEAR($A1654),MONTH($A1654),1),'Регистрация приход товаров'!$D$4:$D$2000,$D1654)-SUMIFS('Регистрация приход товаров'!$H$4:$H$2000,'Регистрация приход товаров'!$A$4:$A$2000,"&gt;="&amp;DATE(YEAR($A1654),MONTH($A1654)+1,1),'Регистрация приход товаров'!$D$4:$D$2000,$D1654))+(IFERROR((SUMIF('Остаток на начало год'!$B$5:$B$302,$D1654,'Остаток на начало год'!$F$5:$F$302)+SUMIFS('Регистрация приход товаров'!$H$4:$H$2000,'Регистрация приход товаров'!$D$4:$D$2000,$D1654,'Регистрация приход товаров'!$A$4:$A$2000,"&lt;"&amp;DATE(YEAR($A1654),MONTH($A1654),1)))-SUMIFS('Регистрация расход товаров'!$H$4:$H$2000,'Регистрация расход товаров'!$A$4:$A$2000,"&lt;"&amp;DATE(YEAR($A1654),MONTH($A1654),1),'Регистрация расход товаров'!$D$4:$D$2000,$D1654),0)))/((SUMIFS('Регистрация приход товаров'!$G$4:$G$2000,'Регистрация приход товаров'!$A$4:$A$2000,"&gt;="&amp;DATE(YEAR($A1654),MONTH($A1654),1),'Регистрация приход товаров'!$D$4:$D$2000,$D1654)-SUMIFS('Регистрация приход товаров'!$G$4:$G$2000,'Регистрация приход товаров'!$A$4:$A$2000,"&gt;="&amp;DATE(YEAR($A1654),MONTH($A1654)+1,1),'Регистрация приход товаров'!$D$4:$D$2000,$D1654))+(IFERROR((SUMIF('Остаток на начало год'!$B$5:$B$302,$D1654,'Остаток на начало год'!$E$5:$E$302)+SUMIFS('Регистрация приход товаров'!$G$4:$G$2000,'Регистрация приход товаров'!$D$4:$D$2000,$D1654,'Регистрация приход товаров'!$A$4:$A$2000,"&lt;"&amp;DATE(YEAR($A1654),MONTH($A1654),1)))-SUMIFS('Регистрация расход товаров'!$G$4:$G$2000,'Регистрация расход товаров'!$A$4:$A$2000,"&lt;"&amp;DATE(YEAR($A1654),MONTH($A1654),1),'Регистрация расход товаров'!$D$4:$D$2000,$D1654),0))))*G1654,0)</f>
        <v>0</v>
      </c>
      <c r="I1654" s="154"/>
      <c r="J1654" s="153">
        <f t="shared" si="50"/>
        <v>0</v>
      </c>
      <c r="K1654" s="153">
        <f t="shared" si="51"/>
        <v>0</v>
      </c>
      <c r="L1654" s="43" t="e">
        <f>IF(B1654=#REF!,MAX($L$3:L1653)+1,0)</f>
        <v>#REF!</v>
      </c>
    </row>
    <row r="1655" spans="1:12">
      <c r="A1655" s="158"/>
      <c r="B1655" s="94"/>
      <c r="C1655" s="159"/>
      <c r="D1655" s="128"/>
      <c r="E1655" s="151" t="str">
        <f>IFERROR(INDEX('Материал хисобот'!$C$9:$C$259,MATCH(D1655,'Материал хисобот'!$B$9:$B$259,0),1),"")</f>
        <v/>
      </c>
      <c r="F1655" s="152" t="str">
        <f>IFERROR(INDEX('Материал хисобот'!$D$9:$D$259,MATCH(D1655,'Материал хисобот'!$B$9:$B$259,0),1),"")</f>
        <v/>
      </c>
      <c r="G1655" s="155"/>
      <c r="H1655" s="153">
        <f>IFERROR((((SUMIFS('Регистрация приход товаров'!$H$4:$H$2000,'Регистрация приход товаров'!$A$4:$A$2000,"&gt;="&amp;DATE(YEAR($A1655),MONTH($A1655),1),'Регистрация приход товаров'!$D$4:$D$2000,$D1655)-SUMIFS('Регистрация приход товаров'!$H$4:$H$2000,'Регистрация приход товаров'!$A$4:$A$2000,"&gt;="&amp;DATE(YEAR($A1655),MONTH($A1655)+1,1),'Регистрация приход товаров'!$D$4:$D$2000,$D1655))+(IFERROR((SUMIF('Остаток на начало год'!$B$5:$B$302,$D1655,'Остаток на начало год'!$F$5:$F$302)+SUMIFS('Регистрация приход товаров'!$H$4:$H$2000,'Регистрация приход товаров'!$D$4:$D$2000,$D1655,'Регистрация приход товаров'!$A$4:$A$2000,"&lt;"&amp;DATE(YEAR($A1655),MONTH($A1655),1)))-SUMIFS('Регистрация расход товаров'!$H$4:$H$2000,'Регистрация расход товаров'!$A$4:$A$2000,"&lt;"&amp;DATE(YEAR($A1655),MONTH($A1655),1),'Регистрация расход товаров'!$D$4:$D$2000,$D1655),0)))/((SUMIFS('Регистрация приход товаров'!$G$4:$G$2000,'Регистрация приход товаров'!$A$4:$A$2000,"&gt;="&amp;DATE(YEAR($A1655),MONTH($A1655),1),'Регистрация приход товаров'!$D$4:$D$2000,$D1655)-SUMIFS('Регистрация приход товаров'!$G$4:$G$2000,'Регистрация приход товаров'!$A$4:$A$2000,"&gt;="&amp;DATE(YEAR($A1655),MONTH($A1655)+1,1),'Регистрация приход товаров'!$D$4:$D$2000,$D1655))+(IFERROR((SUMIF('Остаток на начало год'!$B$5:$B$302,$D1655,'Остаток на начало год'!$E$5:$E$302)+SUMIFS('Регистрация приход товаров'!$G$4:$G$2000,'Регистрация приход товаров'!$D$4:$D$2000,$D1655,'Регистрация приход товаров'!$A$4:$A$2000,"&lt;"&amp;DATE(YEAR($A1655),MONTH($A1655),1)))-SUMIFS('Регистрация расход товаров'!$G$4:$G$2000,'Регистрация расход товаров'!$A$4:$A$2000,"&lt;"&amp;DATE(YEAR($A1655),MONTH($A1655),1),'Регистрация расход товаров'!$D$4:$D$2000,$D1655),0))))*G1655,0)</f>
        <v>0</v>
      </c>
      <c r="I1655" s="154"/>
      <c r="J1655" s="153">
        <f t="shared" si="50"/>
        <v>0</v>
      </c>
      <c r="K1655" s="153">
        <f t="shared" si="51"/>
        <v>0</v>
      </c>
      <c r="L1655" s="43" t="e">
        <f>IF(B1655=#REF!,MAX($L$3:L1654)+1,0)</f>
        <v>#REF!</v>
      </c>
    </row>
    <row r="1656" spans="1:12">
      <c r="A1656" s="158"/>
      <c r="B1656" s="94"/>
      <c r="C1656" s="159"/>
      <c r="D1656" s="128"/>
      <c r="E1656" s="151" t="str">
        <f>IFERROR(INDEX('Материал хисобот'!$C$9:$C$259,MATCH(D1656,'Материал хисобот'!$B$9:$B$259,0),1),"")</f>
        <v/>
      </c>
      <c r="F1656" s="152" t="str">
        <f>IFERROR(INDEX('Материал хисобот'!$D$9:$D$259,MATCH(D1656,'Материал хисобот'!$B$9:$B$259,0),1),"")</f>
        <v/>
      </c>
      <c r="G1656" s="155"/>
      <c r="H1656" s="153">
        <f>IFERROR((((SUMIFS('Регистрация приход товаров'!$H$4:$H$2000,'Регистрация приход товаров'!$A$4:$A$2000,"&gt;="&amp;DATE(YEAR($A1656),MONTH($A1656),1),'Регистрация приход товаров'!$D$4:$D$2000,$D1656)-SUMIFS('Регистрация приход товаров'!$H$4:$H$2000,'Регистрация приход товаров'!$A$4:$A$2000,"&gt;="&amp;DATE(YEAR($A1656),MONTH($A1656)+1,1),'Регистрация приход товаров'!$D$4:$D$2000,$D1656))+(IFERROR((SUMIF('Остаток на начало год'!$B$5:$B$302,$D1656,'Остаток на начало год'!$F$5:$F$302)+SUMIFS('Регистрация приход товаров'!$H$4:$H$2000,'Регистрация приход товаров'!$D$4:$D$2000,$D1656,'Регистрация приход товаров'!$A$4:$A$2000,"&lt;"&amp;DATE(YEAR($A1656),MONTH($A1656),1)))-SUMIFS('Регистрация расход товаров'!$H$4:$H$2000,'Регистрация расход товаров'!$A$4:$A$2000,"&lt;"&amp;DATE(YEAR($A1656),MONTH($A1656),1),'Регистрация расход товаров'!$D$4:$D$2000,$D1656),0)))/((SUMIFS('Регистрация приход товаров'!$G$4:$G$2000,'Регистрация приход товаров'!$A$4:$A$2000,"&gt;="&amp;DATE(YEAR($A1656),MONTH($A1656),1),'Регистрация приход товаров'!$D$4:$D$2000,$D1656)-SUMIFS('Регистрация приход товаров'!$G$4:$G$2000,'Регистрация приход товаров'!$A$4:$A$2000,"&gt;="&amp;DATE(YEAR($A1656),MONTH($A1656)+1,1),'Регистрация приход товаров'!$D$4:$D$2000,$D1656))+(IFERROR((SUMIF('Остаток на начало год'!$B$5:$B$302,$D1656,'Остаток на начало год'!$E$5:$E$302)+SUMIFS('Регистрация приход товаров'!$G$4:$G$2000,'Регистрация приход товаров'!$D$4:$D$2000,$D1656,'Регистрация приход товаров'!$A$4:$A$2000,"&lt;"&amp;DATE(YEAR($A1656),MONTH($A1656),1)))-SUMIFS('Регистрация расход товаров'!$G$4:$G$2000,'Регистрация расход товаров'!$A$4:$A$2000,"&lt;"&amp;DATE(YEAR($A1656),MONTH($A1656),1),'Регистрация расход товаров'!$D$4:$D$2000,$D1656),0))))*G1656,0)</f>
        <v>0</v>
      </c>
      <c r="I1656" s="154"/>
      <c r="J1656" s="153">
        <f t="shared" si="50"/>
        <v>0</v>
      </c>
      <c r="K1656" s="153">
        <f t="shared" si="51"/>
        <v>0</v>
      </c>
      <c r="L1656" s="43" t="e">
        <f>IF(B1656=#REF!,MAX($L$3:L1655)+1,0)</f>
        <v>#REF!</v>
      </c>
    </row>
    <row r="1657" spans="1:12">
      <c r="A1657" s="158"/>
      <c r="B1657" s="94"/>
      <c r="C1657" s="159"/>
      <c r="D1657" s="128"/>
      <c r="E1657" s="151" t="str">
        <f>IFERROR(INDEX('Материал хисобот'!$C$9:$C$259,MATCH(D1657,'Материал хисобот'!$B$9:$B$259,0),1),"")</f>
        <v/>
      </c>
      <c r="F1657" s="152" t="str">
        <f>IFERROR(INDEX('Материал хисобот'!$D$9:$D$259,MATCH(D1657,'Материал хисобот'!$B$9:$B$259,0),1),"")</f>
        <v/>
      </c>
      <c r="G1657" s="155"/>
      <c r="H1657" s="153">
        <f>IFERROR((((SUMIFS('Регистрация приход товаров'!$H$4:$H$2000,'Регистрация приход товаров'!$A$4:$A$2000,"&gt;="&amp;DATE(YEAR($A1657),MONTH($A1657),1),'Регистрация приход товаров'!$D$4:$D$2000,$D1657)-SUMIFS('Регистрация приход товаров'!$H$4:$H$2000,'Регистрация приход товаров'!$A$4:$A$2000,"&gt;="&amp;DATE(YEAR($A1657),MONTH($A1657)+1,1),'Регистрация приход товаров'!$D$4:$D$2000,$D1657))+(IFERROR((SUMIF('Остаток на начало год'!$B$5:$B$302,$D1657,'Остаток на начало год'!$F$5:$F$302)+SUMIFS('Регистрация приход товаров'!$H$4:$H$2000,'Регистрация приход товаров'!$D$4:$D$2000,$D1657,'Регистрация приход товаров'!$A$4:$A$2000,"&lt;"&amp;DATE(YEAR($A1657),MONTH($A1657),1)))-SUMIFS('Регистрация расход товаров'!$H$4:$H$2000,'Регистрация расход товаров'!$A$4:$A$2000,"&lt;"&amp;DATE(YEAR($A1657),MONTH($A1657),1),'Регистрация расход товаров'!$D$4:$D$2000,$D1657),0)))/((SUMIFS('Регистрация приход товаров'!$G$4:$G$2000,'Регистрация приход товаров'!$A$4:$A$2000,"&gt;="&amp;DATE(YEAR($A1657),MONTH($A1657),1),'Регистрация приход товаров'!$D$4:$D$2000,$D1657)-SUMIFS('Регистрация приход товаров'!$G$4:$G$2000,'Регистрация приход товаров'!$A$4:$A$2000,"&gt;="&amp;DATE(YEAR($A1657),MONTH($A1657)+1,1),'Регистрация приход товаров'!$D$4:$D$2000,$D1657))+(IFERROR((SUMIF('Остаток на начало год'!$B$5:$B$302,$D1657,'Остаток на начало год'!$E$5:$E$302)+SUMIFS('Регистрация приход товаров'!$G$4:$G$2000,'Регистрация приход товаров'!$D$4:$D$2000,$D1657,'Регистрация приход товаров'!$A$4:$A$2000,"&lt;"&amp;DATE(YEAR($A1657),MONTH($A1657),1)))-SUMIFS('Регистрация расход товаров'!$G$4:$G$2000,'Регистрация расход товаров'!$A$4:$A$2000,"&lt;"&amp;DATE(YEAR($A1657),MONTH($A1657),1),'Регистрация расход товаров'!$D$4:$D$2000,$D1657),0))))*G1657,0)</f>
        <v>0</v>
      </c>
      <c r="I1657" s="154"/>
      <c r="J1657" s="153">
        <f t="shared" si="50"/>
        <v>0</v>
      </c>
      <c r="K1657" s="153">
        <f t="shared" si="51"/>
        <v>0</v>
      </c>
      <c r="L1657" s="43" t="e">
        <f>IF(B1657=#REF!,MAX($L$3:L1656)+1,0)</f>
        <v>#REF!</v>
      </c>
    </row>
    <row r="1658" spans="1:12">
      <c r="A1658" s="158"/>
      <c r="B1658" s="94"/>
      <c r="C1658" s="159"/>
      <c r="D1658" s="128"/>
      <c r="E1658" s="151" t="str">
        <f>IFERROR(INDEX('Материал хисобот'!$C$9:$C$259,MATCH(D1658,'Материал хисобот'!$B$9:$B$259,0),1),"")</f>
        <v/>
      </c>
      <c r="F1658" s="152" t="str">
        <f>IFERROR(INDEX('Материал хисобот'!$D$9:$D$259,MATCH(D1658,'Материал хисобот'!$B$9:$B$259,0),1),"")</f>
        <v/>
      </c>
      <c r="G1658" s="155"/>
      <c r="H1658" s="153">
        <f>IFERROR((((SUMIFS('Регистрация приход товаров'!$H$4:$H$2000,'Регистрация приход товаров'!$A$4:$A$2000,"&gt;="&amp;DATE(YEAR($A1658),MONTH($A1658),1),'Регистрация приход товаров'!$D$4:$D$2000,$D1658)-SUMIFS('Регистрация приход товаров'!$H$4:$H$2000,'Регистрация приход товаров'!$A$4:$A$2000,"&gt;="&amp;DATE(YEAR($A1658),MONTH($A1658)+1,1),'Регистрация приход товаров'!$D$4:$D$2000,$D1658))+(IFERROR((SUMIF('Остаток на начало год'!$B$5:$B$302,$D1658,'Остаток на начало год'!$F$5:$F$302)+SUMIFS('Регистрация приход товаров'!$H$4:$H$2000,'Регистрация приход товаров'!$D$4:$D$2000,$D1658,'Регистрация приход товаров'!$A$4:$A$2000,"&lt;"&amp;DATE(YEAR($A1658),MONTH($A1658),1)))-SUMIFS('Регистрация расход товаров'!$H$4:$H$2000,'Регистрация расход товаров'!$A$4:$A$2000,"&lt;"&amp;DATE(YEAR($A1658),MONTH($A1658),1),'Регистрация расход товаров'!$D$4:$D$2000,$D1658),0)))/((SUMIFS('Регистрация приход товаров'!$G$4:$G$2000,'Регистрация приход товаров'!$A$4:$A$2000,"&gt;="&amp;DATE(YEAR($A1658),MONTH($A1658),1),'Регистрация приход товаров'!$D$4:$D$2000,$D1658)-SUMIFS('Регистрация приход товаров'!$G$4:$G$2000,'Регистрация приход товаров'!$A$4:$A$2000,"&gt;="&amp;DATE(YEAR($A1658),MONTH($A1658)+1,1),'Регистрация приход товаров'!$D$4:$D$2000,$D1658))+(IFERROR((SUMIF('Остаток на начало год'!$B$5:$B$302,$D1658,'Остаток на начало год'!$E$5:$E$302)+SUMIFS('Регистрация приход товаров'!$G$4:$G$2000,'Регистрация приход товаров'!$D$4:$D$2000,$D1658,'Регистрация приход товаров'!$A$4:$A$2000,"&lt;"&amp;DATE(YEAR($A1658),MONTH($A1658),1)))-SUMIFS('Регистрация расход товаров'!$G$4:$G$2000,'Регистрация расход товаров'!$A$4:$A$2000,"&lt;"&amp;DATE(YEAR($A1658),MONTH($A1658),1),'Регистрация расход товаров'!$D$4:$D$2000,$D1658),0))))*G1658,0)</f>
        <v>0</v>
      </c>
      <c r="I1658" s="154"/>
      <c r="J1658" s="153">
        <f t="shared" si="50"/>
        <v>0</v>
      </c>
      <c r="K1658" s="153">
        <f t="shared" si="51"/>
        <v>0</v>
      </c>
      <c r="L1658" s="43" t="e">
        <f>IF(B1658=#REF!,MAX($L$3:L1657)+1,0)</f>
        <v>#REF!</v>
      </c>
    </row>
    <row r="1659" spans="1:12">
      <c r="A1659" s="158"/>
      <c r="B1659" s="94"/>
      <c r="C1659" s="159"/>
      <c r="D1659" s="128"/>
      <c r="E1659" s="151" t="str">
        <f>IFERROR(INDEX('Материал хисобот'!$C$9:$C$259,MATCH(D1659,'Материал хисобот'!$B$9:$B$259,0),1),"")</f>
        <v/>
      </c>
      <c r="F1659" s="152" t="str">
        <f>IFERROR(INDEX('Материал хисобот'!$D$9:$D$259,MATCH(D1659,'Материал хисобот'!$B$9:$B$259,0),1),"")</f>
        <v/>
      </c>
      <c r="G1659" s="155"/>
      <c r="H1659" s="153">
        <f>IFERROR((((SUMIFS('Регистрация приход товаров'!$H$4:$H$2000,'Регистрация приход товаров'!$A$4:$A$2000,"&gt;="&amp;DATE(YEAR($A1659),MONTH($A1659),1),'Регистрация приход товаров'!$D$4:$D$2000,$D1659)-SUMIFS('Регистрация приход товаров'!$H$4:$H$2000,'Регистрация приход товаров'!$A$4:$A$2000,"&gt;="&amp;DATE(YEAR($A1659),MONTH($A1659)+1,1),'Регистрация приход товаров'!$D$4:$D$2000,$D1659))+(IFERROR((SUMIF('Остаток на начало год'!$B$5:$B$302,$D1659,'Остаток на начало год'!$F$5:$F$302)+SUMIFS('Регистрация приход товаров'!$H$4:$H$2000,'Регистрация приход товаров'!$D$4:$D$2000,$D1659,'Регистрация приход товаров'!$A$4:$A$2000,"&lt;"&amp;DATE(YEAR($A1659),MONTH($A1659),1)))-SUMIFS('Регистрация расход товаров'!$H$4:$H$2000,'Регистрация расход товаров'!$A$4:$A$2000,"&lt;"&amp;DATE(YEAR($A1659),MONTH($A1659),1),'Регистрация расход товаров'!$D$4:$D$2000,$D1659),0)))/((SUMIFS('Регистрация приход товаров'!$G$4:$G$2000,'Регистрация приход товаров'!$A$4:$A$2000,"&gt;="&amp;DATE(YEAR($A1659),MONTH($A1659),1),'Регистрация приход товаров'!$D$4:$D$2000,$D1659)-SUMIFS('Регистрация приход товаров'!$G$4:$G$2000,'Регистрация приход товаров'!$A$4:$A$2000,"&gt;="&amp;DATE(YEAR($A1659),MONTH($A1659)+1,1),'Регистрация приход товаров'!$D$4:$D$2000,$D1659))+(IFERROR((SUMIF('Остаток на начало год'!$B$5:$B$302,$D1659,'Остаток на начало год'!$E$5:$E$302)+SUMIFS('Регистрация приход товаров'!$G$4:$G$2000,'Регистрация приход товаров'!$D$4:$D$2000,$D1659,'Регистрация приход товаров'!$A$4:$A$2000,"&lt;"&amp;DATE(YEAR($A1659),MONTH($A1659),1)))-SUMIFS('Регистрация расход товаров'!$G$4:$G$2000,'Регистрация расход товаров'!$A$4:$A$2000,"&lt;"&amp;DATE(YEAR($A1659),MONTH($A1659),1),'Регистрация расход товаров'!$D$4:$D$2000,$D1659),0))))*G1659,0)</f>
        <v>0</v>
      </c>
      <c r="I1659" s="154"/>
      <c r="J1659" s="153">
        <f t="shared" si="50"/>
        <v>0</v>
      </c>
      <c r="K1659" s="153">
        <f t="shared" si="51"/>
        <v>0</v>
      </c>
      <c r="L1659" s="43" t="e">
        <f>IF(B1659=#REF!,MAX($L$3:L1658)+1,0)</f>
        <v>#REF!</v>
      </c>
    </row>
    <row r="1660" spans="1:12">
      <c r="A1660" s="158"/>
      <c r="B1660" s="94"/>
      <c r="C1660" s="159"/>
      <c r="D1660" s="128"/>
      <c r="E1660" s="151" t="str">
        <f>IFERROR(INDEX('Материал хисобот'!$C$9:$C$259,MATCH(D1660,'Материал хисобот'!$B$9:$B$259,0),1),"")</f>
        <v/>
      </c>
      <c r="F1660" s="152" t="str">
        <f>IFERROR(INDEX('Материал хисобот'!$D$9:$D$259,MATCH(D1660,'Материал хисобот'!$B$9:$B$259,0),1),"")</f>
        <v/>
      </c>
      <c r="G1660" s="155"/>
      <c r="H1660" s="153">
        <f>IFERROR((((SUMIFS('Регистрация приход товаров'!$H$4:$H$2000,'Регистрация приход товаров'!$A$4:$A$2000,"&gt;="&amp;DATE(YEAR($A1660),MONTH($A1660),1),'Регистрация приход товаров'!$D$4:$D$2000,$D1660)-SUMIFS('Регистрация приход товаров'!$H$4:$H$2000,'Регистрация приход товаров'!$A$4:$A$2000,"&gt;="&amp;DATE(YEAR($A1660),MONTH($A1660)+1,1),'Регистрация приход товаров'!$D$4:$D$2000,$D1660))+(IFERROR((SUMIF('Остаток на начало год'!$B$5:$B$302,$D1660,'Остаток на начало год'!$F$5:$F$302)+SUMIFS('Регистрация приход товаров'!$H$4:$H$2000,'Регистрация приход товаров'!$D$4:$D$2000,$D1660,'Регистрация приход товаров'!$A$4:$A$2000,"&lt;"&amp;DATE(YEAR($A1660),MONTH($A1660),1)))-SUMIFS('Регистрация расход товаров'!$H$4:$H$2000,'Регистрация расход товаров'!$A$4:$A$2000,"&lt;"&amp;DATE(YEAR($A1660),MONTH($A1660),1),'Регистрация расход товаров'!$D$4:$D$2000,$D1660),0)))/((SUMIFS('Регистрация приход товаров'!$G$4:$G$2000,'Регистрация приход товаров'!$A$4:$A$2000,"&gt;="&amp;DATE(YEAR($A1660),MONTH($A1660),1),'Регистрация приход товаров'!$D$4:$D$2000,$D1660)-SUMIFS('Регистрация приход товаров'!$G$4:$G$2000,'Регистрация приход товаров'!$A$4:$A$2000,"&gt;="&amp;DATE(YEAR($A1660),MONTH($A1660)+1,1),'Регистрация приход товаров'!$D$4:$D$2000,$D1660))+(IFERROR((SUMIF('Остаток на начало год'!$B$5:$B$302,$D1660,'Остаток на начало год'!$E$5:$E$302)+SUMIFS('Регистрация приход товаров'!$G$4:$G$2000,'Регистрация приход товаров'!$D$4:$D$2000,$D1660,'Регистрация приход товаров'!$A$4:$A$2000,"&lt;"&amp;DATE(YEAR($A1660),MONTH($A1660),1)))-SUMIFS('Регистрация расход товаров'!$G$4:$G$2000,'Регистрация расход товаров'!$A$4:$A$2000,"&lt;"&amp;DATE(YEAR($A1660),MONTH($A1660),1),'Регистрация расход товаров'!$D$4:$D$2000,$D1660),0))))*G1660,0)</f>
        <v>0</v>
      </c>
      <c r="I1660" s="154"/>
      <c r="J1660" s="153">
        <f t="shared" si="50"/>
        <v>0</v>
      </c>
      <c r="K1660" s="153">
        <f t="shared" si="51"/>
        <v>0</v>
      </c>
      <c r="L1660" s="43" t="e">
        <f>IF(B1660=#REF!,MAX($L$3:L1659)+1,0)</f>
        <v>#REF!</v>
      </c>
    </row>
    <row r="1661" spans="1:12">
      <c r="A1661" s="158"/>
      <c r="B1661" s="94"/>
      <c r="C1661" s="159"/>
      <c r="D1661" s="128"/>
      <c r="E1661" s="151" t="str">
        <f>IFERROR(INDEX('Материал хисобот'!$C$9:$C$259,MATCH(D1661,'Материал хисобот'!$B$9:$B$259,0),1),"")</f>
        <v/>
      </c>
      <c r="F1661" s="152" t="str">
        <f>IFERROR(INDEX('Материал хисобот'!$D$9:$D$259,MATCH(D1661,'Материал хисобот'!$B$9:$B$259,0),1),"")</f>
        <v/>
      </c>
      <c r="G1661" s="155"/>
      <c r="H1661" s="153">
        <f>IFERROR((((SUMIFS('Регистрация приход товаров'!$H$4:$H$2000,'Регистрация приход товаров'!$A$4:$A$2000,"&gt;="&amp;DATE(YEAR($A1661),MONTH($A1661),1),'Регистрация приход товаров'!$D$4:$D$2000,$D1661)-SUMIFS('Регистрация приход товаров'!$H$4:$H$2000,'Регистрация приход товаров'!$A$4:$A$2000,"&gt;="&amp;DATE(YEAR($A1661),MONTH($A1661)+1,1),'Регистрация приход товаров'!$D$4:$D$2000,$D1661))+(IFERROR((SUMIF('Остаток на начало год'!$B$5:$B$302,$D1661,'Остаток на начало год'!$F$5:$F$302)+SUMIFS('Регистрация приход товаров'!$H$4:$H$2000,'Регистрация приход товаров'!$D$4:$D$2000,$D1661,'Регистрация приход товаров'!$A$4:$A$2000,"&lt;"&amp;DATE(YEAR($A1661),MONTH($A1661),1)))-SUMIFS('Регистрация расход товаров'!$H$4:$H$2000,'Регистрация расход товаров'!$A$4:$A$2000,"&lt;"&amp;DATE(YEAR($A1661),MONTH($A1661),1),'Регистрация расход товаров'!$D$4:$D$2000,$D1661),0)))/((SUMIFS('Регистрация приход товаров'!$G$4:$G$2000,'Регистрация приход товаров'!$A$4:$A$2000,"&gt;="&amp;DATE(YEAR($A1661),MONTH($A1661),1),'Регистрация приход товаров'!$D$4:$D$2000,$D1661)-SUMIFS('Регистрация приход товаров'!$G$4:$G$2000,'Регистрация приход товаров'!$A$4:$A$2000,"&gt;="&amp;DATE(YEAR($A1661),MONTH($A1661)+1,1),'Регистрация приход товаров'!$D$4:$D$2000,$D1661))+(IFERROR((SUMIF('Остаток на начало год'!$B$5:$B$302,$D1661,'Остаток на начало год'!$E$5:$E$302)+SUMIFS('Регистрация приход товаров'!$G$4:$G$2000,'Регистрация приход товаров'!$D$4:$D$2000,$D1661,'Регистрация приход товаров'!$A$4:$A$2000,"&lt;"&amp;DATE(YEAR($A1661),MONTH($A1661),1)))-SUMIFS('Регистрация расход товаров'!$G$4:$G$2000,'Регистрация расход товаров'!$A$4:$A$2000,"&lt;"&amp;DATE(YEAR($A1661),MONTH($A1661),1),'Регистрация расход товаров'!$D$4:$D$2000,$D1661),0))))*G1661,0)</f>
        <v>0</v>
      </c>
      <c r="I1661" s="154"/>
      <c r="J1661" s="153">
        <f t="shared" si="50"/>
        <v>0</v>
      </c>
      <c r="K1661" s="153">
        <f t="shared" si="51"/>
        <v>0</v>
      </c>
      <c r="L1661" s="43" t="e">
        <f>IF(B1661=#REF!,MAX($L$3:L1660)+1,0)</f>
        <v>#REF!</v>
      </c>
    </row>
    <row r="1662" spans="1:12">
      <c r="A1662" s="158"/>
      <c r="B1662" s="94"/>
      <c r="C1662" s="159"/>
      <c r="D1662" s="128"/>
      <c r="E1662" s="151" t="str">
        <f>IFERROR(INDEX('Материал хисобот'!$C$9:$C$259,MATCH(D1662,'Материал хисобот'!$B$9:$B$259,0),1),"")</f>
        <v/>
      </c>
      <c r="F1662" s="152" t="str">
        <f>IFERROR(INDEX('Материал хисобот'!$D$9:$D$259,MATCH(D1662,'Материал хисобот'!$B$9:$B$259,0),1),"")</f>
        <v/>
      </c>
      <c r="G1662" s="155"/>
      <c r="H1662" s="153">
        <f>IFERROR((((SUMIFS('Регистрация приход товаров'!$H$4:$H$2000,'Регистрация приход товаров'!$A$4:$A$2000,"&gt;="&amp;DATE(YEAR($A1662),MONTH($A1662),1),'Регистрация приход товаров'!$D$4:$D$2000,$D1662)-SUMIFS('Регистрация приход товаров'!$H$4:$H$2000,'Регистрация приход товаров'!$A$4:$A$2000,"&gt;="&amp;DATE(YEAR($A1662),MONTH($A1662)+1,1),'Регистрация приход товаров'!$D$4:$D$2000,$D1662))+(IFERROR((SUMIF('Остаток на начало год'!$B$5:$B$302,$D1662,'Остаток на начало год'!$F$5:$F$302)+SUMIFS('Регистрация приход товаров'!$H$4:$H$2000,'Регистрация приход товаров'!$D$4:$D$2000,$D1662,'Регистрация приход товаров'!$A$4:$A$2000,"&lt;"&amp;DATE(YEAR($A1662),MONTH($A1662),1)))-SUMIFS('Регистрация расход товаров'!$H$4:$H$2000,'Регистрация расход товаров'!$A$4:$A$2000,"&lt;"&amp;DATE(YEAR($A1662),MONTH($A1662),1),'Регистрация расход товаров'!$D$4:$D$2000,$D1662),0)))/((SUMIFS('Регистрация приход товаров'!$G$4:$G$2000,'Регистрация приход товаров'!$A$4:$A$2000,"&gt;="&amp;DATE(YEAR($A1662),MONTH($A1662),1),'Регистрация приход товаров'!$D$4:$D$2000,$D1662)-SUMIFS('Регистрация приход товаров'!$G$4:$G$2000,'Регистрация приход товаров'!$A$4:$A$2000,"&gt;="&amp;DATE(YEAR($A1662),MONTH($A1662)+1,1),'Регистрация приход товаров'!$D$4:$D$2000,$D1662))+(IFERROR((SUMIF('Остаток на начало год'!$B$5:$B$302,$D1662,'Остаток на начало год'!$E$5:$E$302)+SUMIFS('Регистрация приход товаров'!$G$4:$G$2000,'Регистрация приход товаров'!$D$4:$D$2000,$D1662,'Регистрация приход товаров'!$A$4:$A$2000,"&lt;"&amp;DATE(YEAR($A1662),MONTH($A1662),1)))-SUMIFS('Регистрация расход товаров'!$G$4:$G$2000,'Регистрация расход товаров'!$A$4:$A$2000,"&lt;"&amp;DATE(YEAR($A1662),MONTH($A1662),1),'Регистрация расход товаров'!$D$4:$D$2000,$D1662),0))))*G1662,0)</f>
        <v>0</v>
      </c>
      <c r="I1662" s="154"/>
      <c r="J1662" s="153">
        <f t="shared" si="50"/>
        <v>0</v>
      </c>
      <c r="K1662" s="153">
        <f t="shared" si="51"/>
        <v>0</v>
      </c>
      <c r="L1662" s="43" t="e">
        <f>IF(B1662=#REF!,MAX($L$3:L1661)+1,0)</f>
        <v>#REF!</v>
      </c>
    </row>
    <row r="1663" spans="1:12">
      <c r="A1663" s="158"/>
      <c r="B1663" s="94"/>
      <c r="C1663" s="159"/>
      <c r="D1663" s="128"/>
      <c r="E1663" s="151" t="str">
        <f>IFERROR(INDEX('Материал хисобот'!$C$9:$C$259,MATCH(D1663,'Материал хисобот'!$B$9:$B$259,0),1),"")</f>
        <v/>
      </c>
      <c r="F1663" s="152" t="str">
        <f>IFERROR(INDEX('Материал хисобот'!$D$9:$D$259,MATCH(D1663,'Материал хисобот'!$B$9:$B$259,0),1),"")</f>
        <v/>
      </c>
      <c r="G1663" s="155"/>
      <c r="H1663" s="153">
        <f>IFERROR((((SUMIFS('Регистрация приход товаров'!$H$4:$H$2000,'Регистрация приход товаров'!$A$4:$A$2000,"&gt;="&amp;DATE(YEAR($A1663),MONTH($A1663),1),'Регистрация приход товаров'!$D$4:$D$2000,$D1663)-SUMIFS('Регистрация приход товаров'!$H$4:$H$2000,'Регистрация приход товаров'!$A$4:$A$2000,"&gt;="&amp;DATE(YEAR($A1663),MONTH($A1663)+1,1),'Регистрация приход товаров'!$D$4:$D$2000,$D1663))+(IFERROR((SUMIF('Остаток на начало год'!$B$5:$B$302,$D1663,'Остаток на начало год'!$F$5:$F$302)+SUMIFS('Регистрация приход товаров'!$H$4:$H$2000,'Регистрация приход товаров'!$D$4:$D$2000,$D1663,'Регистрация приход товаров'!$A$4:$A$2000,"&lt;"&amp;DATE(YEAR($A1663),MONTH($A1663),1)))-SUMIFS('Регистрация расход товаров'!$H$4:$H$2000,'Регистрация расход товаров'!$A$4:$A$2000,"&lt;"&amp;DATE(YEAR($A1663),MONTH($A1663),1),'Регистрация расход товаров'!$D$4:$D$2000,$D1663),0)))/((SUMIFS('Регистрация приход товаров'!$G$4:$G$2000,'Регистрация приход товаров'!$A$4:$A$2000,"&gt;="&amp;DATE(YEAR($A1663),MONTH($A1663),1),'Регистрация приход товаров'!$D$4:$D$2000,$D1663)-SUMIFS('Регистрация приход товаров'!$G$4:$G$2000,'Регистрация приход товаров'!$A$4:$A$2000,"&gt;="&amp;DATE(YEAR($A1663),MONTH($A1663)+1,1),'Регистрация приход товаров'!$D$4:$D$2000,$D1663))+(IFERROR((SUMIF('Остаток на начало год'!$B$5:$B$302,$D1663,'Остаток на начало год'!$E$5:$E$302)+SUMIFS('Регистрация приход товаров'!$G$4:$G$2000,'Регистрация приход товаров'!$D$4:$D$2000,$D1663,'Регистрация приход товаров'!$A$4:$A$2000,"&lt;"&amp;DATE(YEAR($A1663),MONTH($A1663),1)))-SUMIFS('Регистрация расход товаров'!$G$4:$G$2000,'Регистрация расход товаров'!$A$4:$A$2000,"&lt;"&amp;DATE(YEAR($A1663),MONTH($A1663),1),'Регистрация расход товаров'!$D$4:$D$2000,$D1663),0))))*G1663,0)</f>
        <v>0</v>
      </c>
      <c r="I1663" s="154"/>
      <c r="J1663" s="153">
        <f t="shared" si="50"/>
        <v>0</v>
      </c>
      <c r="K1663" s="153">
        <f t="shared" si="51"/>
        <v>0</v>
      </c>
      <c r="L1663" s="43" t="e">
        <f>IF(B1663=#REF!,MAX($L$3:L1662)+1,0)</f>
        <v>#REF!</v>
      </c>
    </row>
    <row r="1664" spans="1:12">
      <c r="A1664" s="158"/>
      <c r="B1664" s="94"/>
      <c r="C1664" s="159"/>
      <c r="D1664" s="128"/>
      <c r="E1664" s="151" t="str">
        <f>IFERROR(INDEX('Материал хисобот'!$C$9:$C$259,MATCH(D1664,'Материал хисобот'!$B$9:$B$259,0),1),"")</f>
        <v/>
      </c>
      <c r="F1664" s="152" t="str">
        <f>IFERROR(INDEX('Материал хисобот'!$D$9:$D$259,MATCH(D1664,'Материал хисобот'!$B$9:$B$259,0),1),"")</f>
        <v/>
      </c>
      <c r="G1664" s="155"/>
      <c r="H1664" s="153">
        <f>IFERROR((((SUMIFS('Регистрация приход товаров'!$H$4:$H$2000,'Регистрация приход товаров'!$A$4:$A$2000,"&gt;="&amp;DATE(YEAR($A1664),MONTH($A1664),1),'Регистрация приход товаров'!$D$4:$D$2000,$D1664)-SUMIFS('Регистрация приход товаров'!$H$4:$H$2000,'Регистрация приход товаров'!$A$4:$A$2000,"&gt;="&amp;DATE(YEAR($A1664),MONTH($A1664)+1,1),'Регистрация приход товаров'!$D$4:$D$2000,$D1664))+(IFERROR((SUMIF('Остаток на начало год'!$B$5:$B$302,$D1664,'Остаток на начало год'!$F$5:$F$302)+SUMIFS('Регистрация приход товаров'!$H$4:$H$2000,'Регистрация приход товаров'!$D$4:$D$2000,$D1664,'Регистрация приход товаров'!$A$4:$A$2000,"&lt;"&amp;DATE(YEAR($A1664),MONTH($A1664),1)))-SUMIFS('Регистрация расход товаров'!$H$4:$H$2000,'Регистрация расход товаров'!$A$4:$A$2000,"&lt;"&amp;DATE(YEAR($A1664),MONTH($A1664),1),'Регистрация расход товаров'!$D$4:$D$2000,$D1664),0)))/((SUMIFS('Регистрация приход товаров'!$G$4:$G$2000,'Регистрация приход товаров'!$A$4:$A$2000,"&gt;="&amp;DATE(YEAR($A1664),MONTH($A1664),1),'Регистрация приход товаров'!$D$4:$D$2000,$D1664)-SUMIFS('Регистрация приход товаров'!$G$4:$G$2000,'Регистрация приход товаров'!$A$4:$A$2000,"&gt;="&amp;DATE(YEAR($A1664),MONTH($A1664)+1,1),'Регистрация приход товаров'!$D$4:$D$2000,$D1664))+(IFERROR((SUMIF('Остаток на начало год'!$B$5:$B$302,$D1664,'Остаток на начало год'!$E$5:$E$302)+SUMIFS('Регистрация приход товаров'!$G$4:$G$2000,'Регистрация приход товаров'!$D$4:$D$2000,$D1664,'Регистрация приход товаров'!$A$4:$A$2000,"&lt;"&amp;DATE(YEAR($A1664),MONTH($A1664),1)))-SUMIFS('Регистрация расход товаров'!$G$4:$G$2000,'Регистрация расход товаров'!$A$4:$A$2000,"&lt;"&amp;DATE(YEAR($A1664),MONTH($A1664),1),'Регистрация расход товаров'!$D$4:$D$2000,$D1664),0))))*G1664,0)</f>
        <v>0</v>
      </c>
      <c r="I1664" s="154"/>
      <c r="J1664" s="153">
        <f t="shared" si="50"/>
        <v>0</v>
      </c>
      <c r="K1664" s="153">
        <f t="shared" si="51"/>
        <v>0</v>
      </c>
      <c r="L1664" s="43" t="e">
        <f>IF(B1664=#REF!,MAX($L$3:L1663)+1,0)</f>
        <v>#REF!</v>
      </c>
    </row>
    <row r="1665" spans="1:12">
      <c r="A1665" s="158"/>
      <c r="B1665" s="94"/>
      <c r="C1665" s="159"/>
      <c r="D1665" s="128"/>
      <c r="E1665" s="151" t="str">
        <f>IFERROR(INDEX('Материал хисобот'!$C$9:$C$259,MATCH(D1665,'Материал хисобот'!$B$9:$B$259,0),1),"")</f>
        <v/>
      </c>
      <c r="F1665" s="152" t="str">
        <f>IFERROR(INDEX('Материал хисобот'!$D$9:$D$259,MATCH(D1665,'Материал хисобот'!$B$9:$B$259,0),1),"")</f>
        <v/>
      </c>
      <c r="G1665" s="155"/>
      <c r="H1665" s="153">
        <f>IFERROR((((SUMIFS('Регистрация приход товаров'!$H$4:$H$2000,'Регистрация приход товаров'!$A$4:$A$2000,"&gt;="&amp;DATE(YEAR($A1665),MONTH($A1665),1),'Регистрация приход товаров'!$D$4:$D$2000,$D1665)-SUMIFS('Регистрация приход товаров'!$H$4:$H$2000,'Регистрация приход товаров'!$A$4:$A$2000,"&gt;="&amp;DATE(YEAR($A1665),MONTH($A1665)+1,1),'Регистрация приход товаров'!$D$4:$D$2000,$D1665))+(IFERROR((SUMIF('Остаток на начало год'!$B$5:$B$302,$D1665,'Остаток на начало год'!$F$5:$F$302)+SUMIFS('Регистрация приход товаров'!$H$4:$H$2000,'Регистрация приход товаров'!$D$4:$D$2000,$D1665,'Регистрация приход товаров'!$A$4:$A$2000,"&lt;"&amp;DATE(YEAR($A1665),MONTH($A1665),1)))-SUMIFS('Регистрация расход товаров'!$H$4:$H$2000,'Регистрация расход товаров'!$A$4:$A$2000,"&lt;"&amp;DATE(YEAR($A1665),MONTH($A1665),1),'Регистрация расход товаров'!$D$4:$D$2000,$D1665),0)))/((SUMIFS('Регистрация приход товаров'!$G$4:$G$2000,'Регистрация приход товаров'!$A$4:$A$2000,"&gt;="&amp;DATE(YEAR($A1665),MONTH($A1665),1),'Регистрация приход товаров'!$D$4:$D$2000,$D1665)-SUMIFS('Регистрация приход товаров'!$G$4:$G$2000,'Регистрация приход товаров'!$A$4:$A$2000,"&gt;="&amp;DATE(YEAR($A1665),MONTH($A1665)+1,1),'Регистрация приход товаров'!$D$4:$D$2000,$D1665))+(IFERROR((SUMIF('Остаток на начало год'!$B$5:$B$302,$D1665,'Остаток на начало год'!$E$5:$E$302)+SUMIFS('Регистрация приход товаров'!$G$4:$G$2000,'Регистрация приход товаров'!$D$4:$D$2000,$D1665,'Регистрация приход товаров'!$A$4:$A$2000,"&lt;"&amp;DATE(YEAR($A1665),MONTH($A1665),1)))-SUMIFS('Регистрация расход товаров'!$G$4:$G$2000,'Регистрация расход товаров'!$A$4:$A$2000,"&lt;"&amp;DATE(YEAR($A1665),MONTH($A1665),1),'Регистрация расход товаров'!$D$4:$D$2000,$D1665),0))))*G1665,0)</f>
        <v>0</v>
      </c>
      <c r="I1665" s="154"/>
      <c r="J1665" s="153">
        <f t="shared" si="50"/>
        <v>0</v>
      </c>
      <c r="K1665" s="153">
        <f t="shared" si="51"/>
        <v>0</v>
      </c>
      <c r="L1665" s="43" t="e">
        <f>IF(B1665=#REF!,MAX($L$3:L1664)+1,0)</f>
        <v>#REF!</v>
      </c>
    </row>
    <row r="1666" spans="1:12">
      <c r="A1666" s="158"/>
      <c r="B1666" s="94"/>
      <c r="C1666" s="159"/>
      <c r="D1666" s="128"/>
      <c r="E1666" s="151" t="str">
        <f>IFERROR(INDEX('Материал хисобот'!$C$9:$C$259,MATCH(D1666,'Материал хисобот'!$B$9:$B$259,0),1),"")</f>
        <v/>
      </c>
      <c r="F1666" s="152" t="str">
        <f>IFERROR(INDEX('Материал хисобот'!$D$9:$D$259,MATCH(D1666,'Материал хисобот'!$B$9:$B$259,0),1),"")</f>
        <v/>
      </c>
      <c r="G1666" s="155"/>
      <c r="H1666" s="153">
        <f>IFERROR((((SUMIFS('Регистрация приход товаров'!$H$4:$H$2000,'Регистрация приход товаров'!$A$4:$A$2000,"&gt;="&amp;DATE(YEAR($A1666),MONTH($A1666),1),'Регистрация приход товаров'!$D$4:$D$2000,$D1666)-SUMIFS('Регистрация приход товаров'!$H$4:$H$2000,'Регистрация приход товаров'!$A$4:$A$2000,"&gt;="&amp;DATE(YEAR($A1666),MONTH($A1666)+1,1),'Регистрация приход товаров'!$D$4:$D$2000,$D1666))+(IFERROR((SUMIF('Остаток на начало год'!$B$5:$B$302,$D1666,'Остаток на начало год'!$F$5:$F$302)+SUMIFS('Регистрация приход товаров'!$H$4:$H$2000,'Регистрация приход товаров'!$D$4:$D$2000,$D1666,'Регистрация приход товаров'!$A$4:$A$2000,"&lt;"&amp;DATE(YEAR($A1666),MONTH($A1666),1)))-SUMIFS('Регистрация расход товаров'!$H$4:$H$2000,'Регистрация расход товаров'!$A$4:$A$2000,"&lt;"&amp;DATE(YEAR($A1666),MONTH($A1666),1),'Регистрация расход товаров'!$D$4:$D$2000,$D1666),0)))/((SUMIFS('Регистрация приход товаров'!$G$4:$G$2000,'Регистрация приход товаров'!$A$4:$A$2000,"&gt;="&amp;DATE(YEAR($A1666),MONTH($A1666),1),'Регистрация приход товаров'!$D$4:$D$2000,$D1666)-SUMIFS('Регистрация приход товаров'!$G$4:$G$2000,'Регистрация приход товаров'!$A$4:$A$2000,"&gt;="&amp;DATE(YEAR($A1666),MONTH($A1666)+1,1),'Регистрация приход товаров'!$D$4:$D$2000,$D1666))+(IFERROR((SUMIF('Остаток на начало год'!$B$5:$B$302,$D1666,'Остаток на начало год'!$E$5:$E$302)+SUMIFS('Регистрация приход товаров'!$G$4:$G$2000,'Регистрация приход товаров'!$D$4:$D$2000,$D1666,'Регистрация приход товаров'!$A$4:$A$2000,"&lt;"&amp;DATE(YEAR($A1666),MONTH($A1666),1)))-SUMIFS('Регистрация расход товаров'!$G$4:$G$2000,'Регистрация расход товаров'!$A$4:$A$2000,"&lt;"&amp;DATE(YEAR($A1666),MONTH($A1666),1),'Регистрация расход товаров'!$D$4:$D$2000,$D1666),0))))*G1666,0)</f>
        <v>0</v>
      </c>
      <c r="I1666" s="154"/>
      <c r="J1666" s="153">
        <f t="shared" si="50"/>
        <v>0</v>
      </c>
      <c r="K1666" s="153">
        <f t="shared" si="51"/>
        <v>0</v>
      </c>
      <c r="L1666" s="43" t="e">
        <f>IF(B1666=#REF!,MAX($L$3:L1665)+1,0)</f>
        <v>#REF!</v>
      </c>
    </row>
    <row r="1667" spans="1:12">
      <c r="A1667" s="158"/>
      <c r="B1667" s="94"/>
      <c r="C1667" s="159"/>
      <c r="D1667" s="128"/>
      <c r="E1667" s="151" t="str">
        <f>IFERROR(INDEX('Материал хисобот'!$C$9:$C$259,MATCH(D1667,'Материал хисобот'!$B$9:$B$259,0),1),"")</f>
        <v/>
      </c>
      <c r="F1667" s="152" t="str">
        <f>IFERROR(INDEX('Материал хисобот'!$D$9:$D$259,MATCH(D1667,'Материал хисобот'!$B$9:$B$259,0),1),"")</f>
        <v/>
      </c>
      <c r="G1667" s="155"/>
      <c r="H1667" s="153">
        <f>IFERROR((((SUMIFS('Регистрация приход товаров'!$H$4:$H$2000,'Регистрация приход товаров'!$A$4:$A$2000,"&gt;="&amp;DATE(YEAR($A1667),MONTH($A1667),1),'Регистрация приход товаров'!$D$4:$D$2000,$D1667)-SUMIFS('Регистрация приход товаров'!$H$4:$H$2000,'Регистрация приход товаров'!$A$4:$A$2000,"&gt;="&amp;DATE(YEAR($A1667),MONTH($A1667)+1,1),'Регистрация приход товаров'!$D$4:$D$2000,$D1667))+(IFERROR((SUMIF('Остаток на начало год'!$B$5:$B$302,$D1667,'Остаток на начало год'!$F$5:$F$302)+SUMIFS('Регистрация приход товаров'!$H$4:$H$2000,'Регистрация приход товаров'!$D$4:$D$2000,$D1667,'Регистрация приход товаров'!$A$4:$A$2000,"&lt;"&amp;DATE(YEAR($A1667),MONTH($A1667),1)))-SUMIFS('Регистрация расход товаров'!$H$4:$H$2000,'Регистрация расход товаров'!$A$4:$A$2000,"&lt;"&amp;DATE(YEAR($A1667),MONTH($A1667),1),'Регистрация расход товаров'!$D$4:$D$2000,$D1667),0)))/((SUMIFS('Регистрация приход товаров'!$G$4:$G$2000,'Регистрация приход товаров'!$A$4:$A$2000,"&gt;="&amp;DATE(YEAR($A1667),MONTH($A1667),1),'Регистрация приход товаров'!$D$4:$D$2000,$D1667)-SUMIFS('Регистрация приход товаров'!$G$4:$G$2000,'Регистрация приход товаров'!$A$4:$A$2000,"&gt;="&amp;DATE(YEAR($A1667),MONTH($A1667)+1,1),'Регистрация приход товаров'!$D$4:$D$2000,$D1667))+(IFERROR((SUMIF('Остаток на начало год'!$B$5:$B$302,$D1667,'Остаток на начало год'!$E$5:$E$302)+SUMIFS('Регистрация приход товаров'!$G$4:$G$2000,'Регистрация приход товаров'!$D$4:$D$2000,$D1667,'Регистрация приход товаров'!$A$4:$A$2000,"&lt;"&amp;DATE(YEAR($A1667),MONTH($A1667),1)))-SUMIFS('Регистрация расход товаров'!$G$4:$G$2000,'Регистрация расход товаров'!$A$4:$A$2000,"&lt;"&amp;DATE(YEAR($A1667),MONTH($A1667),1),'Регистрация расход товаров'!$D$4:$D$2000,$D1667),0))))*G1667,0)</f>
        <v>0</v>
      </c>
      <c r="I1667" s="154"/>
      <c r="J1667" s="153">
        <f t="shared" si="50"/>
        <v>0</v>
      </c>
      <c r="K1667" s="153">
        <f t="shared" si="51"/>
        <v>0</v>
      </c>
      <c r="L1667" s="43" t="e">
        <f>IF(B1667=#REF!,MAX($L$3:L1666)+1,0)</f>
        <v>#REF!</v>
      </c>
    </row>
    <row r="1668" spans="1:12">
      <c r="A1668" s="158"/>
      <c r="B1668" s="94"/>
      <c r="C1668" s="159"/>
      <c r="D1668" s="128"/>
      <c r="E1668" s="151" t="str">
        <f>IFERROR(INDEX('Материал хисобот'!$C$9:$C$259,MATCH(D1668,'Материал хисобот'!$B$9:$B$259,0),1),"")</f>
        <v/>
      </c>
      <c r="F1668" s="152" t="str">
        <f>IFERROR(INDEX('Материал хисобот'!$D$9:$D$259,MATCH(D1668,'Материал хисобот'!$B$9:$B$259,0),1),"")</f>
        <v/>
      </c>
      <c r="G1668" s="155"/>
      <c r="H1668" s="153">
        <f>IFERROR((((SUMIFS('Регистрация приход товаров'!$H$4:$H$2000,'Регистрация приход товаров'!$A$4:$A$2000,"&gt;="&amp;DATE(YEAR($A1668),MONTH($A1668),1),'Регистрация приход товаров'!$D$4:$D$2000,$D1668)-SUMIFS('Регистрация приход товаров'!$H$4:$H$2000,'Регистрация приход товаров'!$A$4:$A$2000,"&gt;="&amp;DATE(YEAR($A1668),MONTH($A1668)+1,1),'Регистрация приход товаров'!$D$4:$D$2000,$D1668))+(IFERROR((SUMIF('Остаток на начало год'!$B$5:$B$302,$D1668,'Остаток на начало год'!$F$5:$F$302)+SUMIFS('Регистрация приход товаров'!$H$4:$H$2000,'Регистрация приход товаров'!$D$4:$D$2000,$D1668,'Регистрация приход товаров'!$A$4:$A$2000,"&lt;"&amp;DATE(YEAR($A1668),MONTH($A1668),1)))-SUMIFS('Регистрация расход товаров'!$H$4:$H$2000,'Регистрация расход товаров'!$A$4:$A$2000,"&lt;"&amp;DATE(YEAR($A1668),MONTH($A1668),1),'Регистрация расход товаров'!$D$4:$D$2000,$D1668),0)))/((SUMIFS('Регистрация приход товаров'!$G$4:$G$2000,'Регистрация приход товаров'!$A$4:$A$2000,"&gt;="&amp;DATE(YEAR($A1668),MONTH($A1668),1),'Регистрация приход товаров'!$D$4:$D$2000,$D1668)-SUMIFS('Регистрация приход товаров'!$G$4:$G$2000,'Регистрация приход товаров'!$A$4:$A$2000,"&gt;="&amp;DATE(YEAR($A1668),MONTH($A1668)+1,1),'Регистрация приход товаров'!$D$4:$D$2000,$D1668))+(IFERROR((SUMIF('Остаток на начало год'!$B$5:$B$302,$D1668,'Остаток на начало год'!$E$5:$E$302)+SUMIFS('Регистрация приход товаров'!$G$4:$G$2000,'Регистрация приход товаров'!$D$4:$D$2000,$D1668,'Регистрация приход товаров'!$A$4:$A$2000,"&lt;"&amp;DATE(YEAR($A1668),MONTH($A1668),1)))-SUMIFS('Регистрация расход товаров'!$G$4:$G$2000,'Регистрация расход товаров'!$A$4:$A$2000,"&lt;"&amp;DATE(YEAR($A1668),MONTH($A1668),1),'Регистрация расход товаров'!$D$4:$D$2000,$D1668),0))))*G1668,0)</f>
        <v>0</v>
      </c>
      <c r="I1668" s="154"/>
      <c r="J1668" s="153">
        <f t="shared" si="50"/>
        <v>0</v>
      </c>
      <c r="K1668" s="153">
        <f t="shared" si="51"/>
        <v>0</v>
      </c>
      <c r="L1668" s="43" t="e">
        <f>IF(B1668=#REF!,MAX($L$3:L1667)+1,0)</f>
        <v>#REF!</v>
      </c>
    </row>
    <row r="1669" spans="1:12">
      <c r="A1669" s="158"/>
      <c r="B1669" s="94"/>
      <c r="C1669" s="159"/>
      <c r="D1669" s="128"/>
      <c r="E1669" s="151" t="str">
        <f>IFERROR(INDEX('Материал хисобот'!$C$9:$C$259,MATCH(D1669,'Материал хисобот'!$B$9:$B$259,0),1),"")</f>
        <v/>
      </c>
      <c r="F1669" s="152" t="str">
        <f>IFERROR(INDEX('Материал хисобот'!$D$9:$D$259,MATCH(D1669,'Материал хисобот'!$B$9:$B$259,0),1),"")</f>
        <v/>
      </c>
      <c r="G1669" s="155"/>
      <c r="H1669" s="153">
        <f>IFERROR((((SUMIFS('Регистрация приход товаров'!$H$4:$H$2000,'Регистрация приход товаров'!$A$4:$A$2000,"&gt;="&amp;DATE(YEAR($A1669),MONTH($A1669),1),'Регистрация приход товаров'!$D$4:$D$2000,$D1669)-SUMIFS('Регистрация приход товаров'!$H$4:$H$2000,'Регистрация приход товаров'!$A$4:$A$2000,"&gt;="&amp;DATE(YEAR($A1669),MONTH($A1669)+1,1),'Регистрация приход товаров'!$D$4:$D$2000,$D1669))+(IFERROR((SUMIF('Остаток на начало год'!$B$5:$B$302,$D1669,'Остаток на начало год'!$F$5:$F$302)+SUMIFS('Регистрация приход товаров'!$H$4:$H$2000,'Регистрация приход товаров'!$D$4:$D$2000,$D1669,'Регистрация приход товаров'!$A$4:$A$2000,"&lt;"&amp;DATE(YEAR($A1669),MONTH($A1669),1)))-SUMIFS('Регистрация расход товаров'!$H$4:$H$2000,'Регистрация расход товаров'!$A$4:$A$2000,"&lt;"&amp;DATE(YEAR($A1669),MONTH($A1669),1),'Регистрация расход товаров'!$D$4:$D$2000,$D1669),0)))/((SUMIFS('Регистрация приход товаров'!$G$4:$G$2000,'Регистрация приход товаров'!$A$4:$A$2000,"&gt;="&amp;DATE(YEAR($A1669),MONTH($A1669),1),'Регистрация приход товаров'!$D$4:$D$2000,$D1669)-SUMIFS('Регистрация приход товаров'!$G$4:$G$2000,'Регистрация приход товаров'!$A$4:$A$2000,"&gt;="&amp;DATE(YEAR($A1669),MONTH($A1669)+1,1),'Регистрация приход товаров'!$D$4:$D$2000,$D1669))+(IFERROR((SUMIF('Остаток на начало год'!$B$5:$B$302,$D1669,'Остаток на начало год'!$E$5:$E$302)+SUMIFS('Регистрация приход товаров'!$G$4:$G$2000,'Регистрация приход товаров'!$D$4:$D$2000,$D1669,'Регистрация приход товаров'!$A$4:$A$2000,"&lt;"&amp;DATE(YEAR($A1669),MONTH($A1669),1)))-SUMIFS('Регистрация расход товаров'!$G$4:$G$2000,'Регистрация расход товаров'!$A$4:$A$2000,"&lt;"&amp;DATE(YEAR($A1669),MONTH($A1669),1),'Регистрация расход товаров'!$D$4:$D$2000,$D1669),0))))*G1669,0)</f>
        <v>0</v>
      </c>
      <c r="I1669" s="154"/>
      <c r="J1669" s="153">
        <f t="shared" ref="J1669:J1732" si="52">+G1669*I1669</f>
        <v>0</v>
      </c>
      <c r="K1669" s="153">
        <f t="shared" ref="K1669:K1732" si="53">+J1669-H1669</f>
        <v>0</v>
      </c>
      <c r="L1669" s="43" t="e">
        <f>IF(B1669=#REF!,MAX($L$3:L1668)+1,0)</f>
        <v>#REF!</v>
      </c>
    </row>
    <row r="1670" spans="1:12">
      <c r="A1670" s="158"/>
      <c r="B1670" s="94"/>
      <c r="C1670" s="159"/>
      <c r="D1670" s="128"/>
      <c r="E1670" s="151" t="str">
        <f>IFERROR(INDEX('Материал хисобот'!$C$9:$C$259,MATCH(D1670,'Материал хисобот'!$B$9:$B$259,0),1),"")</f>
        <v/>
      </c>
      <c r="F1670" s="152" t="str">
        <f>IFERROR(INDEX('Материал хисобот'!$D$9:$D$259,MATCH(D1670,'Материал хисобот'!$B$9:$B$259,0),1),"")</f>
        <v/>
      </c>
      <c r="G1670" s="155"/>
      <c r="H1670" s="153">
        <f>IFERROR((((SUMIFS('Регистрация приход товаров'!$H$4:$H$2000,'Регистрация приход товаров'!$A$4:$A$2000,"&gt;="&amp;DATE(YEAR($A1670),MONTH($A1670),1),'Регистрация приход товаров'!$D$4:$D$2000,$D1670)-SUMIFS('Регистрация приход товаров'!$H$4:$H$2000,'Регистрация приход товаров'!$A$4:$A$2000,"&gt;="&amp;DATE(YEAR($A1670),MONTH($A1670)+1,1),'Регистрация приход товаров'!$D$4:$D$2000,$D1670))+(IFERROR((SUMIF('Остаток на начало год'!$B$5:$B$302,$D1670,'Остаток на начало год'!$F$5:$F$302)+SUMIFS('Регистрация приход товаров'!$H$4:$H$2000,'Регистрация приход товаров'!$D$4:$D$2000,$D1670,'Регистрация приход товаров'!$A$4:$A$2000,"&lt;"&amp;DATE(YEAR($A1670),MONTH($A1670),1)))-SUMIFS('Регистрация расход товаров'!$H$4:$H$2000,'Регистрация расход товаров'!$A$4:$A$2000,"&lt;"&amp;DATE(YEAR($A1670),MONTH($A1670),1),'Регистрация расход товаров'!$D$4:$D$2000,$D1670),0)))/((SUMIFS('Регистрация приход товаров'!$G$4:$G$2000,'Регистрация приход товаров'!$A$4:$A$2000,"&gt;="&amp;DATE(YEAR($A1670),MONTH($A1670),1),'Регистрация приход товаров'!$D$4:$D$2000,$D1670)-SUMIFS('Регистрация приход товаров'!$G$4:$G$2000,'Регистрация приход товаров'!$A$4:$A$2000,"&gt;="&amp;DATE(YEAR($A1670),MONTH($A1670)+1,1),'Регистрация приход товаров'!$D$4:$D$2000,$D1670))+(IFERROR((SUMIF('Остаток на начало год'!$B$5:$B$302,$D1670,'Остаток на начало год'!$E$5:$E$302)+SUMIFS('Регистрация приход товаров'!$G$4:$G$2000,'Регистрация приход товаров'!$D$4:$D$2000,$D1670,'Регистрация приход товаров'!$A$4:$A$2000,"&lt;"&amp;DATE(YEAR($A1670),MONTH($A1670),1)))-SUMIFS('Регистрация расход товаров'!$G$4:$G$2000,'Регистрация расход товаров'!$A$4:$A$2000,"&lt;"&amp;DATE(YEAR($A1670),MONTH($A1670),1),'Регистрация расход товаров'!$D$4:$D$2000,$D1670),0))))*G1670,0)</f>
        <v>0</v>
      </c>
      <c r="I1670" s="154"/>
      <c r="J1670" s="153">
        <f t="shared" si="52"/>
        <v>0</v>
      </c>
      <c r="K1670" s="153">
        <f t="shared" si="53"/>
        <v>0</v>
      </c>
      <c r="L1670" s="43" t="e">
        <f>IF(B1670=#REF!,MAX($L$3:L1669)+1,0)</f>
        <v>#REF!</v>
      </c>
    </row>
    <row r="1671" spans="1:12">
      <c r="A1671" s="158"/>
      <c r="B1671" s="94"/>
      <c r="C1671" s="159"/>
      <c r="D1671" s="128"/>
      <c r="E1671" s="151" t="str">
        <f>IFERROR(INDEX('Материал хисобот'!$C$9:$C$259,MATCH(D1671,'Материал хисобот'!$B$9:$B$259,0),1),"")</f>
        <v/>
      </c>
      <c r="F1671" s="152" t="str">
        <f>IFERROR(INDEX('Материал хисобот'!$D$9:$D$259,MATCH(D1671,'Материал хисобот'!$B$9:$B$259,0),1),"")</f>
        <v/>
      </c>
      <c r="G1671" s="155"/>
      <c r="H1671" s="153">
        <f>IFERROR((((SUMIFS('Регистрация приход товаров'!$H$4:$H$2000,'Регистрация приход товаров'!$A$4:$A$2000,"&gt;="&amp;DATE(YEAR($A1671),MONTH($A1671),1),'Регистрация приход товаров'!$D$4:$D$2000,$D1671)-SUMIFS('Регистрация приход товаров'!$H$4:$H$2000,'Регистрация приход товаров'!$A$4:$A$2000,"&gt;="&amp;DATE(YEAR($A1671),MONTH($A1671)+1,1),'Регистрация приход товаров'!$D$4:$D$2000,$D1671))+(IFERROR((SUMIF('Остаток на начало год'!$B$5:$B$302,$D1671,'Остаток на начало год'!$F$5:$F$302)+SUMIFS('Регистрация приход товаров'!$H$4:$H$2000,'Регистрация приход товаров'!$D$4:$D$2000,$D1671,'Регистрация приход товаров'!$A$4:$A$2000,"&lt;"&amp;DATE(YEAR($A1671),MONTH($A1671),1)))-SUMIFS('Регистрация расход товаров'!$H$4:$H$2000,'Регистрация расход товаров'!$A$4:$A$2000,"&lt;"&amp;DATE(YEAR($A1671),MONTH($A1671),1),'Регистрация расход товаров'!$D$4:$D$2000,$D1671),0)))/((SUMIFS('Регистрация приход товаров'!$G$4:$G$2000,'Регистрация приход товаров'!$A$4:$A$2000,"&gt;="&amp;DATE(YEAR($A1671),MONTH($A1671),1),'Регистрация приход товаров'!$D$4:$D$2000,$D1671)-SUMIFS('Регистрация приход товаров'!$G$4:$G$2000,'Регистрация приход товаров'!$A$4:$A$2000,"&gt;="&amp;DATE(YEAR($A1671),MONTH($A1671)+1,1),'Регистрация приход товаров'!$D$4:$D$2000,$D1671))+(IFERROR((SUMIF('Остаток на начало год'!$B$5:$B$302,$D1671,'Остаток на начало год'!$E$5:$E$302)+SUMIFS('Регистрация приход товаров'!$G$4:$G$2000,'Регистрация приход товаров'!$D$4:$D$2000,$D1671,'Регистрация приход товаров'!$A$4:$A$2000,"&lt;"&amp;DATE(YEAR($A1671),MONTH($A1671),1)))-SUMIFS('Регистрация расход товаров'!$G$4:$G$2000,'Регистрация расход товаров'!$A$4:$A$2000,"&lt;"&amp;DATE(YEAR($A1671),MONTH($A1671),1),'Регистрация расход товаров'!$D$4:$D$2000,$D1671),0))))*G1671,0)</f>
        <v>0</v>
      </c>
      <c r="I1671" s="154"/>
      <c r="J1671" s="153">
        <f t="shared" si="52"/>
        <v>0</v>
      </c>
      <c r="K1671" s="153">
        <f t="shared" si="53"/>
        <v>0</v>
      </c>
      <c r="L1671" s="43" t="e">
        <f>IF(B1671=#REF!,MAX($L$3:L1670)+1,0)</f>
        <v>#REF!</v>
      </c>
    </row>
    <row r="1672" spans="1:12">
      <c r="A1672" s="158"/>
      <c r="B1672" s="94"/>
      <c r="C1672" s="159"/>
      <c r="D1672" s="128"/>
      <c r="E1672" s="151" t="str">
        <f>IFERROR(INDEX('Материал хисобот'!$C$9:$C$259,MATCH(D1672,'Материал хисобот'!$B$9:$B$259,0),1),"")</f>
        <v/>
      </c>
      <c r="F1672" s="152" t="str">
        <f>IFERROR(INDEX('Материал хисобот'!$D$9:$D$259,MATCH(D1672,'Материал хисобот'!$B$9:$B$259,0),1),"")</f>
        <v/>
      </c>
      <c r="G1672" s="155"/>
      <c r="H1672" s="153">
        <f>IFERROR((((SUMIFS('Регистрация приход товаров'!$H$4:$H$2000,'Регистрация приход товаров'!$A$4:$A$2000,"&gt;="&amp;DATE(YEAR($A1672),MONTH($A1672),1),'Регистрация приход товаров'!$D$4:$D$2000,$D1672)-SUMIFS('Регистрация приход товаров'!$H$4:$H$2000,'Регистрация приход товаров'!$A$4:$A$2000,"&gt;="&amp;DATE(YEAR($A1672),MONTH($A1672)+1,1),'Регистрация приход товаров'!$D$4:$D$2000,$D1672))+(IFERROR((SUMIF('Остаток на начало год'!$B$5:$B$302,$D1672,'Остаток на начало год'!$F$5:$F$302)+SUMIFS('Регистрация приход товаров'!$H$4:$H$2000,'Регистрация приход товаров'!$D$4:$D$2000,$D1672,'Регистрация приход товаров'!$A$4:$A$2000,"&lt;"&amp;DATE(YEAR($A1672),MONTH($A1672),1)))-SUMIFS('Регистрация расход товаров'!$H$4:$H$2000,'Регистрация расход товаров'!$A$4:$A$2000,"&lt;"&amp;DATE(YEAR($A1672),MONTH($A1672),1),'Регистрация расход товаров'!$D$4:$D$2000,$D1672),0)))/((SUMIFS('Регистрация приход товаров'!$G$4:$G$2000,'Регистрация приход товаров'!$A$4:$A$2000,"&gt;="&amp;DATE(YEAR($A1672),MONTH($A1672),1),'Регистрация приход товаров'!$D$4:$D$2000,$D1672)-SUMIFS('Регистрация приход товаров'!$G$4:$G$2000,'Регистрация приход товаров'!$A$4:$A$2000,"&gt;="&amp;DATE(YEAR($A1672),MONTH($A1672)+1,1),'Регистрация приход товаров'!$D$4:$D$2000,$D1672))+(IFERROR((SUMIF('Остаток на начало год'!$B$5:$B$302,$D1672,'Остаток на начало год'!$E$5:$E$302)+SUMIFS('Регистрация приход товаров'!$G$4:$G$2000,'Регистрация приход товаров'!$D$4:$D$2000,$D1672,'Регистрация приход товаров'!$A$4:$A$2000,"&lt;"&amp;DATE(YEAR($A1672),MONTH($A1672),1)))-SUMIFS('Регистрация расход товаров'!$G$4:$G$2000,'Регистрация расход товаров'!$A$4:$A$2000,"&lt;"&amp;DATE(YEAR($A1672),MONTH($A1672),1),'Регистрация расход товаров'!$D$4:$D$2000,$D1672),0))))*G1672,0)</f>
        <v>0</v>
      </c>
      <c r="I1672" s="154"/>
      <c r="J1672" s="153">
        <f t="shared" si="52"/>
        <v>0</v>
      </c>
      <c r="K1672" s="153">
        <f t="shared" si="53"/>
        <v>0</v>
      </c>
      <c r="L1672" s="43" t="e">
        <f>IF(B1672=#REF!,MAX($L$3:L1671)+1,0)</f>
        <v>#REF!</v>
      </c>
    </row>
    <row r="1673" spans="1:12">
      <c r="A1673" s="158"/>
      <c r="B1673" s="94"/>
      <c r="C1673" s="159"/>
      <c r="D1673" s="128"/>
      <c r="E1673" s="151" t="str">
        <f>IFERROR(INDEX('Материал хисобот'!$C$9:$C$259,MATCH(D1673,'Материал хисобот'!$B$9:$B$259,0),1),"")</f>
        <v/>
      </c>
      <c r="F1673" s="152" t="str">
        <f>IFERROR(INDEX('Материал хисобот'!$D$9:$D$259,MATCH(D1673,'Материал хисобот'!$B$9:$B$259,0),1),"")</f>
        <v/>
      </c>
      <c r="G1673" s="155"/>
      <c r="H1673" s="153">
        <f>IFERROR((((SUMIFS('Регистрация приход товаров'!$H$4:$H$2000,'Регистрация приход товаров'!$A$4:$A$2000,"&gt;="&amp;DATE(YEAR($A1673),MONTH($A1673),1),'Регистрация приход товаров'!$D$4:$D$2000,$D1673)-SUMIFS('Регистрация приход товаров'!$H$4:$H$2000,'Регистрация приход товаров'!$A$4:$A$2000,"&gt;="&amp;DATE(YEAR($A1673),MONTH($A1673)+1,1),'Регистрация приход товаров'!$D$4:$D$2000,$D1673))+(IFERROR((SUMIF('Остаток на начало год'!$B$5:$B$302,$D1673,'Остаток на начало год'!$F$5:$F$302)+SUMIFS('Регистрация приход товаров'!$H$4:$H$2000,'Регистрация приход товаров'!$D$4:$D$2000,$D1673,'Регистрация приход товаров'!$A$4:$A$2000,"&lt;"&amp;DATE(YEAR($A1673),MONTH($A1673),1)))-SUMIFS('Регистрация расход товаров'!$H$4:$H$2000,'Регистрация расход товаров'!$A$4:$A$2000,"&lt;"&amp;DATE(YEAR($A1673),MONTH($A1673),1),'Регистрация расход товаров'!$D$4:$D$2000,$D1673),0)))/((SUMIFS('Регистрация приход товаров'!$G$4:$G$2000,'Регистрация приход товаров'!$A$4:$A$2000,"&gt;="&amp;DATE(YEAR($A1673),MONTH($A1673),1),'Регистрация приход товаров'!$D$4:$D$2000,$D1673)-SUMIFS('Регистрация приход товаров'!$G$4:$G$2000,'Регистрация приход товаров'!$A$4:$A$2000,"&gt;="&amp;DATE(YEAR($A1673),MONTH($A1673)+1,1),'Регистрация приход товаров'!$D$4:$D$2000,$D1673))+(IFERROR((SUMIF('Остаток на начало год'!$B$5:$B$302,$D1673,'Остаток на начало год'!$E$5:$E$302)+SUMIFS('Регистрация приход товаров'!$G$4:$G$2000,'Регистрация приход товаров'!$D$4:$D$2000,$D1673,'Регистрация приход товаров'!$A$4:$A$2000,"&lt;"&amp;DATE(YEAR($A1673),MONTH($A1673),1)))-SUMIFS('Регистрация расход товаров'!$G$4:$G$2000,'Регистрация расход товаров'!$A$4:$A$2000,"&lt;"&amp;DATE(YEAR($A1673),MONTH($A1673),1),'Регистрация расход товаров'!$D$4:$D$2000,$D1673),0))))*G1673,0)</f>
        <v>0</v>
      </c>
      <c r="I1673" s="154"/>
      <c r="J1673" s="153">
        <f t="shared" si="52"/>
        <v>0</v>
      </c>
      <c r="K1673" s="153">
        <f t="shared" si="53"/>
        <v>0</v>
      </c>
      <c r="L1673" s="43" t="e">
        <f>IF(B1673=#REF!,MAX($L$3:L1672)+1,0)</f>
        <v>#REF!</v>
      </c>
    </row>
    <row r="1674" spans="1:12">
      <c r="A1674" s="158"/>
      <c r="B1674" s="94"/>
      <c r="C1674" s="159"/>
      <c r="D1674" s="128"/>
      <c r="E1674" s="151" t="str">
        <f>IFERROR(INDEX('Материал хисобот'!$C$9:$C$259,MATCH(D1674,'Материал хисобот'!$B$9:$B$259,0),1),"")</f>
        <v/>
      </c>
      <c r="F1674" s="152" t="str">
        <f>IFERROR(INDEX('Материал хисобот'!$D$9:$D$259,MATCH(D1674,'Материал хисобот'!$B$9:$B$259,0),1),"")</f>
        <v/>
      </c>
      <c r="G1674" s="155"/>
      <c r="H1674" s="153">
        <f>IFERROR((((SUMIFS('Регистрация приход товаров'!$H$4:$H$2000,'Регистрация приход товаров'!$A$4:$A$2000,"&gt;="&amp;DATE(YEAR($A1674),MONTH($A1674),1),'Регистрация приход товаров'!$D$4:$D$2000,$D1674)-SUMIFS('Регистрация приход товаров'!$H$4:$H$2000,'Регистрация приход товаров'!$A$4:$A$2000,"&gt;="&amp;DATE(YEAR($A1674),MONTH($A1674)+1,1),'Регистрация приход товаров'!$D$4:$D$2000,$D1674))+(IFERROR((SUMIF('Остаток на начало год'!$B$5:$B$302,$D1674,'Остаток на начало год'!$F$5:$F$302)+SUMIFS('Регистрация приход товаров'!$H$4:$H$2000,'Регистрация приход товаров'!$D$4:$D$2000,$D1674,'Регистрация приход товаров'!$A$4:$A$2000,"&lt;"&amp;DATE(YEAR($A1674),MONTH($A1674),1)))-SUMIFS('Регистрация расход товаров'!$H$4:$H$2000,'Регистрация расход товаров'!$A$4:$A$2000,"&lt;"&amp;DATE(YEAR($A1674),MONTH($A1674),1),'Регистрация расход товаров'!$D$4:$D$2000,$D1674),0)))/((SUMIFS('Регистрация приход товаров'!$G$4:$G$2000,'Регистрация приход товаров'!$A$4:$A$2000,"&gt;="&amp;DATE(YEAR($A1674),MONTH($A1674),1),'Регистрация приход товаров'!$D$4:$D$2000,$D1674)-SUMIFS('Регистрация приход товаров'!$G$4:$G$2000,'Регистрация приход товаров'!$A$4:$A$2000,"&gt;="&amp;DATE(YEAR($A1674),MONTH($A1674)+1,1),'Регистрация приход товаров'!$D$4:$D$2000,$D1674))+(IFERROR((SUMIF('Остаток на начало год'!$B$5:$B$302,$D1674,'Остаток на начало год'!$E$5:$E$302)+SUMIFS('Регистрация приход товаров'!$G$4:$G$2000,'Регистрация приход товаров'!$D$4:$D$2000,$D1674,'Регистрация приход товаров'!$A$4:$A$2000,"&lt;"&amp;DATE(YEAR($A1674),MONTH($A1674),1)))-SUMIFS('Регистрация расход товаров'!$G$4:$G$2000,'Регистрация расход товаров'!$A$4:$A$2000,"&lt;"&amp;DATE(YEAR($A1674),MONTH($A1674),1),'Регистрация расход товаров'!$D$4:$D$2000,$D1674),0))))*G1674,0)</f>
        <v>0</v>
      </c>
      <c r="I1674" s="154"/>
      <c r="J1674" s="153">
        <f t="shared" si="52"/>
        <v>0</v>
      </c>
      <c r="K1674" s="153">
        <f t="shared" si="53"/>
        <v>0</v>
      </c>
      <c r="L1674" s="43" t="e">
        <f>IF(B1674=#REF!,MAX($L$3:L1673)+1,0)</f>
        <v>#REF!</v>
      </c>
    </row>
    <row r="1675" spans="1:12">
      <c r="A1675" s="158"/>
      <c r="B1675" s="94"/>
      <c r="C1675" s="159"/>
      <c r="D1675" s="128"/>
      <c r="E1675" s="151" t="str">
        <f>IFERROR(INDEX('Материал хисобот'!$C$9:$C$259,MATCH(D1675,'Материал хисобот'!$B$9:$B$259,0),1),"")</f>
        <v/>
      </c>
      <c r="F1675" s="152" t="str">
        <f>IFERROR(INDEX('Материал хисобот'!$D$9:$D$259,MATCH(D1675,'Материал хисобот'!$B$9:$B$259,0),1),"")</f>
        <v/>
      </c>
      <c r="G1675" s="155"/>
      <c r="H1675" s="153">
        <f>IFERROR((((SUMIFS('Регистрация приход товаров'!$H$4:$H$2000,'Регистрация приход товаров'!$A$4:$A$2000,"&gt;="&amp;DATE(YEAR($A1675),MONTH($A1675),1),'Регистрация приход товаров'!$D$4:$D$2000,$D1675)-SUMIFS('Регистрация приход товаров'!$H$4:$H$2000,'Регистрация приход товаров'!$A$4:$A$2000,"&gt;="&amp;DATE(YEAR($A1675),MONTH($A1675)+1,1),'Регистрация приход товаров'!$D$4:$D$2000,$D1675))+(IFERROR((SUMIF('Остаток на начало год'!$B$5:$B$302,$D1675,'Остаток на начало год'!$F$5:$F$302)+SUMIFS('Регистрация приход товаров'!$H$4:$H$2000,'Регистрация приход товаров'!$D$4:$D$2000,$D1675,'Регистрация приход товаров'!$A$4:$A$2000,"&lt;"&amp;DATE(YEAR($A1675),MONTH($A1675),1)))-SUMIFS('Регистрация расход товаров'!$H$4:$H$2000,'Регистрация расход товаров'!$A$4:$A$2000,"&lt;"&amp;DATE(YEAR($A1675),MONTH($A1675),1),'Регистрация расход товаров'!$D$4:$D$2000,$D1675),0)))/((SUMIFS('Регистрация приход товаров'!$G$4:$G$2000,'Регистрация приход товаров'!$A$4:$A$2000,"&gt;="&amp;DATE(YEAR($A1675),MONTH($A1675),1),'Регистрация приход товаров'!$D$4:$D$2000,$D1675)-SUMIFS('Регистрация приход товаров'!$G$4:$G$2000,'Регистрация приход товаров'!$A$4:$A$2000,"&gt;="&amp;DATE(YEAR($A1675),MONTH($A1675)+1,1),'Регистрация приход товаров'!$D$4:$D$2000,$D1675))+(IFERROR((SUMIF('Остаток на начало год'!$B$5:$B$302,$D1675,'Остаток на начало год'!$E$5:$E$302)+SUMIFS('Регистрация приход товаров'!$G$4:$G$2000,'Регистрация приход товаров'!$D$4:$D$2000,$D1675,'Регистрация приход товаров'!$A$4:$A$2000,"&lt;"&amp;DATE(YEAR($A1675),MONTH($A1675),1)))-SUMIFS('Регистрация расход товаров'!$G$4:$G$2000,'Регистрация расход товаров'!$A$4:$A$2000,"&lt;"&amp;DATE(YEAR($A1675),MONTH($A1675),1),'Регистрация расход товаров'!$D$4:$D$2000,$D1675),0))))*G1675,0)</f>
        <v>0</v>
      </c>
      <c r="I1675" s="154"/>
      <c r="J1675" s="153">
        <f t="shared" si="52"/>
        <v>0</v>
      </c>
      <c r="K1675" s="153">
        <f t="shared" si="53"/>
        <v>0</v>
      </c>
      <c r="L1675" s="43" t="e">
        <f>IF(B1675=#REF!,MAX($L$3:L1674)+1,0)</f>
        <v>#REF!</v>
      </c>
    </row>
    <row r="1676" spans="1:12">
      <c r="A1676" s="158"/>
      <c r="B1676" s="94"/>
      <c r="C1676" s="159"/>
      <c r="D1676" s="128"/>
      <c r="E1676" s="151" t="str">
        <f>IFERROR(INDEX('Материал хисобот'!$C$9:$C$259,MATCH(D1676,'Материал хисобот'!$B$9:$B$259,0),1),"")</f>
        <v/>
      </c>
      <c r="F1676" s="152" t="str">
        <f>IFERROR(INDEX('Материал хисобот'!$D$9:$D$259,MATCH(D1676,'Материал хисобот'!$B$9:$B$259,0),1),"")</f>
        <v/>
      </c>
      <c r="G1676" s="155"/>
      <c r="H1676" s="153">
        <f>IFERROR((((SUMIFS('Регистрация приход товаров'!$H$4:$H$2000,'Регистрация приход товаров'!$A$4:$A$2000,"&gt;="&amp;DATE(YEAR($A1676),MONTH($A1676),1),'Регистрация приход товаров'!$D$4:$D$2000,$D1676)-SUMIFS('Регистрация приход товаров'!$H$4:$H$2000,'Регистрация приход товаров'!$A$4:$A$2000,"&gt;="&amp;DATE(YEAR($A1676),MONTH($A1676)+1,1),'Регистрация приход товаров'!$D$4:$D$2000,$D1676))+(IFERROR((SUMIF('Остаток на начало год'!$B$5:$B$302,$D1676,'Остаток на начало год'!$F$5:$F$302)+SUMIFS('Регистрация приход товаров'!$H$4:$H$2000,'Регистрация приход товаров'!$D$4:$D$2000,$D1676,'Регистрация приход товаров'!$A$4:$A$2000,"&lt;"&amp;DATE(YEAR($A1676),MONTH($A1676),1)))-SUMIFS('Регистрация расход товаров'!$H$4:$H$2000,'Регистрация расход товаров'!$A$4:$A$2000,"&lt;"&amp;DATE(YEAR($A1676),MONTH($A1676),1),'Регистрация расход товаров'!$D$4:$D$2000,$D1676),0)))/((SUMIFS('Регистрация приход товаров'!$G$4:$G$2000,'Регистрация приход товаров'!$A$4:$A$2000,"&gt;="&amp;DATE(YEAR($A1676),MONTH($A1676),1),'Регистрация приход товаров'!$D$4:$D$2000,$D1676)-SUMIFS('Регистрация приход товаров'!$G$4:$G$2000,'Регистрация приход товаров'!$A$4:$A$2000,"&gt;="&amp;DATE(YEAR($A1676),MONTH($A1676)+1,1),'Регистрация приход товаров'!$D$4:$D$2000,$D1676))+(IFERROR((SUMIF('Остаток на начало год'!$B$5:$B$302,$D1676,'Остаток на начало год'!$E$5:$E$302)+SUMIFS('Регистрация приход товаров'!$G$4:$G$2000,'Регистрация приход товаров'!$D$4:$D$2000,$D1676,'Регистрация приход товаров'!$A$4:$A$2000,"&lt;"&amp;DATE(YEAR($A1676),MONTH($A1676),1)))-SUMIFS('Регистрация расход товаров'!$G$4:$G$2000,'Регистрация расход товаров'!$A$4:$A$2000,"&lt;"&amp;DATE(YEAR($A1676),MONTH($A1676),1),'Регистрация расход товаров'!$D$4:$D$2000,$D1676),0))))*G1676,0)</f>
        <v>0</v>
      </c>
      <c r="I1676" s="154"/>
      <c r="J1676" s="153">
        <f t="shared" si="52"/>
        <v>0</v>
      </c>
      <c r="K1676" s="153">
        <f t="shared" si="53"/>
        <v>0</v>
      </c>
      <c r="L1676" s="43" t="e">
        <f>IF(B1676=#REF!,MAX($L$3:L1675)+1,0)</f>
        <v>#REF!</v>
      </c>
    </row>
    <row r="1677" spans="1:12">
      <c r="A1677" s="158"/>
      <c r="B1677" s="94"/>
      <c r="C1677" s="159"/>
      <c r="D1677" s="128"/>
      <c r="E1677" s="151" t="str">
        <f>IFERROR(INDEX('Материал хисобот'!$C$9:$C$259,MATCH(D1677,'Материал хисобот'!$B$9:$B$259,0),1),"")</f>
        <v/>
      </c>
      <c r="F1677" s="152" t="str">
        <f>IFERROR(INDEX('Материал хисобот'!$D$9:$D$259,MATCH(D1677,'Материал хисобот'!$B$9:$B$259,0),1),"")</f>
        <v/>
      </c>
      <c r="G1677" s="155"/>
      <c r="H1677" s="153">
        <f>IFERROR((((SUMIFS('Регистрация приход товаров'!$H$4:$H$2000,'Регистрация приход товаров'!$A$4:$A$2000,"&gt;="&amp;DATE(YEAR($A1677),MONTH($A1677),1),'Регистрация приход товаров'!$D$4:$D$2000,$D1677)-SUMIFS('Регистрация приход товаров'!$H$4:$H$2000,'Регистрация приход товаров'!$A$4:$A$2000,"&gt;="&amp;DATE(YEAR($A1677),MONTH($A1677)+1,1),'Регистрация приход товаров'!$D$4:$D$2000,$D1677))+(IFERROR((SUMIF('Остаток на начало год'!$B$5:$B$302,$D1677,'Остаток на начало год'!$F$5:$F$302)+SUMIFS('Регистрация приход товаров'!$H$4:$H$2000,'Регистрация приход товаров'!$D$4:$D$2000,$D1677,'Регистрация приход товаров'!$A$4:$A$2000,"&lt;"&amp;DATE(YEAR($A1677),MONTH($A1677),1)))-SUMIFS('Регистрация расход товаров'!$H$4:$H$2000,'Регистрация расход товаров'!$A$4:$A$2000,"&lt;"&amp;DATE(YEAR($A1677),MONTH($A1677),1),'Регистрация расход товаров'!$D$4:$D$2000,$D1677),0)))/((SUMIFS('Регистрация приход товаров'!$G$4:$G$2000,'Регистрация приход товаров'!$A$4:$A$2000,"&gt;="&amp;DATE(YEAR($A1677),MONTH($A1677),1),'Регистрация приход товаров'!$D$4:$D$2000,$D1677)-SUMIFS('Регистрация приход товаров'!$G$4:$G$2000,'Регистрация приход товаров'!$A$4:$A$2000,"&gt;="&amp;DATE(YEAR($A1677),MONTH($A1677)+1,1),'Регистрация приход товаров'!$D$4:$D$2000,$D1677))+(IFERROR((SUMIF('Остаток на начало год'!$B$5:$B$302,$D1677,'Остаток на начало год'!$E$5:$E$302)+SUMIFS('Регистрация приход товаров'!$G$4:$G$2000,'Регистрация приход товаров'!$D$4:$D$2000,$D1677,'Регистрация приход товаров'!$A$4:$A$2000,"&lt;"&amp;DATE(YEAR($A1677),MONTH($A1677),1)))-SUMIFS('Регистрация расход товаров'!$G$4:$G$2000,'Регистрация расход товаров'!$A$4:$A$2000,"&lt;"&amp;DATE(YEAR($A1677),MONTH($A1677),1),'Регистрация расход товаров'!$D$4:$D$2000,$D1677),0))))*G1677,0)</f>
        <v>0</v>
      </c>
      <c r="I1677" s="154"/>
      <c r="J1677" s="153">
        <f t="shared" si="52"/>
        <v>0</v>
      </c>
      <c r="K1677" s="153">
        <f t="shared" si="53"/>
        <v>0</v>
      </c>
      <c r="L1677" s="43" t="e">
        <f>IF(B1677=#REF!,MAX($L$3:L1676)+1,0)</f>
        <v>#REF!</v>
      </c>
    </row>
    <row r="1678" spans="1:12">
      <c r="A1678" s="158"/>
      <c r="B1678" s="94"/>
      <c r="C1678" s="159"/>
      <c r="D1678" s="128"/>
      <c r="E1678" s="151" t="str">
        <f>IFERROR(INDEX('Материал хисобот'!$C$9:$C$259,MATCH(D1678,'Материал хисобот'!$B$9:$B$259,0),1),"")</f>
        <v/>
      </c>
      <c r="F1678" s="152" t="str">
        <f>IFERROR(INDEX('Материал хисобот'!$D$9:$D$259,MATCH(D1678,'Материал хисобот'!$B$9:$B$259,0),1),"")</f>
        <v/>
      </c>
      <c r="G1678" s="155"/>
      <c r="H1678" s="153">
        <f>IFERROR((((SUMIFS('Регистрация приход товаров'!$H$4:$H$2000,'Регистрация приход товаров'!$A$4:$A$2000,"&gt;="&amp;DATE(YEAR($A1678),MONTH($A1678),1),'Регистрация приход товаров'!$D$4:$D$2000,$D1678)-SUMIFS('Регистрация приход товаров'!$H$4:$H$2000,'Регистрация приход товаров'!$A$4:$A$2000,"&gt;="&amp;DATE(YEAR($A1678),MONTH($A1678)+1,1),'Регистрация приход товаров'!$D$4:$D$2000,$D1678))+(IFERROR((SUMIF('Остаток на начало год'!$B$5:$B$302,$D1678,'Остаток на начало год'!$F$5:$F$302)+SUMIFS('Регистрация приход товаров'!$H$4:$H$2000,'Регистрация приход товаров'!$D$4:$D$2000,$D1678,'Регистрация приход товаров'!$A$4:$A$2000,"&lt;"&amp;DATE(YEAR($A1678),MONTH($A1678),1)))-SUMIFS('Регистрация расход товаров'!$H$4:$H$2000,'Регистрация расход товаров'!$A$4:$A$2000,"&lt;"&amp;DATE(YEAR($A1678),MONTH($A1678),1),'Регистрация расход товаров'!$D$4:$D$2000,$D1678),0)))/((SUMIFS('Регистрация приход товаров'!$G$4:$G$2000,'Регистрация приход товаров'!$A$4:$A$2000,"&gt;="&amp;DATE(YEAR($A1678),MONTH($A1678),1),'Регистрация приход товаров'!$D$4:$D$2000,$D1678)-SUMIFS('Регистрация приход товаров'!$G$4:$G$2000,'Регистрация приход товаров'!$A$4:$A$2000,"&gt;="&amp;DATE(YEAR($A1678),MONTH($A1678)+1,1),'Регистрация приход товаров'!$D$4:$D$2000,$D1678))+(IFERROR((SUMIF('Остаток на начало год'!$B$5:$B$302,$D1678,'Остаток на начало год'!$E$5:$E$302)+SUMIFS('Регистрация приход товаров'!$G$4:$G$2000,'Регистрация приход товаров'!$D$4:$D$2000,$D1678,'Регистрация приход товаров'!$A$4:$A$2000,"&lt;"&amp;DATE(YEAR($A1678),MONTH($A1678),1)))-SUMIFS('Регистрация расход товаров'!$G$4:$G$2000,'Регистрация расход товаров'!$A$4:$A$2000,"&lt;"&amp;DATE(YEAR($A1678),MONTH($A1678),1),'Регистрация расход товаров'!$D$4:$D$2000,$D1678),0))))*G1678,0)</f>
        <v>0</v>
      </c>
      <c r="I1678" s="154"/>
      <c r="J1678" s="153">
        <f t="shared" si="52"/>
        <v>0</v>
      </c>
      <c r="K1678" s="153">
        <f t="shared" si="53"/>
        <v>0</v>
      </c>
      <c r="L1678" s="43" t="e">
        <f>IF(B1678=#REF!,MAX($L$3:L1677)+1,0)</f>
        <v>#REF!</v>
      </c>
    </row>
    <row r="1679" spans="1:12">
      <c r="A1679" s="158"/>
      <c r="B1679" s="94"/>
      <c r="C1679" s="159"/>
      <c r="D1679" s="128"/>
      <c r="E1679" s="151" t="str">
        <f>IFERROR(INDEX('Материал хисобот'!$C$9:$C$259,MATCH(D1679,'Материал хисобот'!$B$9:$B$259,0),1),"")</f>
        <v/>
      </c>
      <c r="F1679" s="152" t="str">
        <f>IFERROR(INDEX('Материал хисобот'!$D$9:$D$259,MATCH(D1679,'Материал хисобот'!$B$9:$B$259,0),1),"")</f>
        <v/>
      </c>
      <c r="G1679" s="155"/>
      <c r="H1679" s="153">
        <f>IFERROR((((SUMIFS('Регистрация приход товаров'!$H$4:$H$2000,'Регистрация приход товаров'!$A$4:$A$2000,"&gt;="&amp;DATE(YEAR($A1679),MONTH($A1679),1),'Регистрация приход товаров'!$D$4:$D$2000,$D1679)-SUMIFS('Регистрация приход товаров'!$H$4:$H$2000,'Регистрация приход товаров'!$A$4:$A$2000,"&gt;="&amp;DATE(YEAR($A1679),MONTH($A1679)+1,1),'Регистрация приход товаров'!$D$4:$D$2000,$D1679))+(IFERROR((SUMIF('Остаток на начало год'!$B$5:$B$302,$D1679,'Остаток на начало год'!$F$5:$F$302)+SUMIFS('Регистрация приход товаров'!$H$4:$H$2000,'Регистрация приход товаров'!$D$4:$D$2000,$D1679,'Регистрация приход товаров'!$A$4:$A$2000,"&lt;"&amp;DATE(YEAR($A1679),MONTH($A1679),1)))-SUMIFS('Регистрация расход товаров'!$H$4:$H$2000,'Регистрация расход товаров'!$A$4:$A$2000,"&lt;"&amp;DATE(YEAR($A1679),MONTH($A1679),1),'Регистрация расход товаров'!$D$4:$D$2000,$D1679),0)))/((SUMIFS('Регистрация приход товаров'!$G$4:$G$2000,'Регистрация приход товаров'!$A$4:$A$2000,"&gt;="&amp;DATE(YEAR($A1679),MONTH($A1679),1),'Регистрация приход товаров'!$D$4:$D$2000,$D1679)-SUMIFS('Регистрация приход товаров'!$G$4:$G$2000,'Регистрация приход товаров'!$A$4:$A$2000,"&gt;="&amp;DATE(YEAR($A1679),MONTH($A1679)+1,1),'Регистрация приход товаров'!$D$4:$D$2000,$D1679))+(IFERROR((SUMIF('Остаток на начало год'!$B$5:$B$302,$D1679,'Остаток на начало год'!$E$5:$E$302)+SUMIFS('Регистрация приход товаров'!$G$4:$G$2000,'Регистрация приход товаров'!$D$4:$D$2000,$D1679,'Регистрация приход товаров'!$A$4:$A$2000,"&lt;"&amp;DATE(YEAR($A1679),MONTH($A1679),1)))-SUMIFS('Регистрация расход товаров'!$G$4:$G$2000,'Регистрация расход товаров'!$A$4:$A$2000,"&lt;"&amp;DATE(YEAR($A1679),MONTH($A1679),1),'Регистрация расход товаров'!$D$4:$D$2000,$D1679),0))))*G1679,0)</f>
        <v>0</v>
      </c>
      <c r="I1679" s="154"/>
      <c r="J1679" s="153">
        <f t="shared" si="52"/>
        <v>0</v>
      </c>
      <c r="K1679" s="153">
        <f t="shared" si="53"/>
        <v>0</v>
      </c>
      <c r="L1679" s="43" t="e">
        <f>IF(B1679=#REF!,MAX($L$3:L1678)+1,0)</f>
        <v>#REF!</v>
      </c>
    </row>
    <row r="1680" spans="1:12">
      <c r="A1680" s="158"/>
      <c r="B1680" s="94"/>
      <c r="C1680" s="159"/>
      <c r="D1680" s="128"/>
      <c r="E1680" s="151" t="str">
        <f>IFERROR(INDEX('Материал хисобот'!$C$9:$C$259,MATCH(D1680,'Материал хисобот'!$B$9:$B$259,0),1),"")</f>
        <v/>
      </c>
      <c r="F1680" s="152" t="str">
        <f>IFERROR(INDEX('Материал хисобот'!$D$9:$D$259,MATCH(D1680,'Материал хисобот'!$B$9:$B$259,0),1),"")</f>
        <v/>
      </c>
      <c r="G1680" s="155"/>
      <c r="H1680" s="153">
        <f>IFERROR((((SUMIFS('Регистрация приход товаров'!$H$4:$H$2000,'Регистрация приход товаров'!$A$4:$A$2000,"&gt;="&amp;DATE(YEAR($A1680),MONTH($A1680),1),'Регистрация приход товаров'!$D$4:$D$2000,$D1680)-SUMIFS('Регистрация приход товаров'!$H$4:$H$2000,'Регистрация приход товаров'!$A$4:$A$2000,"&gt;="&amp;DATE(YEAR($A1680),MONTH($A1680)+1,1),'Регистрация приход товаров'!$D$4:$D$2000,$D1680))+(IFERROR((SUMIF('Остаток на начало год'!$B$5:$B$302,$D1680,'Остаток на начало год'!$F$5:$F$302)+SUMIFS('Регистрация приход товаров'!$H$4:$H$2000,'Регистрация приход товаров'!$D$4:$D$2000,$D1680,'Регистрация приход товаров'!$A$4:$A$2000,"&lt;"&amp;DATE(YEAR($A1680),MONTH($A1680),1)))-SUMIFS('Регистрация расход товаров'!$H$4:$H$2000,'Регистрация расход товаров'!$A$4:$A$2000,"&lt;"&amp;DATE(YEAR($A1680),MONTH($A1680),1),'Регистрация расход товаров'!$D$4:$D$2000,$D1680),0)))/((SUMIFS('Регистрация приход товаров'!$G$4:$G$2000,'Регистрация приход товаров'!$A$4:$A$2000,"&gt;="&amp;DATE(YEAR($A1680),MONTH($A1680),1),'Регистрация приход товаров'!$D$4:$D$2000,$D1680)-SUMIFS('Регистрация приход товаров'!$G$4:$G$2000,'Регистрация приход товаров'!$A$4:$A$2000,"&gt;="&amp;DATE(YEAR($A1680),MONTH($A1680)+1,1),'Регистрация приход товаров'!$D$4:$D$2000,$D1680))+(IFERROR((SUMIF('Остаток на начало год'!$B$5:$B$302,$D1680,'Остаток на начало год'!$E$5:$E$302)+SUMIFS('Регистрация приход товаров'!$G$4:$G$2000,'Регистрация приход товаров'!$D$4:$D$2000,$D1680,'Регистрация приход товаров'!$A$4:$A$2000,"&lt;"&amp;DATE(YEAR($A1680),MONTH($A1680),1)))-SUMIFS('Регистрация расход товаров'!$G$4:$G$2000,'Регистрация расход товаров'!$A$4:$A$2000,"&lt;"&amp;DATE(YEAR($A1680),MONTH($A1680),1),'Регистрация расход товаров'!$D$4:$D$2000,$D1680),0))))*G1680,0)</f>
        <v>0</v>
      </c>
      <c r="I1680" s="154"/>
      <c r="J1680" s="153">
        <f t="shared" si="52"/>
        <v>0</v>
      </c>
      <c r="K1680" s="153">
        <f t="shared" si="53"/>
        <v>0</v>
      </c>
      <c r="L1680" s="43" t="e">
        <f>IF(B1680=#REF!,MAX($L$3:L1679)+1,0)</f>
        <v>#REF!</v>
      </c>
    </row>
    <row r="1681" spans="1:12">
      <c r="A1681" s="158"/>
      <c r="B1681" s="94"/>
      <c r="C1681" s="159"/>
      <c r="D1681" s="128"/>
      <c r="E1681" s="151" t="str">
        <f>IFERROR(INDEX('Материал хисобот'!$C$9:$C$259,MATCH(D1681,'Материал хисобот'!$B$9:$B$259,0),1),"")</f>
        <v/>
      </c>
      <c r="F1681" s="152" t="str">
        <f>IFERROR(INDEX('Материал хисобот'!$D$9:$D$259,MATCH(D1681,'Материал хисобот'!$B$9:$B$259,0),1),"")</f>
        <v/>
      </c>
      <c r="G1681" s="155"/>
      <c r="H1681" s="153">
        <f>IFERROR((((SUMIFS('Регистрация приход товаров'!$H$4:$H$2000,'Регистрация приход товаров'!$A$4:$A$2000,"&gt;="&amp;DATE(YEAR($A1681),MONTH($A1681),1),'Регистрация приход товаров'!$D$4:$D$2000,$D1681)-SUMIFS('Регистрация приход товаров'!$H$4:$H$2000,'Регистрация приход товаров'!$A$4:$A$2000,"&gt;="&amp;DATE(YEAR($A1681),MONTH($A1681)+1,1),'Регистрация приход товаров'!$D$4:$D$2000,$D1681))+(IFERROR((SUMIF('Остаток на начало год'!$B$5:$B$302,$D1681,'Остаток на начало год'!$F$5:$F$302)+SUMIFS('Регистрация приход товаров'!$H$4:$H$2000,'Регистрация приход товаров'!$D$4:$D$2000,$D1681,'Регистрация приход товаров'!$A$4:$A$2000,"&lt;"&amp;DATE(YEAR($A1681),MONTH($A1681),1)))-SUMIFS('Регистрация расход товаров'!$H$4:$H$2000,'Регистрация расход товаров'!$A$4:$A$2000,"&lt;"&amp;DATE(YEAR($A1681),MONTH($A1681),1),'Регистрация расход товаров'!$D$4:$D$2000,$D1681),0)))/((SUMIFS('Регистрация приход товаров'!$G$4:$G$2000,'Регистрация приход товаров'!$A$4:$A$2000,"&gt;="&amp;DATE(YEAR($A1681),MONTH($A1681),1),'Регистрация приход товаров'!$D$4:$D$2000,$D1681)-SUMIFS('Регистрация приход товаров'!$G$4:$G$2000,'Регистрация приход товаров'!$A$4:$A$2000,"&gt;="&amp;DATE(YEAR($A1681),MONTH($A1681)+1,1),'Регистрация приход товаров'!$D$4:$D$2000,$D1681))+(IFERROR((SUMIF('Остаток на начало год'!$B$5:$B$302,$D1681,'Остаток на начало год'!$E$5:$E$302)+SUMIFS('Регистрация приход товаров'!$G$4:$G$2000,'Регистрация приход товаров'!$D$4:$D$2000,$D1681,'Регистрация приход товаров'!$A$4:$A$2000,"&lt;"&amp;DATE(YEAR($A1681),MONTH($A1681),1)))-SUMIFS('Регистрация расход товаров'!$G$4:$G$2000,'Регистрация расход товаров'!$A$4:$A$2000,"&lt;"&amp;DATE(YEAR($A1681),MONTH($A1681),1),'Регистрация расход товаров'!$D$4:$D$2000,$D1681),0))))*G1681,0)</f>
        <v>0</v>
      </c>
      <c r="I1681" s="154"/>
      <c r="J1681" s="153">
        <f t="shared" si="52"/>
        <v>0</v>
      </c>
      <c r="K1681" s="153">
        <f t="shared" si="53"/>
        <v>0</v>
      </c>
      <c r="L1681" s="43" t="e">
        <f>IF(B1681=#REF!,MAX($L$3:L1680)+1,0)</f>
        <v>#REF!</v>
      </c>
    </row>
    <row r="1682" spans="1:12">
      <c r="A1682" s="158"/>
      <c r="B1682" s="94"/>
      <c r="C1682" s="159"/>
      <c r="D1682" s="128"/>
      <c r="E1682" s="151" t="str">
        <f>IFERROR(INDEX('Материал хисобот'!$C$9:$C$259,MATCH(D1682,'Материал хисобот'!$B$9:$B$259,0),1),"")</f>
        <v/>
      </c>
      <c r="F1682" s="152" t="str">
        <f>IFERROR(INDEX('Материал хисобот'!$D$9:$D$259,MATCH(D1682,'Материал хисобот'!$B$9:$B$259,0),1),"")</f>
        <v/>
      </c>
      <c r="G1682" s="155"/>
      <c r="H1682" s="153">
        <f>IFERROR((((SUMIFS('Регистрация приход товаров'!$H$4:$H$2000,'Регистрация приход товаров'!$A$4:$A$2000,"&gt;="&amp;DATE(YEAR($A1682),MONTH($A1682),1),'Регистрация приход товаров'!$D$4:$D$2000,$D1682)-SUMIFS('Регистрация приход товаров'!$H$4:$H$2000,'Регистрация приход товаров'!$A$4:$A$2000,"&gt;="&amp;DATE(YEAR($A1682),MONTH($A1682)+1,1),'Регистрация приход товаров'!$D$4:$D$2000,$D1682))+(IFERROR((SUMIF('Остаток на начало год'!$B$5:$B$302,$D1682,'Остаток на начало год'!$F$5:$F$302)+SUMIFS('Регистрация приход товаров'!$H$4:$H$2000,'Регистрация приход товаров'!$D$4:$D$2000,$D1682,'Регистрация приход товаров'!$A$4:$A$2000,"&lt;"&amp;DATE(YEAR($A1682),MONTH($A1682),1)))-SUMIFS('Регистрация расход товаров'!$H$4:$H$2000,'Регистрация расход товаров'!$A$4:$A$2000,"&lt;"&amp;DATE(YEAR($A1682),MONTH($A1682),1),'Регистрация расход товаров'!$D$4:$D$2000,$D1682),0)))/((SUMIFS('Регистрация приход товаров'!$G$4:$G$2000,'Регистрация приход товаров'!$A$4:$A$2000,"&gt;="&amp;DATE(YEAR($A1682),MONTH($A1682),1),'Регистрация приход товаров'!$D$4:$D$2000,$D1682)-SUMIFS('Регистрация приход товаров'!$G$4:$G$2000,'Регистрация приход товаров'!$A$4:$A$2000,"&gt;="&amp;DATE(YEAR($A1682),MONTH($A1682)+1,1),'Регистрация приход товаров'!$D$4:$D$2000,$D1682))+(IFERROR((SUMIF('Остаток на начало год'!$B$5:$B$302,$D1682,'Остаток на начало год'!$E$5:$E$302)+SUMIFS('Регистрация приход товаров'!$G$4:$G$2000,'Регистрация приход товаров'!$D$4:$D$2000,$D1682,'Регистрация приход товаров'!$A$4:$A$2000,"&lt;"&amp;DATE(YEAR($A1682),MONTH($A1682),1)))-SUMIFS('Регистрация расход товаров'!$G$4:$G$2000,'Регистрация расход товаров'!$A$4:$A$2000,"&lt;"&amp;DATE(YEAR($A1682),MONTH($A1682),1),'Регистрация расход товаров'!$D$4:$D$2000,$D1682),0))))*G1682,0)</f>
        <v>0</v>
      </c>
      <c r="I1682" s="154"/>
      <c r="J1682" s="153">
        <f t="shared" si="52"/>
        <v>0</v>
      </c>
      <c r="K1682" s="153">
        <f t="shared" si="53"/>
        <v>0</v>
      </c>
      <c r="L1682" s="43" t="e">
        <f>IF(B1682=#REF!,MAX($L$3:L1681)+1,0)</f>
        <v>#REF!</v>
      </c>
    </row>
    <row r="1683" spans="1:12">
      <c r="A1683" s="158"/>
      <c r="B1683" s="94"/>
      <c r="C1683" s="159"/>
      <c r="D1683" s="128"/>
      <c r="E1683" s="151" t="str">
        <f>IFERROR(INDEX('Материал хисобот'!$C$9:$C$259,MATCH(D1683,'Материал хисобот'!$B$9:$B$259,0),1),"")</f>
        <v/>
      </c>
      <c r="F1683" s="152" t="str">
        <f>IFERROR(INDEX('Материал хисобот'!$D$9:$D$259,MATCH(D1683,'Материал хисобот'!$B$9:$B$259,0),1),"")</f>
        <v/>
      </c>
      <c r="G1683" s="155"/>
      <c r="H1683" s="153">
        <f>IFERROR((((SUMIFS('Регистрация приход товаров'!$H$4:$H$2000,'Регистрация приход товаров'!$A$4:$A$2000,"&gt;="&amp;DATE(YEAR($A1683),MONTH($A1683),1),'Регистрация приход товаров'!$D$4:$D$2000,$D1683)-SUMIFS('Регистрация приход товаров'!$H$4:$H$2000,'Регистрация приход товаров'!$A$4:$A$2000,"&gt;="&amp;DATE(YEAR($A1683),MONTH($A1683)+1,1),'Регистрация приход товаров'!$D$4:$D$2000,$D1683))+(IFERROR((SUMIF('Остаток на начало год'!$B$5:$B$302,$D1683,'Остаток на начало год'!$F$5:$F$302)+SUMIFS('Регистрация приход товаров'!$H$4:$H$2000,'Регистрация приход товаров'!$D$4:$D$2000,$D1683,'Регистрация приход товаров'!$A$4:$A$2000,"&lt;"&amp;DATE(YEAR($A1683),MONTH($A1683),1)))-SUMIFS('Регистрация расход товаров'!$H$4:$H$2000,'Регистрация расход товаров'!$A$4:$A$2000,"&lt;"&amp;DATE(YEAR($A1683),MONTH($A1683),1),'Регистрация расход товаров'!$D$4:$D$2000,$D1683),0)))/((SUMIFS('Регистрация приход товаров'!$G$4:$G$2000,'Регистрация приход товаров'!$A$4:$A$2000,"&gt;="&amp;DATE(YEAR($A1683),MONTH($A1683),1),'Регистрация приход товаров'!$D$4:$D$2000,$D1683)-SUMIFS('Регистрация приход товаров'!$G$4:$G$2000,'Регистрация приход товаров'!$A$4:$A$2000,"&gt;="&amp;DATE(YEAR($A1683),MONTH($A1683)+1,1),'Регистрация приход товаров'!$D$4:$D$2000,$D1683))+(IFERROR((SUMIF('Остаток на начало год'!$B$5:$B$302,$D1683,'Остаток на начало год'!$E$5:$E$302)+SUMIFS('Регистрация приход товаров'!$G$4:$G$2000,'Регистрация приход товаров'!$D$4:$D$2000,$D1683,'Регистрация приход товаров'!$A$4:$A$2000,"&lt;"&amp;DATE(YEAR($A1683),MONTH($A1683),1)))-SUMIFS('Регистрация расход товаров'!$G$4:$G$2000,'Регистрация расход товаров'!$A$4:$A$2000,"&lt;"&amp;DATE(YEAR($A1683),MONTH($A1683),1),'Регистрация расход товаров'!$D$4:$D$2000,$D1683),0))))*G1683,0)</f>
        <v>0</v>
      </c>
      <c r="I1683" s="154"/>
      <c r="J1683" s="153">
        <f t="shared" si="52"/>
        <v>0</v>
      </c>
      <c r="K1683" s="153">
        <f t="shared" si="53"/>
        <v>0</v>
      </c>
      <c r="L1683" s="43" t="e">
        <f>IF(B1683=#REF!,MAX($L$3:L1682)+1,0)</f>
        <v>#REF!</v>
      </c>
    </row>
    <row r="1684" spans="1:12">
      <c r="A1684" s="158"/>
      <c r="B1684" s="94"/>
      <c r="C1684" s="159"/>
      <c r="D1684" s="128"/>
      <c r="E1684" s="151" t="str">
        <f>IFERROR(INDEX('Материал хисобот'!$C$9:$C$259,MATCH(D1684,'Материал хисобот'!$B$9:$B$259,0),1),"")</f>
        <v/>
      </c>
      <c r="F1684" s="152" t="str">
        <f>IFERROR(INDEX('Материал хисобот'!$D$9:$D$259,MATCH(D1684,'Материал хисобот'!$B$9:$B$259,0),1),"")</f>
        <v/>
      </c>
      <c r="G1684" s="155"/>
      <c r="H1684" s="153">
        <f>IFERROR((((SUMIFS('Регистрация приход товаров'!$H$4:$H$2000,'Регистрация приход товаров'!$A$4:$A$2000,"&gt;="&amp;DATE(YEAR($A1684),MONTH($A1684),1),'Регистрация приход товаров'!$D$4:$D$2000,$D1684)-SUMIFS('Регистрация приход товаров'!$H$4:$H$2000,'Регистрация приход товаров'!$A$4:$A$2000,"&gt;="&amp;DATE(YEAR($A1684),MONTH($A1684)+1,1),'Регистрация приход товаров'!$D$4:$D$2000,$D1684))+(IFERROR((SUMIF('Остаток на начало год'!$B$5:$B$302,$D1684,'Остаток на начало год'!$F$5:$F$302)+SUMIFS('Регистрация приход товаров'!$H$4:$H$2000,'Регистрация приход товаров'!$D$4:$D$2000,$D1684,'Регистрация приход товаров'!$A$4:$A$2000,"&lt;"&amp;DATE(YEAR($A1684),MONTH($A1684),1)))-SUMIFS('Регистрация расход товаров'!$H$4:$H$2000,'Регистрация расход товаров'!$A$4:$A$2000,"&lt;"&amp;DATE(YEAR($A1684),MONTH($A1684),1),'Регистрация расход товаров'!$D$4:$D$2000,$D1684),0)))/((SUMIFS('Регистрация приход товаров'!$G$4:$G$2000,'Регистрация приход товаров'!$A$4:$A$2000,"&gt;="&amp;DATE(YEAR($A1684),MONTH($A1684),1),'Регистрация приход товаров'!$D$4:$D$2000,$D1684)-SUMIFS('Регистрация приход товаров'!$G$4:$G$2000,'Регистрация приход товаров'!$A$4:$A$2000,"&gt;="&amp;DATE(YEAR($A1684),MONTH($A1684)+1,1),'Регистрация приход товаров'!$D$4:$D$2000,$D1684))+(IFERROR((SUMIF('Остаток на начало год'!$B$5:$B$302,$D1684,'Остаток на начало год'!$E$5:$E$302)+SUMIFS('Регистрация приход товаров'!$G$4:$G$2000,'Регистрация приход товаров'!$D$4:$D$2000,$D1684,'Регистрация приход товаров'!$A$4:$A$2000,"&lt;"&amp;DATE(YEAR($A1684),MONTH($A1684),1)))-SUMIFS('Регистрация расход товаров'!$G$4:$G$2000,'Регистрация расход товаров'!$A$4:$A$2000,"&lt;"&amp;DATE(YEAR($A1684),MONTH($A1684),1),'Регистрация расход товаров'!$D$4:$D$2000,$D1684),0))))*G1684,0)</f>
        <v>0</v>
      </c>
      <c r="I1684" s="154"/>
      <c r="J1684" s="153">
        <f t="shared" si="52"/>
        <v>0</v>
      </c>
      <c r="K1684" s="153">
        <f t="shared" si="53"/>
        <v>0</v>
      </c>
      <c r="L1684" s="43" t="e">
        <f>IF(B1684=#REF!,MAX($L$3:L1683)+1,0)</f>
        <v>#REF!</v>
      </c>
    </row>
    <row r="1685" spans="1:12">
      <c r="A1685" s="158"/>
      <c r="B1685" s="94"/>
      <c r="C1685" s="159"/>
      <c r="D1685" s="128"/>
      <c r="E1685" s="151" t="str">
        <f>IFERROR(INDEX('Материал хисобот'!$C$9:$C$259,MATCH(D1685,'Материал хисобот'!$B$9:$B$259,0),1),"")</f>
        <v/>
      </c>
      <c r="F1685" s="152" t="str">
        <f>IFERROR(INDEX('Материал хисобот'!$D$9:$D$259,MATCH(D1685,'Материал хисобот'!$B$9:$B$259,0),1),"")</f>
        <v/>
      </c>
      <c r="G1685" s="155"/>
      <c r="H1685" s="153">
        <f>IFERROR((((SUMIFS('Регистрация приход товаров'!$H$4:$H$2000,'Регистрация приход товаров'!$A$4:$A$2000,"&gt;="&amp;DATE(YEAR($A1685),MONTH($A1685),1),'Регистрация приход товаров'!$D$4:$D$2000,$D1685)-SUMIFS('Регистрация приход товаров'!$H$4:$H$2000,'Регистрация приход товаров'!$A$4:$A$2000,"&gt;="&amp;DATE(YEAR($A1685),MONTH($A1685)+1,1),'Регистрация приход товаров'!$D$4:$D$2000,$D1685))+(IFERROR((SUMIF('Остаток на начало год'!$B$5:$B$302,$D1685,'Остаток на начало год'!$F$5:$F$302)+SUMIFS('Регистрация приход товаров'!$H$4:$H$2000,'Регистрация приход товаров'!$D$4:$D$2000,$D1685,'Регистрация приход товаров'!$A$4:$A$2000,"&lt;"&amp;DATE(YEAR($A1685),MONTH($A1685),1)))-SUMIFS('Регистрация расход товаров'!$H$4:$H$2000,'Регистрация расход товаров'!$A$4:$A$2000,"&lt;"&amp;DATE(YEAR($A1685),MONTH($A1685),1),'Регистрация расход товаров'!$D$4:$D$2000,$D1685),0)))/((SUMIFS('Регистрация приход товаров'!$G$4:$G$2000,'Регистрация приход товаров'!$A$4:$A$2000,"&gt;="&amp;DATE(YEAR($A1685),MONTH($A1685),1),'Регистрация приход товаров'!$D$4:$D$2000,$D1685)-SUMIFS('Регистрация приход товаров'!$G$4:$G$2000,'Регистрация приход товаров'!$A$4:$A$2000,"&gt;="&amp;DATE(YEAR($A1685),MONTH($A1685)+1,1),'Регистрация приход товаров'!$D$4:$D$2000,$D1685))+(IFERROR((SUMIF('Остаток на начало год'!$B$5:$B$302,$D1685,'Остаток на начало год'!$E$5:$E$302)+SUMIFS('Регистрация приход товаров'!$G$4:$G$2000,'Регистрация приход товаров'!$D$4:$D$2000,$D1685,'Регистрация приход товаров'!$A$4:$A$2000,"&lt;"&amp;DATE(YEAR($A1685),MONTH($A1685),1)))-SUMIFS('Регистрация расход товаров'!$G$4:$G$2000,'Регистрация расход товаров'!$A$4:$A$2000,"&lt;"&amp;DATE(YEAR($A1685),MONTH($A1685),1),'Регистрация расход товаров'!$D$4:$D$2000,$D1685),0))))*G1685,0)</f>
        <v>0</v>
      </c>
      <c r="I1685" s="154"/>
      <c r="J1685" s="153">
        <f t="shared" si="52"/>
        <v>0</v>
      </c>
      <c r="K1685" s="153">
        <f t="shared" si="53"/>
        <v>0</v>
      </c>
      <c r="L1685" s="43" t="e">
        <f>IF(B1685=#REF!,MAX($L$3:L1684)+1,0)</f>
        <v>#REF!</v>
      </c>
    </row>
    <row r="1686" spans="1:12">
      <c r="A1686" s="158"/>
      <c r="B1686" s="94"/>
      <c r="C1686" s="159"/>
      <c r="D1686" s="128"/>
      <c r="E1686" s="151" t="str">
        <f>IFERROR(INDEX('Материал хисобот'!$C$9:$C$259,MATCH(D1686,'Материал хисобот'!$B$9:$B$259,0),1),"")</f>
        <v/>
      </c>
      <c r="F1686" s="152" t="str">
        <f>IFERROR(INDEX('Материал хисобот'!$D$9:$D$259,MATCH(D1686,'Материал хисобот'!$B$9:$B$259,0),1),"")</f>
        <v/>
      </c>
      <c r="G1686" s="155"/>
      <c r="H1686" s="153">
        <f>IFERROR((((SUMIFS('Регистрация приход товаров'!$H$4:$H$2000,'Регистрация приход товаров'!$A$4:$A$2000,"&gt;="&amp;DATE(YEAR($A1686),MONTH($A1686),1),'Регистрация приход товаров'!$D$4:$D$2000,$D1686)-SUMIFS('Регистрация приход товаров'!$H$4:$H$2000,'Регистрация приход товаров'!$A$4:$A$2000,"&gt;="&amp;DATE(YEAR($A1686),MONTH($A1686)+1,1),'Регистрация приход товаров'!$D$4:$D$2000,$D1686))+(IFERROR((SUMIF('Остаток на начало год'!$B$5:$B$302,$D1686,'Остаток на начало год'!$F$5:$F$302)+SUMIFS('Регистрация приход товаров'!$H$4:$H$2000,'Регистрация приход товаров'!$D$4:$D$2000,$D1686,'Регистрация приход товаров'!$A$4:$A$2000,"&lt;"&amp;DATE(YEAR($A1686),MONTH($A1686),1)))-SUMIFS('Регистрация расход товаров'!$H$4:$H$2000,'Регистрация расход товаров'!$A$4:$A$2000,"&lt;"&amp;DATE(YEAR($A1686),MONTH($A1686),1),'Регистрация расход товаров'!$D$4:$D$2000,$D1686),0)))/((SUMIFS('Регистрация приход товаров'!$G$4:$G$2000,'Регистрация приход товаров'!$A$4:$A$2000,"&gt;="&amp;DATE(YEAR($A1686),MONTH($A1686),1),'Регистрация приход товаров'!$D$4:$D$2000,$D1686)-SUMIFS('Регистрация приход товаров'!$G$4:$G$2000,'Регистрация приход товаров'!$A$4:$A$2000,"&gt;="&amp;DATE(YEAR($A1686),MONTH($A1686)+1,1),'Регистрация приход товаров'!$D$4:$D$2000,$D1686))+(IFERROR((SUMIF('Остаток на начало год'!$B$5:$B$302,$D1686,'Остаток на начало год'!$E$5:$E$302)+SUMIFS('Регистрация приход товаров'!$G$4:$G$2000,'Регистрация приход товаров'!$D$4:$D$2000,$D1686,'Регистрация приход товаров'!$A$4:$A$2000,"&lt;"&amp;DATE(YEAR($A1686),MONTH($A1686),1)))-SUMIFS('Регистрация расход товаров'!$G$4:$G$2000,'Регистрация расход товаров'!$A$4:$A$2000,"&lt;"&amp;DATE(YEAR($A1686),MONTH($A1686),1),'Регистрация расход товаров'!$D$4:$D$2000,$D1686),0))))*G1686,0)</f>
        <v>0</v>
      </c>
      <c r="I1686" s="154"/>
      <c r="J1686" s="153">
        <f t="shared" si="52"/>
        <v>0</v>
      </c>
      <c r="K1686" s="153">
        <f t="shared" si="53"/>
        <v>0</v>
      </c>
      <c r="L1686" s="43" t="e">
        <f>IF(B1686=#REF!,MAX($L$3:L1685)+1,0)</f>
        <v>#REF!</v>
      </c>
    </row>
    <row r="1687" spans="1:12">
      <c r="A1687" s="158"/>
      <c r="B1687" s="94"/>
      <c r="C1687" s="159"/>
      <c r="D1687" s="128"/>
      <c r="E1687" s="151" t="str">
        <f>IFERROR(INDEX('Материал хисобот'!$C$9:$C$259,MATCH(D1687,'Материал хисобот'!$B$9:$B$259,0),1),"")</f>
        <v/>
      </c>
      <c r="F1687" s="152" t="str">
        <f>IFERROR(INDEX('Материал хисобот'!$D$9:$D$259,MATCH(D1687,'Материал хисобот'!$B$9:$B$259,0),1),"")</f>
        <v/>
      </c>
      <c r="G1687" s="155"/>
      <c r="H1687" s="153">
        <f>IFERROR((((SUMIFS('Регистрация приход товаров'!$H$4:$H$2000,'Регистрация приход товаров'!$A$4:$A$2000,"&gt;="&amp;DATE(YEAR($A1687),MONTH($A1687),1),'Регистрация приход товаров'!$D$4:$D$2000,$D1687)-SUMIFS('Регистрация приход товаров'!$H$4:$H$2000,'Регистрация приход товаров'!$A$4:$A$2000,"&gt;="&amp;DATE(YEAR($A1687),MONTH($A1687)+1,1),'Регистрация приход товаров'!$D$4:$D$2000,$D1687))+(IFERROR((SUMIF('Остаток на начало год'!$B$5:$B$302,$D1687,'Остаток на начало год'!$F$5:$F$302)+SUMIFS('Регистрация приход товаров'!$H$4:$H$2000,'Регистрация приход товаров'!$D$4:$D$2000,$D1687,'Регистрация приход товаров'!$A$4:$A$2000,"&lt;"&amp;DATE(YEAR($A1687),MONTH($A1687),1)))-SUMIFS('Регистрация расход товаров'!$H$4:$H$2000,'Регистрация расход товаров'!$A$4:$A$2000,"&lt;"&amp;DATE(YEAR($A1687),MONTH($A1687),1),'Регистрация расход товаров'!$D$4:$D$2000,$D1687),0)))/((SUMIFS('Регистрация приход товаров'!$G$4:$G$2000,'Регистрация приход товаров'!$A$4:$A$2000,"&gt;="&amp;DATE(YEAR($A1687),MONTH($A1687),1),'Регистрация приход товаров'!$D$4:$D$2000,$D1687)-SUMIFS('Регистрация приход товаров'!$G$4:$G$2000,'Регистрация приход товаров'!$A$4:$A$2000,"&gt;="&amp;DATE(YEAR($A1687),MONTH($A1687)+1,1),'Регистрация приход товаров'!$D$4:$D$2000,$D1687))+(IFERROR((SUMIF('Остаток на начало год'!$B$5:$B$302,$D1687,'Остаток на начало год'!$E$5:$E$302)+SUMIFS('Регистрация приход товаров'!$G$4:$G$2000,'Регистрация приход товаров'!$D$4:$D$2000,$D1687,'Регистрация приход товаров'!$A$4:$A$2000,"&lt;"&amp;DATE(YEAR($A1687),MONTH($A1687),1)))-SUMIFS('Регистрация расход товаров'!$G$4:$G$2000,'Регистрация расход товаров'!$A$4:$A$2000,"&lt;"&amp;DATE(YEAR($A1687),MONTH($A1687),1),'Регистрация расход товаров'!$D$4:$D$2000,$D1687),0))))*G1687,0)</f>
        <v>0</v>
      </c>
      <c r="I1687" s="154"/>
      <c r="J1687" s="153">
        <f t="shared" si="52"/>
        <v>0</v>
      </c>
      <c r="K1687" s="153">
        <f t="shared" si="53"/>
        <v>0</v>
      </c>
      <c r="L1687" s="43" t="e">
        <f>IF(B1687=#REF!,MAX($L$3:L1686)+1,0)</f>
        <v>#REF!</v>
      </c>
    </row>
    <row r="1688" spans="1:12">
      <c r="A1688" s="158"/>
      <c r="B1688" s="94"/>
      <c r="C1688" s="159"/>
      <c r="D1688" s="128"/>
      <c r="E1688" s="151" t="str">
        <f>IFERROR(INDEX('Материал хисобот'!$C$9:$C$259,MATCH(D1688,'Материал хисобот'!$B$9:$B$259,0),1),"")</f>
        <v/>
      </c>
      <c r="F1688" s="152" t="str">
        <f>IFERROR(INDEX('Материал хисобот'!$D$9:$D$259,MATCH(D1688,'Материал хисобот'!$B$9:$B$259,0),1),"")</f>
        <v/>
      </c>
      <c r="G1688" s="155"/>
      <c r="H1688" s="153">
        <f>IFERROR((((SUMIFS('Регистрация приход товаров'!$H$4:$H$2000,'Регистрация приход товаров'!$A$4:$A$2000,"&gt;="&amp;DATE(YEAR($A1688),MONTH($A1688),1),'Регистрация приход товаров'!$D$4:$D$2000,$D1688)-SUMIFS('Регистрация приход товаров'!$H$4:$H$2000,'Регистрация приход товаров'!$A$4:$A$2000,"&gt;="&amp;DATE(YEAR($A1688),MONTH($A1688)+1,1),'Регистрация приход товаров'!$D$4:$D$2000,$D1688))+(IFERROR((SUMIF('Остаток на начало год'!$B$5:$B$302,$D1688,'Остаток на начало год'!$F$5:$F$302)+SUMIFS('Регистрация приход товаров'!$H$4:$H$2000,'Регистрация приход товаров'!$D$4:$D$2000,$D1688,'Регистрация приход товаров'!$A$4:$A$2000,"&lt;"&amp;DATE(YEAR($A1688),MONTH($A1688),1)))-SUMIFS('Регистрация расход товаров'!$H$4:$H$2000,'Регистрация расход товаров'!$A$4:$A$2000,"&lt;"&amp;DATE(YEAR($A1688),MONTH($A1688),1),'Регистрация расход товаров'!$D$4:$D$2000,$D1688),0)))/((SUMIFS('Регистрация приход товаров'!$G$4:$G$2000,'Регистрация приход товаров'!$A$4:$A$2000,"&gt;="&amp;DATE(YEAR($A1688),MONTH($A1688),1),'Регистрация приход товаров'!$D$4:$D$2000,$D1688)-SUMIFS('Регистрация приход товаров'!$G$4:$G$2000,'Регистрация приход товаров'!$A$4:$A$2000,"&gt;="&amp;DATE(YEAR($A1688),MONTH($A1688)+1,1),'Регистрация приход товаров'!$D$4:$D$2000,$D1688))+(IFERROR((SUMIF('Остаток на начало год'!$B$5:$B$302,$D1688,'Остаток на начало год'!$E$5:$E$302)+SUMIFS('Регистрация приход товаров'!$G$4:$G$2000,'Регистрация приход товаров'!$D$4:$D$2000,$D1688,'Регистрация приход товаров'!$A$4:$A$2000,"&lt;"&amp;DATE(YEAR($A1688),MONTH($A1688),1)))-SUMIFS('Регистрация расход товаров'!$G$4:$G$2000,'Регистрация расход товаров'!$A$4:$A$2000,"&lt;"&amp;DATE(YEAR($A1688),MONTH($A1688),1),'Регистрация расход товаров'!$D$4:$D$2000,$D1688),0))))*G1688,0)</f>
        <v>0</v>
      </c>
      <c r="I1688" s="154"/>
      <c r="J1688" s="153">
        <f t="shared" si="52"/>
        <v>0</v>
      </c>
      <c r="K1688" s="153">
        <f t="shared" si="53"/>
        <v>0</v>
      </c>
      <c r="L1688" s="43" t="e">
        <f>IF(B1688=#REF!,MAX($L$3:L1687)+1,0)</f>
        <v>#REF!</v>
      </c>
    </row>
    <row r="1689" spans="1:12">
      <c r="A1689" s="158"/>
      <c r="B1689" s="94"/>
      <c r="C1689" s="159"/>
      <c r="D1689" s="128"/>
      <c r="E1689" s="151" t="str">
        <f>IFERROR(INDEX('Материал хисобот'!$C$9:$C$259,MATCH(D1689,'Материал хисобот'!$B$9:$B$259,0),1),"")</f>
        <v/>
      </c>
      <c r="F1689" s="152" t="str">
        <f>IFERROR(INDEX('Материал хисобот'!$D$9:$D$259,MATCH(D1689,'Материал хисобот'!$B$9:$B$259,0),1),"")</f>
        <v/>
      </c>
      <c r="G1689" s="155"/>
      <c r="H1689" s="153">
        <f>IFERROR((((SUMIFS('Регистрация приход товаров'!$H$4:$H$2000,'Регистрация приход товаров'!$A$4:$A$2000,"&gt;="&amp;DATE(YEAR($A1689),MONTH($A1689),1),'Регистрация приход товаров'!$D$4:$D$2000,$D1689)-SUMIFS('Регистрация приход товаров'!$H$4:$H$2000,'Регистрация приход товаров'!$A$4:$A$2000,"&gt;="&amp;DATE(YEAR($A1689),MONTH($A1689)+1,1),'Регистрация приход товаров'!$D$4:$D$2000,$D1689))+(IFERROR((SUMIF('Остаток на начало год'!$B$5:$B$302,$D1689,'Остаток на начало год'!$F$5:$F$302)+SUMIFS('Регистрация приход товаров'!$H$4:$H$2000,'Регистрация приход товаров'!$D$4:$D$2000,$D1689,'Регистрация приход товаров'!$A$4:$A$2000,"&lt;"&amp;DATE(YEAR($A1689),MONTH($A1689),1)))-SUMIFS('Регистрация расход товаров'!$H$4:$H$2000,'Регистрация расход товаров'!$A$4:$A$2000,"&lt;"&amp;DATE(YEAR($A1689),MONTH($A1689),1),'Регистрация расход товаров'!$D$4:$D$2000,$D1689),0)))/((SUMIFS('Регистрация приход товаров'!$G$4:$G$2000,'Регистрация приход товаров'!$A$4:$A$2000,"&gt;="&amp;DATE(YEAR($A1689),MONTH($A1689),1),'Регистрация приход товаров'!$D$4:$D$2000,$D1689)-SUMIFS('Регистрация приход товаров'!$G$4:$G$2000,'Регистрация приход товаров'!$A$4:$A$2000,"&gt;="&amp;DATE(YEAR($A1689),MONTH($A1689)+1,1),'Регистрация приход товаров'!$D$4:$D$2000,$D1689))+(IFERROR((SUMIF('Остаток на начало год'!$B$5:$B$302,$D1689,'Остаток на начало год'!$E$5:$E$302)+SUMIFS('Регистрация приход товаров'!$G$4:$G$2000,'Регистрация приход товаров'!$D$4:$D$2000,$D1689,'Регистрация приход товаров'!$A$4:$A$2000,"&lt;"&amp;DATE(YEAR($A1689),MONTH($A1689),1)))-SUMIFS('Регистрация расход товаров'!$G$4:$G$2000,'Регистрация расход товаров'!$A$4:$A$2000,"&lt;"&amp;DATE(YEAR($A1689),MONTH($A1689),1),'Регистрация расход товаров'!$D$4:$D$2000,$D1689),0))))*G1689,0)</f>
        <v>0</v>
      </c>
      <c r="I1689" s="154"/>
      <c r="J1689" s="153">
        <f t="shared" si="52"/>
        <v>0</v>
      </c>
      <c r="K1689" s="153">
        <f t="shared" si="53"/>
        <v>0</v>
      </c>
      <c r="L1689" s="43" t="e">
        <f>IF(B1689=#REF!,MAX($L$3:L1688)+1,0)</f>
        <v>#REF!</v>
      </c>
    </row>
    <row r="1690" spans="1:12">
      <c r="A1690" s="158"/>
      <c r="B1690" s="94"/>
      <c r="C1690" s="159"/>
      <c r="D1690" s="128"/>
      <c r="E1690" s="151" t="str">
        <f>IFERROR(INDEX('Материал хисобот'!$C$9:$C$259,MATCH(D1690,'Материал хисобот'!$B$9:$B$259,0),1),"")</f>
        <v/>
      </c>
      <c r="F1690" s="152" t="str">
        <f>IFERROR(INDEX('Материал хисобот'!$D$9:$D$259,MATCH(D1690,'Материал хисобот'!$B$9:$B$259,0),1),"")</f>
        <v/>
      </c>
      <c r="G1690" s="155"/>
      <c r="H1690" s="153">
        <f>IFERROR((((SUMIFS('Регистрация приход товаров'!$H$4:$H$2000,'Регистрация приход товаров'!$A$4:$A$2000,"&gt;="&amp;DATE(YEAR($A1690),MONTH($A1690),1),'Регистрация приход товаров'!$D$4:$D$2000,$D1690)-SUMIFS('Регистрация приход товаров'!$H$4:$H$2000,'Регистрация приход товаров'!$A$4:$A$2000,"&gt;="&amp;DATE(YEAR($A1690),MONTH($A1690)+1,1),'Регистрация приход товаров'!$D$4:$D$2000,$D1690))+(IFERROR((SUMIF('Остаток на начало год'!$B$5:$B$302,$D1690,'Остаток на начало год'!$F$5:$F$302)+SUMIFS('Регистрация приход товаров'!$H$4:$H$2000,'Регистрация приход товаров'!$D$4:$D$2000,$D1690,'Регистрация приход товаров'!$A$4:$A$2000,"&lt;"&amp;DATE(YEAR($A1690),MONTH($A1690),1)))-SUMIFS('Регистрация расход товаров'!$H$4:$H$2000,'Регистрация расход товаров'!$A$4:$A$2000,"&lt;"&amp;DATE(YEAR($A1690),MONTH($A1690),1),'Регистрация расход товаров'!$D$4:$D$2000,$D1690),0)))/((SUMIFS('Регистрация приход товаров'!$G$4:$G$2000,'Регистрация приход товаров'!$A$4:$A$2000,"&gt;="&amp;DATE(YEAR($A1690),MONTH($A1690),1),'Регистрация приход товаров'!$D$4:$D$2000,$D1690)-SUMIFS('Регистрация приход товаров'!$G$4:$G$2000,'Регистрация приход товаров'!$A$4:$A$2000,"&gt;="&amp;DATE(YEAR($A1690),MONTH($A1690)+1,1),'Регистрация приход товаров'!$D$4:$D$2000,$D1690))+(IFERROR((SUMIF('Остаток на начало год'!$B$5:$B$302,$D1690,'Остаток на начало год'!$E$5:$E$302)+SUMIFS('Регистрация приход товаров'!$G$4:$G$2000,'Регистрация приход товаров'!$D$4:$D$2000,$D1690,'Регистрация приход товаров'!$A$4:$A$2000,"&lt;"&amp;DATE(YEAR($A1690),MONTH($A1690),1)))-SUMIFS('Регистрация расход товаров'!$G$4:$G$2000,'Регистрация расход товаров'!$A$4:$A$2000,"&lt;"&amp;DATE(YEAR($A1690),MONTH($A1690),1),'Регистрация расход товаров'!$D$4:$D$2000,$D1690),0))))*G1690,0)</f>
        <v>0</v>
      </c>
      <c r="I1690" s="154"/>
      <c r="J1690" s="153">
        <f t="shared" si="52"/>
        <v>0</v>
      </c>
      <c r="K1690" s="153">
        <f t="shared" si="53"/>
        <v>0</v>
      </c>
      <c r="L1690" s="43" t="e">
        <f>IF(B1690=#REF!,MAX($L$3:L1689)+1,0)</f>
        <v>#REF!</v>
      </c>
    </row>
    <row r="1691" spans="1:12">
      <c r="A1691" s="158"/>
      <c r="B1691" s="94"/>
      <c r="C1691" s="159"/>
      <c r="D1691" s="128"/>
      <c r="E1691" s="151" t="str">
        <f>IFERROR(INDEX('Материал хисобот'!$C$9:$C$259,MATCH(D1691,'Материал хисобот'!$B$9:$B$259,0),1),"")</f>
        <v/>
      </c>
      <c r="F1691" s="152" t="str">
        <f>IFERROR(INDEX('Материал хисобот'!$D$9:$D$259,MATCH(D1691,'Материал хисобот'!$B$9:$B$259,0),1),"")</f>
        <v/>
      </c>
      <c r="G1691" s="155"/>
      <c r="H1691" s="153">
        <f>IFERROR((((SUMIFS('Регистрация приход товаров'!$H$4:$H$2000,'Регистрация приход товаров'!$A$4:$A$2000,"&gt;="&amp;DATE(YEAR($A1691),MONTH($A1691),1),'Регистрация приход товаров'!$D$4:$D$2000,$D1691)-SUMIFS('Регистрация приход товаров'!$H$4:$H$2000,'Регистрация приход товаров'!$A$4:$A$2000,"&gt;="&amp;DATE(YEAR($A1691),MONTH($A1691)+1,1),'Регистрация приход товаров'!$D$4:$D$2000,$D1691))+(IFERROR((SUMIF('Остаток на начало год'!$B$5:$B$302,$D1691,'Остаток на начало год'!$F$5:$F$302)+SUMIFS('Регистрация приход товаров'!$H$4:$H$2000,'Регистрация приход товаров'!$D$4:$D$2000,$D1691,'Регистрация приход товаров'!$A$4:$A$2000,"&lt;"&amp;DATE(YEAR($A1691),MONTH($A1691),1)))-SUMIFS('Регистрация расход товаров'!$H$4:$H$2000,'Регистрация расход товаров'!$A$4:$A$2000,"&lt;"&amp;DATE(YEAR($A1691),MONTH($A1691),1),'Регистрация расход товаров'!$D$4:$D$2000,$D1691),0)))/((SUMIFS('Регистрация приход товаров'!$G$4:$G$2000,'Регистрация приход товаров'!$A$4:$A$2000,"&gt;="&amp;DATE(YEAR($A1691),MONTH($A1691),1),'Регистрация приход товаров'!$D$4:$D$2000,$D1691)-SUMIFS('Регистрация приход товаров'!$G$4:$G$2000,'Регистрация приход товаров'!$A$4:$A$2000,"&gt;="&amp;DATE(YEAR($A1691),MONTH($A1691)+1,1),'Регистрация приход товаров'!$D$4:$D$2000,$D1691))+(IFERROR((SUMIF('Остаток на начало год'!$B$5:$B$302,$D1691,'Остаток на начало год'!$E$5:$E$302)+SUMIFS('Регистрация приход товаров'!$G$4:$G$2000,'Регистрация приход товаров'!$D$4:$D$2000,$D1691,'Регистрация приход товаров'!$A$4:$A$2000,"&lt;"&amp;DATE(YEAR($A1691),MONTH($A1691),1)))-SUMIFS('Регистрация расход товаров'!$G$4:$G$2000,'Регистрация расход товаров'!$A$4:$A$2000,"&lt;"&amp;DATE(YEAR($A1691),MONTH($A1691),1),'Регистрация расход товаров'!$D$4:$D$2000,$D1691),0))))*G1691,0)</f>
        <v>0</v>
      </c>
      <c r="I1691" s="154"/>
      <c r="J1691" s="153">
        <f t="shared" si="52"/>
        <v>0</v>
      </c>
      <c r="K1691" s="153">
        <f t="shared" si="53"/>
        <v>0</v>
      </c>
      <c r="L1691" s="43" t="e">
        <f>IF(B1691=#REF!,MAX($L$3:L1690)+1,0)</f>
        <v>#REF!</v>
      </c>
    </row>
    <row r="1692" spans="1:12">
      <c r="A1692" s="158"/>
      <c r="B1692" s="94"/>
      <c r="C1692" s="159"/>
      <c r="D1692" s="128"/>
      <c r="E1692" s="151" t="str">
        <f>IFERROR(INDEX('Материал хисобот'!$C$9:$C$259,MATCH(D1692,'Материал хисобот'!$B$9:$B$259,0),1),"")</f>
        <v/>
      </c>
      <c r="F1692" s="152" t="str">
        <f>IFERROR(INDEX('Материал хисобот'!$D$9:$D$259,MATCH(D1692,'Материал хисобот'!$B$9:$B$259,0),1),"")</f>
        <v/>
      </c>
      <c r="G1692" s="155"/>
      <c r="H1692" s="153">
        <f>IFERROR((((SUMIFS('Регистрация приход товаров'!$H$4:$H$2000,'Регистрация приход товаров'!$A$4:$A$2000,"&gt;="&amp;DATE(YEAR($A1692),MONTH($A1692),1),'Регистрация приход товаров'!$D$4:$D$2000,$D1692)-SUMIFS('Регистрация приход товаров'!$H$4:$H$2000,'Регистрация приход товаров'!$A$4:$A$2000,"&gt;="&amp;DATE(YEAR($A1692),MONTH($A1692)+1,1),'Регистрация приход товаров'!$D$4:$D$2000,$D1692))+(IFERROR((SUMIF('Остаток на начало год'!$B$5:$B$302,$D1692,'Остаток на начало год'!$F$5:$F$302)+SUMIFS('Регистрация приход товаров'!$H$4:$H$2000,'Регистрация приход товаров'!$D$4:$D$2000,$D1692,'Регистрация приход товаров'!$A$4:$A$2000,"&lt;"&amp;DATE(YEAR($A1692),MONTH($A1692),1)))-SUMIFS('Регистрация расход товаров'!$H$4:$H$2000,'Регистрация расход товаров'!$A$4:$A$2000,"&lt;"&amp;DATE(YEAR($A1692),MONTH($A1692),1),'Регистрация расход товаров'!$D$4:$D$2000,$D1692),0)))/((SUMIFS('Регистрация приход товаров'!$G$4:$G$2000,'Регистрация приход товаров'!$A$4:$A$2000,"&gt;="&amp;DATE(YEAR($A1692),MONTH($A1692),1),'Регистрация приход товаров'!$D$4:$D$2000,$D1692)-SUMIFS('Регистрация приход товаров'!$G$4:$G$2000,'Регистрация приход товаров'!$A$4:$A$2000,"&gt;="&amp;DATE(YEAR($A1692),MONTH($A1692)+1,1),'Регистрация приход товаров'!$D$4:$D$2000,$D1692))+(IFERROR((SUMIF('Остаток на начало год'!$B$5:$B$302,$D1692,'Остаток на начало год'!$E$5:$E$302)+SUMIFS('Регистрация приход товаров'!$G$4:$G$2000,'Регистрация приход товаров'!$D$4:$D$2000,$D1692,'Регистрация приход товаров'!$A$4:$A$2000,"&lt;"&amp;DATE(YEAR($A1692),MONTH($A1692),1)))-SUMIFS('Регистрация расход товаров'!$G$4:$G$2000,'Регистрация расход товаров'!$A$4:$A$2000,"&lt;"&amp;DATE(YEAR($A1692),MONTH($A1692),1),'Регистрация расход товаров'!$D$4:$D$2000,$D1692),0))))*G1692,0)</f>
        <v>0</v>
      </c>
      <c r="I1692" s="154"/>
      <c r="J1692" s="153">
        <f t="shared" si="52"/>
        <v>0</v>
      </c>
      <c r="K1692" s="153">
        <f t="shared" si="53"/>
        <v>0</v>
      </c>
      <c r="L1692" s="43" t="e">
        <f>IF(B1692=#REF!,MAX($L$3:L1691)+1,0)</f>
        <v>#REF!</v>
      </c>
    </row>
    <row r="1693" spans="1:12">
      <c r="A1693" s="158"/>
      <c r="B1693" s="94"/>
      <c r="C1693" s="159"/>
      <c r="D1693" s="128"/>
      <c r="E1693" s="151" t="str">
        <f>IFERROR(INDEX('Материал хисобот'!$C$9:$C$259,MATCH(D1693,'Материал хисобот'!$B$9:$B$259,0),1),"")</f>
        <v/>
      </c>
      <c r="F1693" s="152" t="str">
        <f>IFERROR(INDEX('Материал хисобот'!$D$9:$D$259,MATCH(D1693,'Материал хисобот'!$B$9:$B$259,0),1),"")</f>
        <v/>
      </c>
      <c r="G1693" s="155"/>
      <c r="H1693" s="153">
        <f>IFERROR((((SUMIFS('Регистрация приход товаров'!$H$4:$H$2000,'Регистрация приход товаров'!$A$4:$A$2000,"&gt;="&amp;DATE(YEAR($A1693),MONTH($A1693),1),'Регистрация приход товаров'!$D$4:$D$2000,$D1693)-SUMIFS('Регистрация приход товаров'!$H$4:$H$2000,'Регистрация приход товаров'!$A$4:$A$2000,"&gt;="&amp;DATE(YEAR($A1693),MONTH($A1693)+1,1),'Регистрация приход товаров'!$D$4:$D$2000,$D1693))+(IFERROR((SUMIF('Остаток на начало год'!$B$5:$B$302,$D1693,'Остаток на начало год'!$F$5:$F$302)+SUMIFS('Регистрация приход товаров'!$H$4:$H$2000,'Регистрация приход товаров'!$D$4:$D$2000,$D1693,'Регистрация приход товаров'!$A$4:$A$2000,"&lt;"&amp;DATE(YEAR($A1693),MONTH($A1693),1)))-SUMIFS('Регистрация расход товаров'!$H$4:$H$2000,'Регистрация расход товаров'!$A$4:$A$2000,"&lt;"&amp;DATE(YEAR($A1693),MONTH($A1693),1),'Регистрация расход товаров'!$D$4:$D$2000,$D1693),0)))/((SUMIFS('Регистрация приход товаров'!$G$4:$G$2000,'Регистрация приход товаров'!$A$4:$A$2000,"&gt;="&amp;DATE(YEAR($A1693),MONTH($A1693),1),'Регистрация приход товаров'!$D$4:$D$2000,$D1693)-SUMIFS('Регистрация приход товаров'!$G$4:$G$2000,'Регистрация приход товаров'!$A$4:$A$2000,"&gt;="&amp;DATE(YEAR($A1693),MONTH($A1693)+1,1),'Регистрация приход товаров'!$D$4:$D$2000,$D1693))+(IFERROR((SUMIF('Остаток на начало год'!$B$5:$B$302,$D1693,'Остаток на начало год'!$E$5:$E$302)+SUMIFS('Регистрация приход товаров'!$G$4:$G$2000,'Регистрация приход товаров'!$D$4:$D$2000,$D1693,'Регистрация приход товаров'!$A$4:$A$2000,"&lt;"&amp;DATE(YEAR($A1693),MONTH($A1693),1)))-SUMIFS('Регистрация расход товаров'!$G$4:$G$2000,'Регистрация расход товаров'!$A$4:$A$2000,"&lt;"&amp;DATE(YEAR($A1693),MONTH($A1693),1),'Регистрация расход товаров'!$D$4:$D$2000,$D1693),0))))*G1693,0)</f>
        <v>0</v>
      </c>
      <c r="I1693" s="154"/>
      <c r="J1693" s="153">
        <f t="shared" si="52"/>
        <v>0</v>
      </c>
      <c r="K1693" s="153">
        <f t="shared" si="53"/>
        <v>0</v>
      </c>
      <c r="L1693" s="43" t="e">
        <f>IF(B1693=#REF!,MAX($L$3:L1692)+1,0)</f>
        <v>#REF!</v>
      </c>
    </row>
    <row r="1694" spans="1:12">
      <c r="A1694" s="158"/>
      <c r="B1694" s="94"/>
      <c r="C1694" s="159"/>
      <c r="D1694" s="128"/>
      <c r="E1694" s="151" t="str">
        <f>IFERROR(INDEX('Материал хисобот'!$C$9:$C$259,MATCH(D1694,'Материал хисобот'!$B$9:$B$259,0),1),"")</f>
        <v/>
      </c>
      <c r="F1694" s="152" t="str">
        <f>IFERROR(INDEX('Материал хисобот'!$D$9:$D$259,MATCH(D1694,'Материал хисобот'!$B$9:$B$259,0),1),"")</f>
        <v/>
      </c>
      <c r="G1694" s="155"/>
      <c r="H1694" s="153">
        <f>IFERROR((((SUMIFS('Регистрация приход товаров'!$H$4:$H$2000,'Регистрация приход товаров'!$A$4:$A$2000,"&gt;="&amp;DATE(YEAR($A1694),MONTH($A1694),1),'Регистрация приход товаров'!$D$4:$D$2000,$D1694)-SUMIFS('Регистрация приход товаров'!$H$4:$H$2000,'Регистрация приход товаров'!$A$4:$A$2000,"&gt;="&amp;DATE(YEAR($A1694),MONTH($A1694)+1,1),'Регистрация приход товаров'!$D$4:$D$2000,$D1694))+(IFERROR((SUMIF('Остаток на начало год'!$B$5:$B$302,$D1694,'Остаток на начало год'!$F$5:$F$302)+SUMIFS('Регистрация приход товаров'!$H$4:$H$2000,'Регистрация приход товаров'!$D$4:$D$2000,$D1694,'Регистрация приход товаров'!$A$4:$A$2000,"&lt;"&amp;DATE(YEAR($A1694),MONTH($A1694),1)))-SUMIFS('Регистрация расход товаров'!$H$4:$H$2000,'Регистрация расход товаров'!$A$4:$A$2000,"&lt;"&amp;DATE(YEAR($A1694),MONTH($A1694),1),'Регистрация расход товаров'!$D$4:$D$2000,$D1694),0)))/((SUMIFS('Регистрация приход товаров'!$G$4:$G$2000,'Регистрация приход товаров'!$A$4:$A$2000,"&gt;="&amp;DATE(YEAR($A1694),MONTH($A1694),1),'Регистрация приход товаров'!$D$4:$D$2000,$D1694)-SUMIFS('Регистрация приход товаров'!$G$4:$G$2000,'Регистрация приход товаров'!$A$4:$A$2000,"&gt;="&amp;DATE(YEAR($A1694),MONTH($A1694)+1,1),'Регистрация приход товаров'!$D$4:$D$2000,$D1694))+(IFERROR((SUMIF('Остаток на начало год'!$B$5:$B$302,$D1694,'Остаток на начало год'!$E$5:$E$302)+SUMIFS('Регистрация приход товаров'!$G$4:$G$2000,'Регистрация приход товаров'!$D$4:$D$2000,$D1694,'Регистрация приход товаров'!$A$4:$A$2000,"&lt;"&amp;DATE(YEAR($A1694),MONTH($A1694),1)))-SUMIFS('Регистрация расход товаров'!$G$4:$G$2000,'Регистрация расход товаров'!$A$4:$A$2000,"&lt;"&amp;DATE(YEAR($A1694),MONTH($A1694),1),'Регистрация расход товаров'!$D$4:$D$2000,$D1694),0))))*G1694,0)</f>
        <v>0</v>
      </c>
      <c r="I1694" s="154"/>
      <c r="J1694" s="153">
        <f t="shared" si="52"/>
        <v>0</v>
      </c>
      <c r="K1694" s="153">
        <f t="shared" si="53"/>
        <v>0</v>
      </c>
      <c r="L1694" s="43" t="e">
        <f>IF(B1694=#REF!,MAX($L$3:L1693)+1,0)</f>
        <v>#REF!</v>
      </c>
    </row>
    <row r="1695" spans="1:12">
      <c r="A1695" s="158"/>
      <c r="B1695" s="94"/>
      <c r="C1695" s="159"/>
      <c r="D1695" s="128"/>
      <c r="E1695" s="151" t="str">
        <f>IFERROR(INDEX('Материал хисобот'!$C$9:$C$259,MATCH(D1695,'Материал хисобот'!$B$9:$B$259,0),1),"")</f>
        <v/>
      </c>
      <c r="F1695" s="152" t="str">
        <f>IFERROR(INDEX('Материал хисобот'!$D$9:$D$259,MATCH(D1695,'Материал хисобот'!$B$9:$B$259,0),1),"")</f>
        <v/>
      </c>
      <c r="G1695" s="155"/>
      <c r="H1695" s="153">
        <f>IFERROR((((SUMIFS('Регистрация приход товаров'!$H$4:$H$2000,'Регистрация приход товаров'!$A$4:$A$2000,"&gt;="&amp;DATE(YEAR($A1695),MONTH($A1695),1),'Регистрация приход товаров'!$D$4:$D$2000,$D1695)-SUMIFS('Регистрация приход товаров'!$H$4:$H$2000,'Регистрация приход товаров'!$A$4:$A$2000,"&gt;="&amp;DATE(YEAR($A1695),MONTH($A1695)+1,1),'Регистрация приход товаров'!$D$4:$D$2000,$D1695))+(IFERROR((SUMIF('Остаток на начало год'!$B$5:$B$302,$D1695,'Остаток на начало год'!$F$5:$F$302)+SUMIFS('Регистрация приход товаров'!$H$4:$H$2000,'Регистрация приход товаров'!$D$4:$D$2000,$D1695,'Регистрация приход товаров'!$A$4:$A$2000,"&lt;"&amp;DATE(YEAR($A1695),MONTH($A1695),1)))-SUMIFS('Регистрация расход товаров'!$H$4:$H$2000,'Регистрация расход товаров'!$A$4:$A$2000,"&lt;"&amp;DATE(YEAR($A1695),MONTH($A1695),1),'Регистрация расход товаров'!$D$4:$D$2000,$D1695),0)))/((SUMIFS('Регистрация приход товаров'!$G$4:$G$2000,'Регистрация приход товаров'!$A$4:$A$2000,"&gt;="&amp;DATE(YEAR($A1695),MONTH($A1695),1),'Регистрация приход товаров'!$D$4:$D$2000,$D1695)-SUMIFS('Регистрация приход товаров'!$G$4:$G$2000,'Регистрация приход товаров'!$A$4:$A$2000,"&gt;="&amp;DATE(YEAR($A1695),MONTH($A1695)+1,1),'Регистрация приход товаров'!$D$4:$D$2000,$D1695))+(IFERROR((SUMIF('Остаток на начало год'!$B$5:$B$302,$D1695,'Остаток на начало год'!$E$5:$E$302)+SUMIFS('Регистрация приход товаров'!$G$4:$G$2000,'Регистрация приход товаров'!$D$4:$D$2000,$D1695,'Регистрация приход товаров'!$A$4:$A$2000,"&lt;"&amp;DATE(YEAR($A1695),MONTH($A1695),1)))-SUMIFS('Регистрация расход товаров'!$G$4:$G$2000,'Регистрация расход товаров'!$A$4:$A$2000,"&lt;"&amp;DATE(YEAR($A1695),MONTH($A1695),1),'Регистрация расход товаров'!$D$4:$D$2000,$D1695),0))))*G1695,0)</f>
        <v>0</v>
      </c>
      <c r="I1695" s="154"/>
      <c r="J1695" s="153">
        <f t="shared" si="52"/>
        <v>0</v>
      </c>
      <c r="K1695" s="153">
        <f t="shared" si="53"/>
        <v>0</v>
      </c>
      <c r="L1695" s="43" t="e">
        <f>IF(B1695=#REF!,MAX($L$3:L1694)+1,0)</f>
        <v>#REF!</v>
      </c>
    </row>
    <row r="1696" spans="1:12">
      <c r="A1696" s="158"/>
      <c r="B1696" s="94"/>
      <c r="C1696" s="159"/>
      <c r="D1696" s="128"/>
      <c r="E1696" s="151" t="str">
        <f>IFERROR(INDEX('Материал хисобот'!$C$9:$C$259,MATCH(D1696,'Материал хисобот'!$B$9:$B$259,0),1),"")</f>
        <v/>
      </c>
      <c r="F1696" s="152" t="str">
        <f>IFERROR(INDEX('Материал хисобот'!$D$9:$D$259,MATCH(D1696,'Материал хисобот'!$B$9:$B$259,0),1),"")</f>
        <v/>
      </c>
      <c r="G1696" s="155"/>
      <c r="H1696" s="153">
        <f>IFERROR((((SUMIFS('Регистрация приход товаров'!$H$4:$H$2000,'Регистрация приход товаров'!$A$4:$A$2000,"&gt;="&amp;DATE(YEAR($A1696),MONTH($A1696),1),'Регистрация приход товаров'!$D$4:$D$2000,$D1696)-SUMIFS('Регистрация приход товаров'!$H$4:$H$2000,'Регистрация приход товаров'!$A$4:$A$2000,"&gt;="&amp;DATE(YEAR($A1696),MONTH($A1696)+1,1),'Регистрация приход товаров'!$D$4:$D$2000,$D1696))+(IFERROR((SUMIF('Остаток на начало год'!$B$5:$B$302,$D1696,'Остаток на начало год'!$F$5:$F$302)+SUMIFS('Регистрация приход товаров'!$H$4:$H$2000,'Регистрация приход товаров'!$D$4:$D$2000,$D1696,'Регистрация приход товаров'!$A$4:$A$2000,"&lt;"&amp;DATE(YEAR($A1696),MONTH($A1696),1)))-SUMIFS('Регистрация расход товаров'!$H$4:$H$2000,'Регистрация расход товаров'!$A$4:$A$2000,"&lt;"&amp;DATE(YEAR($A1696),MONTH($A1696),1),'Регистрация расход товаров'!$D$4:$D$2000,$D1696),0)))/((SUMIFS('Регистрация приход товаров'!$G$4:$G$2000,'Регистрация приход товаров'!$A$4:$A$2000,"&gt;="&amp;DATE(YEAR($A1696),MONTH($A1696),1),'Регистрация приход товаров'!$D$4:$D$2000,$D1696)-SUMIFS('Регистрация приход товаров'!$G$4:$G$2000,'Регистрация приход товаров'!$A$4:$A$2000,"&gt;="&amp;DATE(YEAR($A1696),MONTH($A1696)+1,1),'Регистрация приход товаров'!$D$4:$D$2000,$D1696))+(IFERROR((SUMIF('Остаток на начало год'!$B$5:$B$302,$D1696,'Остаток на начало год'!$E$5:$E$302)+SUMIFS('Регистрация приход товаров'!$G$4:$G$2000,'Регистрация приход товаров'!$D$4:$D$2000,$D1696,'Регистрация приход товаров'!$A$4:$A$2000,"&lt;"&amp;DATE(YEAR($A1696),MONTH($A1696),1)))-SUMIFS('Регистрация расход товаров'!$G$4:$G$2000,'Регистрация расход товаров'!$A$4:$A$2000,"&lt;"&amp;DATE(YEAR($A1696),MONTH($A1696),1),'Регистрация расход товаров'!$D$4:$D$2000,$D1696),0))))*G1696,0)</f>
        <v>0</v>
      </c>
      <c r="I1696" s="154"/>
      <c r="J1696" s="153">
        <f t="shared" si="52"/>
        <v>0</v>
      </c>
      <c r="K1696" s="153">
        <f t="shared" si="53"/>
        <v>0</v>
      </c>
      <c r="L1696" s="43" t="e">
        <f>IF(B1696=#REF!,MAX($L$3:L1695)+1,0)</f>
        <v>#REF!</v>
      </c>
    </row>
    <row r="1697" spans="1:12">
      <c r="A1697" s="158"/>
      <c r="B1697" s="94"/>
      <c r="C1697" s="159"/>
      <c r="D1697" s="128"/>
      <c r="E1697" s="151" t="str">
        <f>IFERROR(INDEX('Материал хисобот'!$C$9:$C$259,MATCH(D1697,'Материал хисобот'!$B$9:$B$259,0),1),"")</f>
        <v/>
      </c>
      <c r="F1697" s="152" t="str">
        <f>IFERROR(INDEX('Материал хисобот'!$D$9:$D$259,MATCH(D1697,'Материал хисобот'!$B$9:$B$259,0),1),"")</f>
        <v/>
      </c>
      <c r="G1697" s="155"/>
      <c r="H1697" s="153">
        <f>IFERROR((((SUMIFS('Регистрация приход товаров'!$H$4:$H$2000,'Регистрация приход товаров'!$A$4:$A$2000,"&gt;="&amp;DATE(YEAR($A1697),MONTH($A1697),1),'Регистрация приход товаров'!$D$4:$D$2000,$D1697)-SUMIFS('Регистрация приход товаров'!$H$4:$H$2000,'Регистрация приход товаров'!$A$4:$A$2000,"&gt;="&amp;DATE(YEAR($A1697),MONTH($A1697)+1,1),'Регистрация приход товаров'!$D$4:$D$2000,$D1697))+(IFERROR((SUMIF('Остаток на начало год'!$B$5:$B$302,$D1697,'Остаток на начало год'!$F$5:$F$302)+SUMIFS('Регистрация приход товаров'!$H$4:$H$2000,'Регистрация приход товаров'!$D$4:$D$2000,$D1697,'Регистрация приход товаров'!$A$4:$A$2000,"&lt;"&amp;DATE(YEAR($A1697),MONTH($A1697),1)))-SUMIFS('Регистрация расход товаров'!$H$4:$H$2000,'Регистрация расход товаров'!$A$4:$A$2000,"&lt;"&amp;DATE(YEAR($A1697),MONTH($A1697),1),'Регистрация расход товаров'!$D$4:$D$2000,$D1697),0)))/((SUMIFS('Регистрация приход товаров'!$G$4:$G$2000,'Регистрация приход товаров'!$A$4:$A$2000,"&gt;="&amp;DATE(YEAR($A1697),MONTH($A1697),1),'Регистрация приход товаров'!$D$4:$D$2000,$D1697)-SUMIFS('Регистрация приход товаров'!$G$4:$G$2000,'Регистрация приход товаров'!$A$4:$A$2000,"&gt;="&amp;DATE(YEAR($A1697),MONTH($A1697)+1,1),'Регистрация приход товаров'!$D$4:$D$2000,$D1697))+(IFERROR((SUMIF('Остаток на начало год'!$B$5:$B$302,$D1697,'Остаток на начало год'!$E$5:$E$302)+SUMIFS('Регистрация приход товаров'!$G$4:$G$2000,'Регистрация приход товаров'!$D$4:$D$2000,$D1697,'Регистрация приход товаров'!$A$4:$A$2000,"&lt;"&amp;DATE(YEAR($A1697),MONTH($A1697),1)))-SUMIFS('Регистрация расход товаров'!$G$4:$G$2000,'Регистрация расход товаров'!$A$4:$A$2000,"&lt;"&amp;DATE(YEAR($A1697),MONTH($A1697),1),'Регистрация расход товаров'!$D$4:$D$2000,$D1697),0))))*G1697,0)</f>
        <v>0</v>
      </c>
      <c r="I1697" s="154"/>
      <c r="J1697" s="153">
        <f t="shared" si="52"/>
        <v>0</v>
      </c>
      <c r="K1697" s="153">
        <f t="shared" si="53"/>
        <v>0</v>
      </c>
      <c r="L1697" s="43" t="e">
        <f>IF(B1697=#REF!,MAX($L$3:L1696)+1,0)</f>
        <v>#REF!</v>
      </c>
    </row>
    <row r="1698" spans="1:12">
      <c r="A1698" s="158"/>
      <c r="B1698" s="94"/>
      <c r="C1698" s="159"/>
      <c r="D1698" s="128"/>
      <c r="E1698" s="151" t="str">
        <f>IFERROR(INDEX('Материал хисобот'!$C$9:$C$259,MATCH(D1698,'Материал хисобот'!$B$9:$B$259,0),1),"")</f>
        <v/>
      </c>
      <c r="F1698" s="152" t="str">
        <f>IFERROR(INDEX('Материал хисобот'!$D$9:$D$259,MATCH(D1698,'Материал хисобот'!$B$9:$B$259,0),1),"")</f>
        <v/>
      </c>
      <c r="G1698" s="155"/>
      <c r="H1698" s="153">
        <f>IFERROR((((SUMIFS('Регистрация приход товаров'!$H$4:$H$2000,'Регистрация приход товаров'!$A$4:$A$2000,"&gt;="&amp;DATE(YEAR($A1698),MONTH($A1698),1),'Регистрация приход товаров'!$D$4:$D$2000,$D1698)-SUMIFS('Регистрация приход товаров'!$H$4:$H$2000,'Регистрация приход товаров'!$A$4:$A$2000,"&gt;="&amp;DATE(YEAR($A1698),MONTH($A1698)+1,1),'Регистрация приход товаров'!$D$4:$D$2000,$D1698))+(IFERROR((SUMIF('Остаток на начало год'!$B$5:$B$302,$D1698,'Остаток на начало год'!$F$5:$F$302)+SUMIFS('Регистрация приход товаров'!$H$4:$H$2000,'Регистрация приход товаров'!$D$4:$D$2000,$D1698,'Регистрация приход товаров'!$A$4:$A$2000,"&lt;"&amp;DATE(YEAR($A1698),MONTH($A1698),1)))-SUMIFS('Регистрация расход товаров'!$H$4:$H$2000,'Регистрация расход товаров'!$A$4:$A$2000,"&lt;"&amp;DATE(YEAR($A1698),MONTH($A1698),1),'Регистрация расход товаров'!$D$4:$D$2000,$D1698),0)))/((SUMIFS('Регистрация приход товаров'!$G$4:$G$2000,'Регистрация приход товаров'!$A$4:$A$2000,"&gt;="&amp;DATE(YEAR($A1698),MONTH($A1698),1),'Регистрация приход товаров'!$D$4:$D$2000,$D1698)-SUMIFS('Регистрация приход товаров'!$G$4:$G$2000,'Регистрация приход товаров'!$A$4:$A$2000,"&gt;="&amp;DATE(YEAR($A1698),MONTH($A1698)+1,1),'Регистрация приход товаров'!$D$4:$D$2000,$D1698))+(IFERROR((SUMIF('Остаток на начало год'!$B$5:$B$302,$D1698,'Остаток на начало год'!$E$5:$E$302)+SUMIFS('Регистрация приход товаров'!$G$4:$G$2000,'Регистрация приход товаров'!$D$4:$D$2000,$D1698,'Регистрация приход товаров'!$A$4:$A$2000,"&lt;"&amp;DATE(YEAR($A1698),MONTH($A1698),1)))-SUMIFS('Регистрация расход товаров'!$G$4:$G$2000,'Регистрация расход товаров'!$A$4:$A$2000,"&lt;"&amp;DATE(YEAR($A1698),MONTH($A1698),1),'Регистрация расход товаров'!$D$4:$D$2000,$D1698),0))))*G1698,0)</f>
        <v>0</v>
      </c>
      <c r="I1698" s="154"/>
      <c r="J1698" s="153">
        <f t="shared" si="52"/>
        <v>0</v>
      </c>
      <c r="K1698" s="153">
        <f t="shared" si="53"/>
        <v>0</v>
      </c>
      <c r="L1698" s="43" t="e">
        <f>IF(B1698=#REF!,MAX($L$3:L1697)+1,0)</f>
        <v>#REF!</v>
      </c>
    </row>
    <row r="1699" spans="1:12">
      <c r="A1699" s="158"/>
      <c r="B1699" s="94"/>
      <c r="C1699" s="159"/>
      <c r="D1699" s="128"/>
      <c r="E1699" s="151" t="str">
        <f>IFERROR(INDEX('Материал хисобот'!$C$9:$C$259,MATCH(D1699,'Материал хисобот'!$B$9:$B$259,0),1),"")</f>
        <v/>
      </c>
      <c r="F1699" s="152" t="str">
        <f>IFERROR(INDEX('Материал хисобот'!$D$9:$D$259,MATCH(D1699,'Материал хисобот'!$B$9:$B$259,0),1),"")</f>
        <v/>
      </c>
      <c r="G1699" s="155"/>
      <c r="H1699" s="153">
        <f>IFERROR((((SUMIFS('Регистрация приход товаров'!$H$4:$H$2000,'Регистрация приход товаров'!$A$4:$A$2000,"&gt;="&amp;DATE(YEAR($A1699),MONTH($A1699),1),'Регистрация приход товаров'!$D$4:$D$2000,$D1699)-SUMIFS('Регистрация приход товаров'!$H$4:$H$2000,'Регистрация приход товаров'!$A$4:$A$2000,"&gt;="&amp;DATE(YEAR($A1699),MONTH($A1699)+1,1),'Регистрация приход товаров'!$D$4:$D$2000,$D1699))+(IFERROR((SUMIF('Остаток на начало год'!$B$5:$B$302,$D1699,'Остаток на начало год'!$F$5:$F$302)+SUMIFS('Регистрация приход товаров'!$H$4:$H$2000,'Регистрация приход товаров'!$D$4:$D$2000,$D1699,'Регистрация приход товаров'!$A$4:$A$2000,"&lt;"&amp;DATE(YEAR($A1699),MONTH($A1699),1)))-SUMIFS('Регистрация расход товаров'!$H$4:$H$2000,'Регистрация расход товаров'!$A$4:$A$2000,"&lt;"&amp;DATE(YEAR($A1699),MONTH($A1699),1),'Регистрация расход товаров'!$D$4:$D$2000,$D1699),0)))/((SUMIFS('Регистрация приход товаров'!$G$4:$G$2000,'Регистрация приход товаров'!$A$4:$A$2000,"&gt;="&amp;DATE(YEAR($A1699),MONTH($A1699),1),'Регистрация приход товаров'!$D$4:$D$2000,$D1699)-SUMIFS('Регистрация приход товаров'!$G$4:$G$2000,'Регистрация приход товаров'!$A$4:$A$2000,"&gt;="&amp;DATE(YEAR($A1699),MONTH($A1699)+1,1),'Регистрация приход товаров'!$D$4:$D$2000,$D1699))+(IFERROR((SUMIF('Остаток на начало год'!$B$5:$B$302,$D1699,'Остаток на начало год'!$E$5:$E$302)+SUMIFS('Регистрация приход товаров'!$G$4:$G$2000,'Регистрация приход товаров'!$D$4:$D$2000,$D1699,'Регистрация приход товаров'!$A$4:$A$2000,"&lt;"&amp;DATE(YEAR($A1699),MONTH($A1699),1)))-SUMIFS('Регистрация расход товаров'!$G$4:$G$2000,'Регистрация расход товаров'!$A$4:$A$2000,"&lt;"&amp;DATE(YEAR($A1699),MONTH($A1699),1),'Регистрация расход товаров'!$D$4:$D$2000,$D1699),0))))*G1699,0)</f>
        <v>0</v>
      </c>
      <c r="I1699" s="154"/>
      <c r="J1699" s="153">
        <f t="shared" si="52"/>
        <v>0</v>
      </c>
      <c r="K1699" s="153">
        <f t="shared" si="53"/>
        <v>0</v>
      </c>
      <c r="L1699" s="43" t="e">
        <f>IF(B1699=#REF!,MAX($L$3:L1698)+1,0)</f>
        <v>#REF!</v>
      </c>
    </row>
    <row r="1700" spans="1:12">
      <c r="A1700" s="158"/>
      <c r="B1700" s="94"/>
      <c r="C1700" s="159"/>
      <c r="D1700" s="128"/>
      <c r="E1700" s="151" t="str">
        <f>IFERROR(INDEX('Материал хисобот'!$C$9:$C$259,MATCH(D1700,'Материал хисобот'!$B$9:$B$259,0),1),"")</f>
        <v/>
      </c>
      <c r="F1700" s="152" t="str">
        <f>IFERROR(INDEX('Материал хисобот'!$D$9:$D$259,MATCH(D1700,'Материал хисобот'!$B$9:$B$259,0),1),"")</f>
        <v/>
      </c>
      <c r="G1700" s="155"/>
      <c r="H1700" s="153">
        <f>IFERROR((((SUMIFS('Регистрация приход товаров'!$H$4:$H$2000,'Регистрация приход товаров'!$A$4:$A$2000,"&gt;="&amp;DATE(YEAR($A1700),MONTH($A1700),1),'Регистрация приход товаров'!$D$4:$D$2000,$D1700)-SUMIFS('Регистрация приход товаров'!$H$4:$H$2000,'Регистрация приход товаров'!$A$4:$A$2000,"&gt;="&amp;DATE(YEAR($A1700),MONTH($A1700)+1,1),'Регистрация приход товаров'!$D$4:$D$2000,$D1700))+(IFERROR((SUMIF('Остаток на начало год'!$B$5:$B$302,$D1700,'Остаток на начало год'!$F$5:$F$302)+SUMIFS('Регистрация приход товаров'!$H$4:$H$2000,'Регистрация приход товаров'!$D$4:$D$2000,$D1700,'Регистрация приход товаров'!$A$4:$A$2000,"&lt;"&amp;DATE(YEAR($A1700),MONTH($A1700),1)))-SUMIFS('Регистрация расход товаров'!$H$4:$H$2000,'Регистрация расход товаров'!$A$4:$A$2000,"&lt;"&amp;DATE(YEAR($A1700),MONTH($A1700),1),'Регистрация расход товаров'!$D$4:$D$2000,$D1700),0)))/((SUMIFS('Регистрация приход товаров'!$G$4:$G$2000,'Регистрация приход товаров'!$A$4:$A$2000,"&gt;="&amp;DATE(YEAR($A1700),MONTH($A1700),1),'Регистрация приход товаров'!$D$4:$D$2000,$D1700)-SUMIFS('Регистрация приход товаров'!$G$4:$G$2000,'Регистрация приход товаров'!$A$4:$A$2000,"&gt;="&amp;DATE(YEAR($A1700),MONTH($A1700)+1,1),'Регистрация приход товаров'!$D$4:$D$2000,$D1700))+(IFERROR((SUMIF('Остаток на начало год'!$B$5:$B$302,$D1700,'Остаток на начало год'!$E$5:$E$302)+SUMIFS('Регистрация приход товаров'!$G$4:$G$2000,'Регистрация приход товаров'!$D$4:$D$2000,$D1700,'Регистрация приход товаров'!$A$4:$A$2000,"&lt;"&amp;DATE(YEAR($A1700),MONTH($A1700),1)))-SUMIFS('Регистрация расход товаров'!$G$4:$G$2000,'Регистрация расход товаров'!$A$4:$A$2000,"&lt;"&amp;DATE(YEAR($A1700),MONTH($A1700),1),'Регистрация расход товаров'!$D$4:$D$2000,$D1700),0))))*G1700,0)</f>
        <v>0</v>
      </c>
      <c r="I1700" s="154"/>
      <c r="J1700" s="153">
        <f t="shared" si="52"/>
        <v>0</v>
      </c>
      <c r="K1700" s="153">
        <f t="shared" si="53"/>
        <v>0</v>
      </c>
      <c r="L1700" s="43" t="e">
        <f>IF(B1700=#REF!,MAX($L$3:L1699)+1,0)</f>
        <v>#REF!</v>
      </c>
    </row>
    <row r="1701" spans="1:12">
      <c r="A1701" s="158"/>
      <c r="B1701" s="94"/>
      <c r="C1701" s="159"/>
      <c r="D1701" s="128"/>
      <c r="E1701" s="151" t="str">
        <f>IFERROR(INDEX('Материал хисобот'!$C$9:$C$259,MATCH(D1701,'Материал хисобот'!$B$9:$B$259,0),1),"")</f>
        <v/>
      </c>
      <c r="F1701" s="152" t="str">
        <f>IFERROR(INDEX('Материал хисобот'!$D$9:$D$259,MATCH(D1701,'Материал хисобот'!$B$9:$B$259,0),1),"")</f>
        <v/>
      </c>
      <c r="G1701" s="155"/>
      <c r="H1701" s="153">
        <f>IFERROR((((SUMIFS('Регистрация приход товаров'!$H$4:$H$2000,'Регистрация приход товаров'!$A$4:$A$2000,"&gt;="&amp;DATE(YEAR($A1701),MONTH($A1701),1),'Регистрация приход товаров'!$D$4:$D$2000,$D1701)-SUMIFS('Регистрация приход товаров'!$H$4:$H$2000,'Регистрация приход товаров'!$A$4:$A$2000,"&gt;="&amp;DATE(YEAR($A1701),MONTH($A1701)+1,1),'Регистрация приход товаров'!$D$4:$D$2000,$D1701))+(IFERROR((SUMIF('Остаток на начало год'!$B$5:$B$302,$D1701,'Остаток на начало год'!$F$5:$F$302)+SUMIFS('Регистрация приход товаров'!$H$4:$H$2000,'Регистрация приход товаров'!$D$4:$D$2000,$D1701,'Регистрация приход товаров'!$A$4:$A$2000,"&lt;"&amp;DATE(YEAR($A1701),MONTH($A1701),1)))-SUMIFS('Регистрация расход товаров'!$H$4:$H$2000,'Регистрация расход товаров'!$A$4:$A$2000,"&lt;"&amp;DATE(YEAR($A1701),MONTH($A1701),1),'Регистрация расход товаров'!$D$4:$D$2000,$D1701),0)))/((SUMIFS('Регистрация приход товаров'!$G$4:$G$2000,'Регистрация приход товаров'!$A$4:$A$2000,"&gt;="&amp;DATE(YEAR($A1701),MONTH($A1701),1),'Регистрация приход товаров'!$D$4:$D$2000,$D1701)-SUMIFS('Регистрация приход товаров'!$G$4:$G$2000,'Регистрация приход товаров'!$A$4:$A$2000,"&gt;="&amp;DATE(YEAR($A1701),MONTH($A1701)+1,1),'Регистрация приход товаров'!$D$4:$D$2000,$D1701))+(IFERROR((SUMIF('Остаток на начало год'!$B$5:$B$302,$D1701,'Остаток на начало год'!$E$5:$E$302)+SUMIFS('Регистрация приход товаров'!$G$4:$G$2000,'Регистрация приход товаров'!$D$4:$D$2000,$D1701,'Регистрация приход товаров'!$A$4:$A$2000,"&lt;"&amp;DATE(YEAR($A1701),MONTH($A1701),1)))-SUMIFS('Регистрация расход товаров'!$G$4:$G$2000,'Регистрация расход товаров'!$A$4:$A$2000,"&lt;"&amp;DATE(YEAR($A1701),MONTH($A1701),1),'Регистрация расход товаров'!$D$4:$D$2000,$D1701),0))))*G1701,0)</f>
        <v>0</v>
      </c>
      <c r="I1701" s="154"/>
      <c r="J1701" s="153">
        <f t="shared" si="52"/>
        <v>0</v>
      </c>
      <c r="K1701" s="153">
        <f t="shared" si="53"/>
        <v>0</v>
      </c>
      <c r="L1701" s="43" t="e">
        <f>IF(B1701=#REF!,MAX($L$3:L1700)+1,0)</f>
        <v>#REF!</v>
      </c>
    </row>
    <row r="1702" spans="1:12">
      <c r="A1702" s="158"/>
      <c r="B1702" s="94"/>
      <c r="C1702" s="159"/>
      <c r="D1702" s="128"/>
      <c r="E1702" s="151" t="str">
        <f>IFERROR(INDEX('Материал хисобот'!$C$9:$C$259,MATCH(D1702,'Материал хисобот'!$B$9:$B$259,0),1),"")</f>
        <v/>
      </c>
      <c r="F1702" s="152" t="str">
        <f>IFERROR(INDEX('Материал хисобот'!$D$9:$D$259,MATCH(D1702,'Материал хисобот'!$B$9:$B$259,0),1),"")</f>
        <v/>
      </c>
      <c r="G1702" s="155"/>
      <c r="H1702" s="153">
        <f>IFERROR((((SUMIFS('Регистрация приход товаров'!$H$4:$H$2000,'Регистрация приход товаров'!$A$4:$A$2000,"&gt;="&amp;DATE(YEAR($A1702),MONTH($A1702),1),'Регистрация приход товаров'!$D$4:$D$2000,$D1702)-SUMIFS('Регистрация приход товаров'!$H$4:$H$2000,'Регистрация приход товаров'!$A$4:$A$2000,"&gt;="&amp;DATE(YEAR($A1702),MONTH($A1702)+1,1),'Регистрация приход товаров'!$D$4:$D$2000,$D1702))+(IFERROR((SUMIF('Остаток на начало год'!$B$5:$B$302,$D1702,'Остаток на начало год'!$F$5:$F$302)+SUMIFS('Регистрация приход товаров'!$H$4:$H$2000,'Регистрация приход товаров'!$D$4:$D$2000,$D1702,'Регистрация приход товаров'!$A$4:$A$2000,"&lt;"&amp;DATE(YEAR($A1702),MONTH($A1702),1)))-SUMIFS('Регистрация расход товаров'!$H$4:$H$2000,'Регистрация расход товаров'!$A$4:$A$2000,"&lt;"&amp;DATE(YEAR($A1702),MONTH($A1702),1),'Регистрация расход товаров'!$D$4:$D$2000,$D1702),0)))/((SUMIFS('Регистрация приход товаров'!$G$4:$G$2000,'Регистрация приход товаров'!$A$4:$A$2000,"&gt;="&amp;DATE(YEAR($A1702),MONTH($A1702),1),'Регистрация приход товаров'!$D$4:$D$2000,$D1702)-SUMIFS('Регистрация приход товаров'!$G$4:$G$2000,'Регистрация приход товаров'!$A$4:$A$2000,"&gt;="&amp;DATE(YEAR($A1702),MONTH($A1702)+1,1),'Регистрация приход товаров'!$D$4:$D$2000,$D1702))+(IFERROR((SUMIF('Остаток на начало год'!$B$5:$B$302,$D1702,'Остаток на начало год'!$E$5:$E$302)+SUMIFS('Регистрация приход товаров'!$G$4:$G$2000,'Регистрация приход товаров'!$D$4:$D$2000,$D1702,'Регистрация приход товаров'!$A$4:$A$2000,"&lt;"&amp;DATE(YEAR($A1702),MONTH($A1702),1)))-SUMIFS('Регистрация расход товаров'!$G$4:$G$2000,'Регистрация расход товаров'!$A$4:$A$2000,"&lt;"&amp;DATE(YEAR($A1702),MONTH($A1702),1),'Регистрация расход товаров'!$D$4:$D$2000,$D1702),0))))*G1702,0)</f>
        <v>0</v>
      </c>
      <c r="I1702" s="154"/>
      <c r="J1702" s="153">
        <f t="shared" si="52"/>
        <v>0</v>
      </c>
      <c r="K1702" s="153">
        <f t="shared" si="53"/>
        <v>0</v>
      </c>
      <c r="L1702" s="43" t="e">
        <f>IF(B1702=#REF!,MAX($L$3:L1701)+1,0)</f>
        <v>#REF!</v>
      </c>
    </row>
    <row r="1703" spans="1:12">
      <c r="A1703" s="158"/>
      <c r="B1703" s="94"/>
      <c r="C1703" s="159"/>
      <c r="D1703" s="128"/>
      <c r="E1703" s="151" t="str">
        <f>IFERROR(INDEX('Материал хисобот'!$C$9:$C$259,MATCH(D1703,'Материал хисобот'!$B$9:$B$259,0),1),"")</f>
        <v/>
      </c>
      <c r="F1703" s="152" t="str">
        <f>IFERROR(INDEX('Материал хисобот'!$D$9:$D$259,MATCH(D1703,'Материал хисобот'!$B$9:$B$259,0),1),"")</f>
        <v/>
      </c>
      <c r="G1703" s="155"/>
      <c r="H1703" s="153">
        <f>IFERROR((((SUMIFS('Регистрация приход товаров'!$H$4:$H$2000,'Регистрация приход товаров'!$A$4:$A$2000,"&gt;="&amp;DATE(YEAR($A1703),MONTH($A1703),1),'Регистрация приход товаров'!$D$4:$D$2000,$D1703)-SUMIFS('Регистрация приход товаров'!$H$4:$H$2000,'Регистрация приход товаров'!$A$4:$A$2000,"&gt;="&amp;DATE(YEAR($A1703),MONTH($A1703)+1,1),'Регистрация приход товаров'!$D$4:$D$2000,$D1703))+(IFERROR((SUMIF('Остаток на начало год'!$B$5:$B$302,$D1703,'Остаток на начало год'!$F$5:$F$302)+SUMIFS('Регистрация приход товаров'!$H$4:$H$2000,'Регистрация приход товаров'!$D$4:$D$2000,$D1703,'Регистрация приход товаров'!$A$4:$A$2000,"&lt;"&amp;DATE(YEAR($A1703),MONTH($A1703),1)))-SUMIFS('Регистрация расход товаров'!$H$4:$H$2000,'Регистрация расход товаров'!$A$4:$A$2000,"&lt;"&amp;DATE(YEAR($A1703),MONTH($A1703),1),'Регистрация расход товаров'!$D$4:$D$2000,$D1703),0)))/((SUMIFS('Регистрация приход товаров'!$G$4:$G$2000,'Регистрация приход товаров'!$A$4:$A$2000,"&gt;="&amp;DATE(YEAR($A1703),MONTH($A1703),1),'Регистрация приход товаров'!$D$4:$D$2000,$D1703)-SUMIFS('Регистрация приход товаров'!$G$4:$G$2000,'Регистрация приход товаров'!$A$4:$A$2000,"&gt;="&amp;DATE(YEAR($A1703),MONTH($A1703)+1,1),'Регистрация приход товаров'!$D$4:$D$2000,$D1703))+(IFERROR((SUMIF('Остаток на начало год'!$B$5:$B$302,$D1703,'Остаток на начало год'!$E$5:$E$302)+SUMIFS('Регистрация приход товаров'!$G$4:$G$2000,'Регистрация приход товаров'!$D$4:$D$2000,$D1703,'Регистрация приход товаров'!$A$4:$A$2000,"&lt;"&amp;DATE(YEAR($A1703),MONTH($A1703),1)))-SUMIFS('Регистрация расход товаров'!$G$4:$G$2000,'Регистрация расход товаров'!$A$4:$A$2000,"&lt;"&amp;DATE(YEAR($A1703),MONTH($A1703),1),'Регистрация расход товаров'!$D$4:$D$2000,$D1703),0))))*G1703,0)</f>
        <v>0</v>
      </c>
      <c r="I1703" s="154"/>
      <c r="J1703" s="153">
        <f t="shared" si="52"/>
        <v>0</v>
      </c>
      <c r="K1703" s="153">
        <f t="shared" si="53"/>
        <v>0</v>
      </c>
      <c r="L1703" s="43" t="e">
        <f>IF(B1703=#REF!,MAX($L$3:L1702)+1,0)</f>
        <v>#REF!</v>
      </c>
    </row>
    <row r="1704" spans="1:12">
      <c r="A1704" s="158"/>
      <c r="B1704" s="94"/>
      <c r="C1704" s="159"/>
      <c r="D1704" s="128"/>
      <c r="E1704" s="151" t="str">
        <f>IFERROR(INDEX('Материал хисобот'!$C$9:$C$259,MATCH(D1704,'Материал хисобот'!$B$9:$B$259,0),1),"")</f>
        <v/>
      </c>
      <c r="F1704" s="152" t="str">
        <f>IFERROR(INDEX('Материал хисобот'!$D$9:$D$259,MATCH(D1704,'Материал хисобот'!$B$9:$B$259,0),1),"")</f>
        <v/>
      </c>
      <c r="G1704" s="155"/>
      <c r="H1704" s="153">
        <f>IFERROR((((SUMIFS('Регистрация приход товаров'!$H$4:$H$2000,'Регистрация приход товаров'!$A$4:$A$2000,"&gt;="&amp;DATE(YEAR($A1704),MONTH($A1704),1),'Регистрация приход товаров'!$D$4:$D$2000,$D1704)-SUMIFS('Регистрация приход товаров'!$H$4:$H$2000,'Регистрация приход товаров'!$A$4:$A$2000,"&gt;="&amp;DATE(YEAR($A1704),MONTH($A1704)+1,1),'Регистрация приход товаров'!$D$4:$D$2000,$D1704))+(IFERROR((SUMIF('Остаток на начало год'!$B$5:$B$302,$D1704,'Остаток на начало год'!$F$5:$F$302)+SUMIFS('Регистрация приход товаров'!$H$4:$H$2000,'Регистрация приход товаров'!$D$4:$D$2000,$D1704,'Регистрация приход товаров'!$A$4:$A$2000,"&lt;"&amp;DATE(YEAR($A1704),MONTH($A1704),1)))-SUMIFS('Регистрация расход товаров'!$H$4:$H$2000,'Регистрация расход товаров'!$A$4:$A$2000,"&lt;"&amp;DATE(YEAR($A1704),MONTH($A1704),1),'Регистрация расход товаров'!$D$4:$D$2000,$D1704),0)))/((SUMIFS('Регистрация приход товаров'!$G$4:$G$2000,'Регистрация приход товаров'!$A$4:$A$2000,"&gt;="&amp;DATE(YEAR($A1704),MONTH($A1704),1),'Регистрация приход товаров'!$D$4:$D$2000,$D1704)-SUMIFS('Регистрация приход товаров'!$G$4:$G$2000,'Регистрация приход товаров'!$A$4:$A$2000,"&gt;="&amp;DATE(YEAR($A1704),MONTH($A1704)+1,1),'Регистрация приход товаров'!$D$4:$D$2000,$D1704))+(IFERROR((SUMIF('Остаток на начало год'!$B$5:$B$302,$D1704,'Остаток на начало год'!$E$5:$E$302)+SUMIFS('Регистрация приход товаров'!$G$4:$G$2000,'Регистрация приход товаров'!$D$4:$D$2000,$D1704,'Регистрация приход товаров'!$A$4:$A$2000,"&lt;"&amp;DATE(YEAR($A1704),MONTH($A1704),1)))-SUMIFS('Регистрация расход товаров'!$G$4:$G$2000,'Регистрация расход товаров'!$A$4:$A$2000,"&lt;"&amp;DATE(YEAR($A1704),MONTH($A1704),1),'Регистрация расход товаров'!$D$4:$D$2000,$D1704),0))))*G1704,0)</f>
        <v>0</v>
      </c>
      <c r="I1704" s="154"/>
      <c r="J1704" s="153">
        <f t="shared" si="52"/>
        <v>0</v>
      </c>
      <c r="K1704" s="153">
        <f t="shared" si="53"/>
        <v>0</v>
      </c>
      <c r="L1704" s="43" t="e">
        <f>IF(B1704=#REF!,MAX($L$3:L1703)+1,0)</f>
        <v>#REF!</v>
      </c>
    </row>
    <row r="1705" spans="1:12">
      <c r="A1705" s="158"/>
      <c r="B1705" s="94"/>
      <c r="C1705" s="159"/>
      <c r="D1705" s="128"/>
      <c r="E1705" s="151" t="str">
        <f>IFERROR(INDEX('Материал хисобот'!$C$9:$C$259,MATCH(D1705,'Материал хисобот'!$B$9:$B$259,0),1),"")</f>
        <v/>
      </c>
      <c r="F1705" s="152" t="str">
        <f>IFERROR(INDEX('Материал хисобот'!$D$9:$D$259,MATCH(D1705,'Материал хисобот'!$B$9:$B$259,0),1),"")</f>
        <v/>
      </c>
      <c r="G1705" s="155"/>
      <c r="H1705" s="153">
        <f>IFERROR((((SUMIFS('Регистрация приход товаров'!$H$4:$H$2000,'Регистрация приход товаров'!$A$4:$A$2000,"&gt;="&amp;DATE(YEAR($A1705),MONTH($A1705),1),'Регистрация приход товаров'!$D$4:$D$2000,$D1705)-SUMIFS('Регистрация приход товаров'!$H$4:$H$2000,'Регистрация приход товаров'!$A$4:$A$2000,"&gt;="&amp;DATE(YEAR($A1705),MONTH($A1705)+1,1),'Регистрация приход товаров'!$D$4:$D$2000,$D1705))+(IFERROR((SUMIF('Остаток на начало год'!$B$5:$B$302,$D1705,'Остаток на начало год'!$F$5:$F$302)+SUMIFS('Регистрация приход товаров'!$H$4:$H$2000,'Регистрация приход товаров'!$D$4:$D$2000,$D1705,'Регистрация приход товаров'!$A$4:$A$2000,"&lt;"&amp;DATE(YEAR($A1705),MONTH($A1705),1)))-SUMIFS('Регистрация расход товаров'!$H$4:$H$2000,'Регистрация расход товаров'!$A$4:$A$2000,"&lt;"&amp;DATE(YEAR($A1705),MONTH($A1705),1),'Регистрация расход товаров'!$D$4:$D$2000,$D1705),0)))/((SUMIFS('Регистрация приход товаров'!$G$4:$G$2000,'Регистрация приход товаров'!$A$4:$A$2000,"&gt;="&amp;DATE(YEAR($A1705),MONTH($A1705),1),'Регистрация приход товаров'!$D$4:$D$2000,$D1705)-SUMIFS('Регистрация приход товаров'!$G$4:$G$2000,'Регистрация приход товаров'!$A$4:$A$2000,"&gt;="&amp;DATE(YEAR($A1705),MONTH($A1705)+1,1),'Регистрация приход товаров'!$D$4:$D$2000,$D1705))+(IFERROR((SUMIF('Остаток на начало год'!$B$5:$B$302,$D1705,'Остаток на начало год'!$E$5:$E$302)+SUMIFS('Регистрация приход товаров'!$G$4:$G$2000,'Регистрация приход товаров'!$D$4:$D$2000,$D1705,'Регистрация приход товаров'!$A$4:$A$2000,"&lt;"&amp;DATE(YEAR($A1705),MONTH($A1705),1)))-SUMIFS('Регистрация расход товаров'!$G$4:$G$2000,'Регистрация расход товаров'!$A$4:$A$2000,"&lt;"&amp;DATE(YEAR($A1705),MONTH($A1705),1),'Регистрация расход товаров'!$D$4:$D$2000,$D1705),0))))*G1705,0)</f>
        <v>0</v>
      </c>
      <c r="I1705" s="154"/>
      <c r="J1705" s="153">
        <f t="shared" si="52"/>
        <v>0</v>
      </c>
      <c r="K1705" s="153">
        <f t="shared" si="53"/>
        <v>0</v>
      </c>
      <c r="L1705" s="43" t="e">
        <f>IF(B1705=#REF!,MAX($L$3:L1704)+1,0)</f>
        <v>#REF!</v>
      </c>
    </row>
    <row r="1706" spans="1:12">
      <c r="A1706" s="158"/>
      <c r="B1706" s="94"/>
      <c r="C1706" s="159"/>
      <c r="D1706" s="128"/>
      <c r="E1706" s="151" t="str">
        <f>IFERROR(INDEX('Материал хисобот'!$C$9:$C$259,MATCH(D1706,'Материал хисобот'!$B$9:$B$259,0),1),"")</f>
        <v/>
      </c>
      <c r="F1706" s="152" t="str">
        <f>IFERROR(INDEX('Материал хисобот'!$D$9:$D$259,MATCH(D1706,'Материал хисобот'!$B$9:$B$259,0),1),"")</f>
        <v/>
      </c>
      <c r="G1706" s="155"/>
      <c r="H1706" s="153">
        <f>IFERROR((((SUMIFS('Регистрация приход товаров'!$H$4:$H$2000,'Регистрация приход товаров'!$A$4:$A$2000,"&gt;="&amp;DATE(YEAR($A1706),MONTH($A1706),1),'Регистрация приход товаров'!$D$4:$D$2000,$D1706)-SUMIFS('Регистрация приход товаров'!$H$4:$H$2000,'Регистрация приход товаров'!$A$4:$A$2000,"&gt;="&amp;DATE(YEAR($A1706),MONTH($A1706)+1,1),'Регистрация приход товаров'!$D$4:$D$2000,$D1706))+(IFERROR((SUMIF('Остаток на начало год'!$B$5:$B$302,$D1706,'Остаток на начало год'!$F$5:$F$302)+SUMIFS('Регистрация приход товаров'!$H$4:$H$2000,'Регистрация приход товаров'!$D$4:$D$2000,$D1706,'Регистрация приход товаров'!$A$4:$A$2000,"&lt;"&amp;DATE(YEAR($A1706),MONTH($A1706),1)))-SUMIFS('Регистрация расход товаров'!$H$4:$H$2000,'Регистрация расход товаров'!$A$4:$A$2000,"&lt;"&amp;DATE(YEAR($A1706),MONTH($A1706),1),'Регистрация расход товаров'!$D$4:$D$2000,$D1706),0)))/((SUMIFS('Регистрация приход товаров'!$G$4:$G$2000,'Регистрация приход товаров'!$A$4:$A$2000,"&gt;="&amp;DATE(YEAR($A1706),MONTH($A1706),1),'Регистрация приход товаров'!$D$4:$D$2000,$D1706)-SUMIFS('Регистрация приход товаров'!$G$4:$G$2000,'Регистрация приход товаров'!$A$4:$A$2000,"&gt;="&amp;DATE(YEAR($A1706),MONTH($A1706)+1,1),'Регистрация приход товаров'!$D$4:$D$2000,$D1706))+(IFERROR((SUMIF('Остаток на начало год'!$B$5:$B$302,$D1706,'Остаток на начало год'!$E$5:$E$302)+SUMIFS('Регистрация приход товаров'!$G$4:$G$2000,'Регистрация приход товаров'!$D$4:$D$2000,$D1706,'Регистрация приход товаров'!$A$4:$A$2000,"&lt;"&amp;DATE(YEAR($A1706),MONTH($A1706),1)))-SUMIFS('Регистрация расход товаров'!$G$4:$G$2000,'Регистрация расход товаров'!$A$4:$A$2000,"&lt;"&amp;DATE(YEAR($A1706),MONTH($A1706),1),'Регистрация расход товаров'!$D$4:$D$2000,$D1706),0))))*G1706,0)</f>
        <v>0</v>
      </c>
      <c r="I1706" s="154"/>
      <c r="J1706" s="153">
        <f t="shared" si="52"/>
        <v>0</v>
      </c>
      <c r="K1706" s="153">
        <f t="shared" si="53"/>
        <v>0</v>
      </c>
      <c r="L1706" s="43" t="e">
        <f>IF(B1706=#REF!,MAX($L$3:L1705)+1,0)</f>
        <v>#REF!</v>
      </c>
    </row>
    <row r="1707" spans="1:12">
      <c r="A1707" s="158"/>
      <c r="B1707" s="94"/>
      <c r="C1707" s="159"/>
      <c r="D1707" s="128"/>
      <c r="E1707" s="151" t="str">
        <f>IFERROR(INDEX('Материал хисобот'!$C$9:$C$259,MATCH(D1707,'Материал хисобот'!$B$9:$B$259,0),1),"")</f>
        <v/>
      </c>
      <c r="F1707" s="152" t="str">
        <f>IFERROR(INDEX('Материал хисобот'!$D$9:$D$259,MATCH(D1707,'Материал хисобот'!$B$9:$B$259,0),1),"")</f>
        <v/>
      </c>
      <c r="G1707" s="155"/>
      <c r="H1707" s="153">
        <f>IFERROR((((SUMIFS('Регистрация приход товаров'!$H$4:$H$2000,'Регистрация приход товаров'!$A$4:$A$2000,"&gt;="&amp;DATE(YEAR($A1707),MONTH($A1707),1),'Регистрация приход товаров'!$D$4:$D$2000,$D1707)-SUMIFS('Регистрация приход товаров'!$H$4:$H$2000,'Регистрация приход товаров'!$A$4:$A$2000,"&gt;="&amp;DATE(YEAR($A1707),MONTH($A1707)+1,1),'Регистрация приход товаров'!$D$4:$D$2000,$D1707))+(IFERROR((SUMIF('Остаток на начало год'!$B$5:$B$302,$D1707,'Остаток на начало год'!$F$5:$F$302)+SUMIFS('Регистрация приход товаров'!$H$4:$H$2000,'Регистрация приход товаров'!$D$4:$D$2000,$D1707,'Регистрация приход товаров'!$A$4:$A$2000,"&lt;"&amp;DATE(YEAR($A1707),MONTH($A1707),1)))-SUMIFS('Регистрация расход товаров'!$H$4:$H$2000,'Регистрация расход товаров'!$A$4:$A$2000,"&lt;"&amp;DATE(YEAR($A1707),MONTH($A1707),1),'Регистрация расход товаров'!$D$4:$D$2000,$D1707),0)))/((SUMIFS('Регистрация приход товаров'!$G$4:$G$2000,'Регистрация приход товаров'!$A$4:$A$2000,"&gt;="&amp;DATE(YEAR($A1707),MONTH($A1707),1),'Регистрация приход товаров'!$D$4:$D$2000,$D1707)-SUMIFS('Регистрация приход товаров'!$G$4:$G$2000,'Регистрация приход товаров'!$A$4:$A$2000,"&gt;="&amp;DATE(YEAR($A1707),MONTH($A1707)+1,1),'Регистрация приход товаров'!$D$4:$D$2000,$D1707))+(IFERROR((SUMIF('Остаток на начало год'!$B$5:$B$302,$D1707,'Остаток на начало год'!$E$5:$E$302)+SUMIFS('Регистрация приход товаров'!$G$4:$G$2000,'Регистрация приход товаров'!$D$4:$D$2000,$D1707,'Регистрация приход товаров'!$A$4:$A$2000,"&lt;"&amp;DATE(YEAR($A1707),MONTH($A1707),1)))-SUMIFS('Регистрация расход товаров'!$G$4:$G$2000,'Регистрация расход товаров'!$A$4:$A$2000,"&lt;"&amp;DATE(YEAR($A1707),MONTH($A1707),1),'Регистрация расход товаров'!$D$4:$D$2000,$D1707),0))))*G1707,0)</f>
        <v>0</v>
      </c>
      <c r="I1707" s="154"/>
      <c r="J1707" s="153">
        <f t="shared" si="52"/>
        <v>0</v>
      </c>
      <c r="K1707" s="153">
        <f t="shared" si="53"/>
        <v>0</v>
      </c>
      <c r="L1707" s="43" t="e">
        <f>IF(B1707=#REF!,MAX($L$3:L1706)+1,0)</f>
        <v>#REF!</v>
      </c>
    </row>
    <row r="1708" spans="1:12">
      <c r="A1708" s="158"/>
      <c r="B1708" s="94"/>
      <c r="C1708" s="159"/>
      <c r="D1708" s="128"/>
      <c r="E1708" s="151" t="str">
        <f>IFERROR(INDEX('Материал хисобот'!$C$9:$C$259,MATCH(D1708,'Материал хисобот'!$B$9:$B$259,0),1),"")</f>
        <v/>
      </c>
      <c r="F1708" s="152" t="str">
        <f>IFERROR(INDEX('Материал хисобот'!$D$9:$D$259,MATCH(D1708,'Материал хисобот'!$B$9:$B$259,0),1),"")</f>
        <v/>
      </c>
      <c r="G1708" s="155"/>
      <c r="H1708" s="153">
        <f>IFERROR((((SUMIFS('Регистрация приход товаров'!$H$4:$H$2000,'Регистрация приход товаров'!$A$4:$A$2000,"&gt;="&amp;DATE(YEAR($A1708),MONTH($A1708),1),'Регистрация приход товаров'!$D$4:$D$2000,$D1708)-SUMIFS('Регистрация приход товаров'!$H$4:$H$2000,'Регистрация приход товаров'!$A$4:$A$2000,"&gt;="&amp;DATE(YEAR($A1708),MONTH($A1708)+1,1),'Регистрация приход товаров'!$D$4:$D$2000,$D1708))+(IFERROR((SUMIF('Остаток на начало год'!$B$5:$B$302,$D1708,'Остаток на начало год'!$F$5:$F$302)+SUMIFS('Регистрация приход товаров'!$H$4:$H$2000,'Регистрация приход товаров'!$D$4:$D$2000,$D1708,'Регистрация приход товаров'!$A$4:$A$2000,"&lt;"&amp;DATE(YEAR($A1708),MONTH($A1708),1)))-SUMIFS('Регистрация расход товаров'!$H$4:$H$2000,'Регистрация расход товаров'!$A$4:$A$2000,"&lt;"&amp;DATE(YEAR($A1708),MONTH($A1708),1),'Регистрация расход товаров'!$D$4:$D$2000,$D1708),0)))/((SUMIFS('Регистрация приход товаров'!$G$4:$G$2000,'Регистрация приход товаров'!$A$4:$A$2000,"&gt;="&amp;DATE(YEAR($A1708),MONTH($A1708),1),'Регистрация приход товаров'!$D$4:$D$2000,$D1708)-SUMIFS('Регистрация приход товаров'!$G$4:$G$2000,'Регистрация приход товаров'!$A$4:$A$2000,"&gt;="&amp;DATE(YEAR($A1708),MONTH($A1708)+1,1),'Регистрация приход товаров'!$D$4:$D$2000,$D1708))+(IFERROR((SUMIF('Остаток на начало год'!$B$5:$B$302,$D1708,'Остаток на начало год'!$E$5:$E$302)+SUMIFS('Регистрация приход товаров'!$G$4:$G$2000,'Регистрация приход товаров'!$D$4:$D$2000,$D1708,'Регистрация приход товаров'!$A$4:$A$2000,"&lt;"&amp;DATE(YEAR($A1708),MONTH($A1708),1)))-SUMIFS('Регистрация расход товаров'!$G$4:$G$2000,'Регистрация расход товаров'!$A$4:$A$2000,"&lt;"&amp;DATE(YEAR($A1708),MONTH($A1708),1),'Регистрация расход товаров'!$D$4:$D$2000,$D1708),0))))*G1708,0)</f>
        <v>0</v>
      </c>
      <c r="I1708" s="154"/>
      <c r="J1708" s="153">
        <f t="shared" si="52"/>
        <v>0</v>
      </c>
      <c r="K1708" s="153">
        <f t="shared" si="53"/>
        <v>0</v>
      </c>
      <c r="L1708" s="43" t="e">
        <f>IF(B1708=#REF!,MAX($L$3:L1707)+1,0)</f>
        <v>#REF!</v>
      </c>
    </row>
    <row r="1709" spans="1:12">
      <c r="A1709" s="158"/>
      <c r="B1709" s="94"/>
      <c r="C1709" s="159"/>
      <c r="D1709" s="128"/>
      <c r="E1709" s="151" t="str">
        <f>IFERROR(INDEX('Материал хисобот'!$C$9:$C$259,MATCH(D1709,'Материал хисобот'!$B$9:$B$259,0),1),"")</f>
        <v/>
      </c>
      <c r="F1709" s="152" t="str">
        <f>IFERROR(INDEX('Материал хисобот'!$D$9:$D$259,MATCH(D1709,'Материал хисобот'!$B$9:$B$259,0),1),"")</f>
        <v/>
      </c>
      <c r="G1709" s="155"/>
      <c r="H1709" s="153">
        <f>IFERROR((((SUMIFS('Регистрация приход товаров'!$H$4:$H$2000,'Регистрация приход товаров'!$A$4:$A$2000,"&gt;="&amp;DATE(YEAR($A1709),MONTH($A1709),1),'Регистрация приход товаров'!$D$4:$D$2000,$D1709)-SUMIFS('Регистрация приход товаров'!$H$4:$H$2000,'Регистрация приход товаров'!$A$4:$A$2000,"&gt;="&amp;DATE(YEAR($A1709),MONTH($A1709)+1,1),'Регистрация приход товаров'!$D$4:$D$2000,$D1709))+(IFERROR((SUMIF('Остаток на начало год'!$B$5:$B$302,$D1709,'Остаток на начало год'!$F$5:$F$302)+SUMIFS('Регистрация приход товаров'!$H$4:$H$2000,'Регистрация приход товаров'!$D$4:$D$2000,$D1709,'Регистрация приход товаров'!$A$4:$A$2000,"&lt;"&amp;DATE(YEAR($A1709),MONTH($A1709),1)))-SUMIFS('Регистрация расход товаров'!$H$4:$H$2000,'Регистрация расход товаров'!$A$4:$A$2000,"&lt;"&amp;DATE(YEAR($A1709),MONTH($A1709),1),'Регистрация расход товаров'!$D$4:$D$2000,$D1709),0)))/((SUMIFS('Регистрация приход товаров'!$G$4:$G$2000,'Регистрация приход товаров'!$A$4:$A$2000,"&gt;="&amp;DATE(YEAR($A1709),MONTH($A1709),1),'Регистрация приход товаров'!$D$4:$D$2000,$D1709)-SUMIFS('Регистрация приход товаров'!$G$4:$G$2000,'Регистрация приход товаров'!$A$4:$A$2000,"&gt;="&amp;DATE(YEAR($A1709),MONTH($A1709)+1,1),'Регистрация приход товаров'!$D$4:$D$2000,$D1709))+(IFERROR((SUMIF('Остаток на начало год'!$B$5:$B$302,$D1709,'Остаток на начало год'!$E$5:$E$302)+SUMIFS('Регистрация приход товаров'!$G$4:$G$2000,'Регистрация приход товаров'!$D$4:$D$2000,$D1709,'Регистрация приход товаров'!$A$4:$A$2000,"&lt;"&amp;DATE(YEAR($A1709),MONTH($A1709),1)))-SUMIFS('Регистрация расход товаров'!$G$4:$G$2000,'Регистрация расход товаров'!$A$4:$A$2000,"&lt;"&amp;DATE(YEAR($A1709),MONTH($A1709),1),'Регистрация расход товаров'!$D$4:$D$2000,$D1709),0))))*G1709,0)</f>
        <v>0</v>
      </c>
      <c r="I1709" s="154"/>
      <c r="J1709" s="153">
        <f t="shared" si="52"/>
        <v>0</v>
      </c>
      <c r="K1709" s="153">
        <f t="shared" si="53"/>
        <v>0</v>
      </c>
      <c r="L1709" s="43" t="e">
        <f>IF(B1709=#REF!,MAX($L$3:L1708)+1,0)</f>
        <v>#REF!</v>
      </c>
    </row>
    <row r="1710" spans="1:12">
      <c r="A1710" s="158"/>
      <c r="B1710" s="94"/>
      <c r="C1710" s="159"/>
      <c r="D1710" s="128"/>
      <c r="E1710" s="151" t="str">
        <f>IFERROR(INDEX('Материал хисобот'!$C$9:$C$259,MATCH(D1710,'Материал хисобот'!$B$9:$B$259,0),1),"")</f>
        <v/>
      </c>
      <c r="F1710" s="152" t="str">
        <f>IFERROR(INDEX('Материал хисобот'!$D$9:$D$259,MATCH(D1710,'Материал хисобот'!$B$9:$B$259,0),1),"")</f>
        <v/>
      </c>
      <c r="G1710" s="155"/>
      <c r="H1710" s="153">
        <f>IFERROR((((SUMIFS('Регистрация приход товаров'!$H$4:$H$2000,'Регистрация приход товаров'!$A$4:$A$2000,"&gt;="&amp;DATE(YEAR($A1710),MONTH($A1710),1),'Регистрация приход товаров'!$D$4:$D$2000,$D1710)-SUMIFS('Регистрация приход товаров'!$H$4:$H$2000,'Регистрация приход товаров'!$A$4:$A$2000,"&gt;="&amp;DATE(YEAR($A1710),MONTH($A1710)+1,1),'Регистрация приход товаров'!$D$4:$D$2000,$D1710))+(IFERROR((SUMIF('Остаток на начало год'!$B$5:$B$302,$D1710,'Остаток на начало год'!$F$5:$F$302)+SUMIFS('Регистрация приход товаров'!$H$4:$H$2000,'Регистрация приход товаров'!$D$4:$D$2000,$D1710,'Регистрация приход товаров'!$A$4:$A$2000,"&lt;"&amp;DATE(YEAR($A1710),MONTH($A1710),1)))-SUMIFS('Регистрация расход товаров'!$H$4:$H$2000,'Регистрация расход товаров'!$A$4:$A$2000,"&lt;"&amp;DATE(YEAR($A1710),MONTH($A1710),1),'Регистрация расход товаров'!$D$4:$D$2000,$D1710),0)))/((SUMIFS('Регистрация приход товаров'!$G$4:$G$2000,'Регистрация приход товаров'!$A$4:$A$2000,"&gt;="&amp;DATE(YEAR($A1710),MONTH($A1710),1),'Регистрация приход товаров'!$D$4:$D$2000,$D1710)-SUMIFS('Регистрация приход товаров'!$G$4:$G$2000,'Регистрация приход товаров'!$A$4:$A$2000,"&gt;="&amp;DATE(YEAR($A1710),MONTH($A1710)+1,1),'Регистрация приход товаров'!$D$4:$D$2000,$D1710))+(IFERROR((SUMIF('Остаток на начало год'!$B$5:$B$302,$D1710,'Остаток на начало год'!$E$5:$E$302)+SUMIFS('Регистрация приход товаров'!$G$4:$G$2000,'Регистрация приход товаров'!$D$4:$D$2000,$D1710,'Регистрация приход товаров'!$A$4:$A$2000,"&lt;"&amp;DATE(YEAR($A1710),MONTH($A1710),1)))-SUMIFS('Регистрация расход товаров'!$G$4:$G$2000,'Регистрация расход товаров'!$A$4:$A$2000,"&lt;"&amp;DATE(YEAR($A1710),MONTH($A1710),1),'Регистрация расход товаров'!$D$4:$D$2000,$D1710),0))))*G1710,0)</f>
        <v>0</v>
      </c>
      <c r="I1710" s="154"/>
      <c r="J1710" s="153">
        <f t="shared" si="52"/>
        <v>0</v>
      </c>
      <c r="K1710" s="153">
        <f t="shared" si="53"/>
        <v>0</v>
      </c>
      <c r="L1710" s="43" t="e">
        <f>IF(B1710=#REF!,MAX($L$3:L1709)+1,0)</f>
        <v>#REF!</v>
      </c>
    </row>
    <row r="1711" spans="1:12">
      <c r="A1711" s="158"/>
      <c r="B1711" s="94"/>
      <c r="C1711" s="159"/>
      <c r="D1711" s="128"/>
      <c r="E1711" s="151" t="str">
        <f>IFERROR(INDEX('Материал хисобот'!$C$9:$C$259,MATCH(D1711,'Материал хисобот'!$B$9:$B$259,0),1),"")</f>
        <v/>
      </c>
      <c r="F1711" s="152" t="str">
        <f>IFERROR(INDEX('Материал хисобот'!$D$9:$D$259,MATCH(D1711,'Материал хисобот'!$B$9:$B$259,0),1),"")</f>
        <v/>
      </c>
      <c r="G1711" s="155"/>
      <c r="H1711" s="153">
        <f>IFERROR((((SUMIFS('Регистрация приход товаров'!$H$4:$H$2000,'Регистрация приход товаров'!$A$4:$A$2000,"&gt;="&amp;DATE(YEAR($A1711),MONTH($A1711),1),'Регистрация приход товаров'!$D$4:$D$2000,$D1711)-SUMIFS('Регистрация приход товаров'!$H$4:$H$2000,'Регистрация приход товаров'!$A$4:$A$2000,"&gt;="&amp;DATE(YEAR($A1711),MONTH($A1711)+1,1),'Регистрация приход товаров'!$D$4:$D$2000,$D1711))+(IFERROR((SUMIF('Остаток на начало год'!$B$5:$B$302,$D1711,'Остаток на начало год'!$F$5:$F$302)+SUMIFS('Регистрация приход товаров'!$H$4:$H$2000,'Регистрация приход товаров'!$D$4:$D$2000,$D1711,'Регистрация приход товаров'!$A$4:$A$2000,"&lt;"&amp;DATE(YEAR($A1711),MONTH($A1711),1)))-SUMIFS('Регистрация расход товаров'!$H$4:$H$2000,'Регистрация расход товаров'!$A$4:$A$2000,"&lt;"&amp;DATE(YEAR($A1711),MONTH($A1711),1),'Регистрация расход товаров'!$D$4:$D$2000,$D1711),0)))/((SUMIFS('Регистрация приход товаров'!$G$4:$G$2000,'Регистрация приход товаров'!$A$4:$A$2000,"&gt;="&amp;DATE(YEAR($A1711),MONTH($A1711),1),'Регистрация приход товаров'!$D$4:$D$2000,$D1711)-SUMIFS('Регистрация приход товаров'!$G$4:$G$2000,'Регистрация приход товаров'!$A$4:$A$2000,"&gt;="&amp;DATE(YEAR($A1711),MONTH($A1711)+1,1),'Регистрация приход товаров'!$D$4:$D$2000,$D1711))+(IFERROR((SUMIF('Остаток на начало год'!$B$5:$B$302,$D1711,'Остаток на начало год'!$E$5:$E$302)+SUMIFS('Регистрация приход товаров'!$G$4:$G$2000,'Регистрация приход товаров'!$D$4:$D$2000,$D1711,'Регистрация приход товаров'!$A$4:$A$2000,"&lt;"&amp;DATE(YEAR($A1711),MONTH($A1711),1)))-SUMIFS('Регистрация расход товаров'!$G$4:$G$2000,'Регистрация расход товаров'!$A$4:$A$2000,"&lt;"&amp;DATE(YEAR($A1711),MONTH($A1711),1),'Регистрация расход товаров'!$D$4:$D$2000,$D1711),0))))*G1711,0)</f>
        <v>0</v>
      </c>
      <c r="I1711" s="154"/>
      <c r="J1711" s="153">
        <f t="shared" si="52"/>
        <v>0</v>
      </c>
      <c r="K1711" s="153">
        <f t="shared" si="53"/>
        <v>0</v>
      </c>
      <c r="L1711" s="43" t="e">
        <f>IF(B1711=#REF!,MAX($L$3:L1710)+1,0)</f>
        <v>#REF!</v>
      </c>
    </row>
    <row r="1712" spans="1:12">
      <c r="A1712" s="158"/>
      <c r="B1712" s="94"/>
      <c r="C1712" s="159"/>
      <c r="D1712" s="128"/>
      <c r="E1712" s="151" t="str">
        <f>IFERROR(INDEX('Материал хисобот'!$C$9:$C$259,MATCH(D1712,'Материал хисобот'!$B$9:$B$259,0),1),"")</f>
        <v/>
      </c>
      <c r="F1712" s="152" t="str">
        <f>IFERROR(INDEX('Материал хисобот'!$D$9:$D$259,MATCH(D1712,'Материал хисобот'!$B$9:$B$259,0),1),"")</f>
        <v/>
      </c>
      <c r="G1712" s="155"/>
      <c r="H1712" s="153">
        <f>IFERROR((((SUMIFS('Регистрация приход товаров'!$H$4:$H$2000,'Регистрация приход товаров'!$A$4:$A$2000,"&gt;="&amp;DATE(YEAR($A1712),MONTH($A1712),1),'Регистрация приход товаров'!$D$4:$D$2000,$D1712)-SUMIFS('Регистрация приход товаров'!$H$4:$H$2000,'Регистрация приход товаров'!$A$4:$A$2000,"&gt;="&amp;DATE(YEAR($A1712),MONTH($A1712)+1,1),'Регистрация приход товаров'!$D$4:$D$2000,$D1712))+(IFERROR((SUMIF('Остаток на начало год'!$B$5:$B$302,$D1712,'Остаток на начало год'!$F$5:$F$302)+SUMIFS('Регистрация приход товаров'!$H$4:$H$2000,'Регистрация приход товаров'!$D$4:$D$2000,$D1712,'Регистрация приход товаров'!$A$4:$A$2000,"&lt;"&amp;DATE(YEAR($A1712),MONTH($A1712),1)))-SUMIFS('Регистрация расход товаров'!$H$4:$H$2000,'Регистрация расход товаров'!$A$4:$A$2000,"&lt;"&amp;DATE(YEAR($A1712),MONTH($A1712),1),'Регистрация расход товаров'!$D$4:$D$2000,$D1712),0)))/((SUMIFS('Регистрация приход товаров'!$G$4:$G$2000,'Регистрация приход товаров'!$A$4:$A$2000,"&gt;="&amp;DATE(YEAR($A1712),MONTH($A1712),1),'Регистрация приход товаров'!$D$4:$D$2000,$D1712)-SUMIFS('Регистрация приход товаров'!$G$4:$G$2000,'Регистрация приход товаров'!$A$4:$A$2000,"&gt;="&amp;DATE(YEAR($A1712),MONTH($A1712)+1,1),'Регистрация приход товаров'!$D$4:$D$2000,$D1712))+(IFERROR((SUMIF('Остаток на начало год'!$B$5:$B$302,$D1712,'Остаток на начало год'!$E$5:$E$302)+SUMIFS('Регистрация приход товаров'!$G$4:$G$2000,'Регистрация приход товаров'!$D$4:$D$2000,$D1712,'Регистрация приход товаров'!$A$4:$A$2000,"&lt;"&amp;DATE(YEAR($A1712),MONTH($A1712),1)))-SUMIFS('Регистрация расход товаров'!$G$4:$G$2000,'Регистрация расход товаров'!$A$4:$A$2000,"&lt;"&amp;DATE(YEAR($A1712),MONTH($A1712),1),'Регистрация расход товаров'!$D$4:$D$2000,$D1712),0))))*G1712,0)</f>
        <v>0</v>
      </c>
      <c r="I1712" s="154"/>
      <c r="J1712" s="153">
        <f t="shared" si="52"/>
        <v>0</v>
      </c>
      <c r="K1712" s="153">
        <f t="shared" si="53"/>
        <v>0</v>
      </c>
      <c r="L1712" s="43" t="e">
        <f>IF(B1712=#REF!,MAX($L$3:L1711)+1,0)</f>
        <v>#REF!</v>
      </c>
    </row>
    <row r="1713" spans="1:12">
      <c r="A1713" s="158"/>
      <c r="B1713" s="94"/>
      <c r="C1713" s="159"/>
      <c r="D1713" s="128"/>
      <c r="E1713" s="151" t="str">
        <f>IFERROR(INDEX('Материал хисобот'!$C$9:$C$259,MATCH(D1713,'Материал хисобот'!$B$9:$B$259,0),1),"")</f>
        <v/>
      </c>
      <c r="F1713" s="152" t="str">
        <f>IFERROR(INDEX('Материал хисобот'!$D$9:$D$259,MATCH(D1713,'Материал хисобот'!$B$9:$B$259,0),1),"")</f>
        <v/>
      </c>
      <c r="G1713" s="155"/>
      <c r="H1713" s="153">
        <f>IFERROR((((SUMIFS('Регистрация приход товаров'!$H$4:$H$2000,'Регистрация приход товаров'!$A$4:$A$2000,"&gt;="&amp;DATE(YEAR($A1713),MONTH($A1713),1),'Регистрация приход товаров'!$D$4:$D$2000,$D1713)-SUMIFS('Регистрация приход товаров'!$H$4:$H$2000,'Регистрация приход товаров'!$A$4:$A$2000,"&gt;="&amp;DATE(YEAR($A1713),MONTH($A1713)+1,1),'Регистрация приход товаров'!$D$4:$D$2000,$D1713))+(IFERROR((SUMIF('Остаток на начало год'!$B$5:$B$302,$D1713,'Остаток на начало год'!$F$5:$F$302)+SUMIFS('Регистрация приход товаров'!$H$4:$H$2000,'Регистрация приход товаров'!$D$4:$D$2000,$D1713,'Регистрация приход товаров'!$A$4:$A$2000,"&lt;"&amp;DATE(YEAR($A1713),MONTH($A1713),1)))-SUMIFS('Регистрация расход товаров'!$H$4:$H$2000,'Регистрация расход товаров'!$A$4:$A$2000,"&lt;"&amp;DATE(YEAR($A1713),MONTH($A1713),1),'Регистрация расход товаров'!$D$4:$D$2000,$D1713),0)))/((SUMIFS('Регистрация приход товаров'!$G$4:$G$2000,'Регистрация приход товаров'!$A$4:$A$2000,"&gt;="&amp;DATE(YEAR($A1713),MONTH($A1713),1),'Регистрация приход товаров'!$D$4:$D$2000,$D1713)-SUMIFS('Регистрация приход товаров'!$G$4:$G$2000,'Регистрация приход товаров'!$A$4:$A$2000,"&gt;="&amp;DATE(YEAR($A1713),MONTH($A1713)+1,1),'Регистрация приход товаров'!$D$4:$D$2000,$D1713))+(IFERROR((SUMIF('Остаток на начало год'!$B$5:$B$302,$D1713,'Остаток на начало год'!$E$5:$E$302)+SUMIFS('Регистрация приход товаров'!$G$4:$G$2000,'Регистрация приход товаров'!$D$4:$D$2000,$D1713,'Регистрация приход товаров'!$A$4:$A$2000,"&lt;"&amp;DATE(YEAR($A1713),MONTH($A1713),1)))-SUMIFS('Регистрация расход товаров'!$G$4:$G$2000,'Регистрация расход товаров'!$A$4:$A$2000,"&lt;"&amp;DATE(YEAR($A1713),MONTH($A1713),1),'Регистрация расход товаров'!$D$4:$D$2000,$D1713),0))))*G1713,0)</f>
        <v>0</v>
      </c>
      <c r="I1713" s="154"/>
      <c r="J1713" s="153">
        <f t="shared" si="52"/>
        <v>0</v>
      </c>
      <c r="K1713" s="153">
        <f t="shared" si="53"/>
        <v>0</v>
      </c>
      <c r="L1713" s="43" t="e">
        <f>IF(B1713=#REF!,MAX($L$3:L1712)+1,0)</f>
        <v>#REF!</v>
      </c>
    </row>
    <row r="1714" spans="1:12">
      <c r="A1714" s="158"/>
      <c r="B1714" s="94"/>
      <c r="C1714" s="159"/>
      <c r="D1714" s="128"/>
      <c r="E1714" s="151" t="str">
        <f>IFERROR(INDEX('Материал хисобот'!$C$9:$C$259,MATCH(D1714,'Материал хисобот'!$B$9:$B$259,0),1),"")</f>
        <v/>
      </c>
      <c r="F1714" s="152" t="str">
        <f>IFERROR(INDEX('Материал хисобот'!$D$9:$D$259,MATCH(D1714,'Материал хисобот'!$B$9:$B$259,0),1),"")</f>
        <v/>
      </c>
      <c r="G1714" s="155"/>
      <c r="H1714" s="153">
        <f>IFERROR((((SUMIFS('Регистрация приход товаров'!$H$4:$H$2000,'Регистрация приход товаров'!$A$4:$A$2000,"&gt;="&amp;DATE(YEAR($A1714),MONTH($A1714),1),'Регистрация приход товаров'!$D$4:$D$2000,$D1714)-SUMIFS('Регистрация приход товаров'!$H$4:$H$2000,'Регистрация приход товаров'!$A$4:$A$2000,"&gt;="&amp;DATE(YEAR($A1714),MONTH($A1714)+1,1),'Регистрация приход товаров'!$D$4:$D$2000,$D1714))+(IFERROR((SUMIF('Остаток на начало год'!$B$5:$B$302,$D1714,'Остаток на начало год'!$F$5:$F$302)+SUMIFS('Регистрация приход товаров'!$H$4:$H$2000,'Регистрация приход товаров'!$D$4:$D$2000,$D1714,'Регистрация приход товаров'!$A$4:$A$2000,"&lt;"&amp;DATE(YEAR($A1714),MONTH($A1714),1)))-SUMIFS('Регистрация расход товаров'!$H$4:$H$2000,'Регистрация расход товаров'!$A$4:$A$2000,"&lt;"&amp;DATE(YEAR($A1714),MONTH($A1714),1),'Регистрация расход товаров'!$D$4:$D$2000,$D1714),0)))/((SUMIFS('Регистрация приход товаров'!$G$4:$G$2000,'Регистрация приход товаров'!$A$4:$A$2000,"&gt;="&amp;DATE(YEAR($A1714),MONTH($A1714),1),'Регистрация приход товаров'!$D$4:$D$2000,$D1714)-SUMIFS('Регистрация приход товаров'!$G$4:$G$2000,'Регистрация приход товаров'!$A$4:$A$2000,"&gt;="&amp;DATE(YEAR($A1714),MONTH($A1714)+1,1),'Регистрация приход товаров'!$D$4:$D$2000,$D1714))+(IFERROR((SUMIF('Остаток на начало год'!$B$5:$B$302,$D1714,'Остаток на начало год'!$E$5:$E$302)+SUMIFS('Регистрация приход товаров'!$G$4:$G$2000,'Регистрация приход товаров'!$D$4:$D$2000,$D1714,'Регистрация приход товаров'!$A$4:$A$2000,"&lt;"&amp;DATE(YEAR($A1714),MONTH($A1714),1)))-SUMIFS('Регистрация расход товаров'!$G$4:$G$2000,'Регистрация расход товаров'!$A$4:$A$2000,"&lt;"&amp;DATE(YEAR($A1714),MONTH($A1714),1),'Регистрация расход товаров'!$D$4:$D$2000,$D1714),0))))*G1714,0)</f>
        <v>0</v>
      </c>
      <c r="I1714" s="154"/>
      <c r="J1714" s="153">
        <f t="shared" si="52"/>
        <v>0</v>
      </c>
      <c r="K1714" s="153">
        <f t="shared" si="53"/>
        <v>0</v>
      </c>
      <c r="L1714" s="43" t="e">
        <f>IF(B1714=#REF!,MAX($L$3:L1713)+1,0)</f>
        <v>#REF!</v>
      </c>
    </row>
    <row r="1715" spans="1:12">
      <c r="A1715" s="158"/>
      <c r="B1715" s="94"/>
      <c r="C1715" s="159"/>
      <c r="D1715" s="128"/>
      <c r="E1715" s="151" t="str">
        <f>IFERROR(INDEX('Материал хисобот'!$C$9:$C$259,MATCH(D1715,'Материал хисобот'!$B$9:$B$259,0),1),"")</f>
        <v/>
      </c>
      <c r="F1715" s="152" t="str">
        <f>IFERROR(INDEX('Материал хисобот'!$D$9:$D$259,MATCH(D1715,'Материал хисобот'!$B$9:$B$259,0),1),"")</f>
        <v/>
      </c>
      <c r="G1715" s="155"/>
      <c r="H1715" s="153">
        <f>IFERROR((((SUMIFS('Регистрация приход товаров'!$H$4:$H$2000,'Регистрация приход товаров'!$A$4:$A$2000,"&gt;="&amp;DATE(YEAR($A1715),MONTH($A1715),1),'Регистрация приход товаров'!$D$4:$D$2000,$D1715)-SUMIFS('Регистрация приход товаров'!$H$4:$H$2000,'Регистрация приход товаров'!$A$4:$A$2000,"&gt;="&amp;DATE(YEAR($A1715),MONTH($A1715)+1,1),'Регистрация приход товаров'!$D$4:$D$2000,$D1715))+(IFERROR((SUMIF('Остаток на начало год'!$B$5:$B$302,$D1715,'Остаток на начало год'!$F$5:$F$302)+SUMIFS('Регистрация приход товаров'!$H$4:$H$2000,'Регистрация приход товаров'!$D$4:$D$2000,$D1715,'Регистрация приход товаров'!$A$4:$A$2000,"&lt;"&amp;DATE(YEAR($A1715),MONTH($A1715),1)))-SUMIFS('Регистрация расход товаров'!$H$4:$H$2000,'Регистрация расход товаров'!$A$4:$A$2000,"&lt;"&amp;DATE(YEAR($A1715),MONTH($A1715),1),'Регистрация расход товаров'!$D$4:$D$2000,$D1715),0)))/((SUMIFS('Регистрация приход товаров'!$G$4:$G$2000,'Регистрация приход товаров'!$A$4:$A$2000,"&gt;="&amp;DATE(YEAR($A1715),MONTH($A1715),1),'Регистрация приход товаров'!$D$4:$D$2000,$D1715)-SUMIFS('Регистрация приход товаров'!$G$4:$G$2000,'Регистрация приход товаров'!$A$4:$A$2000,"&gt;="&amp;DATE(YEAR($A1715),MONTH($A1715)+1,1),'Регистрация приход товаров'!$D$4:$D$2000,$D1715))+(IFERROR((SUMIF('Остаток на начало год'!$B$5:$B$302,$D1715,'Остаток на начало год'!$E$5:$E$302)+SUMIFS('Регистрация приход товаров'!$G$4:$G$2000,'Регистрация приход товаров'!$D$4:$D$2000,$D1715,'Регистрация приход товаров'!$A$4:$A$2000,"&lt;"&amp;DATE(YEAR($A1715),MONTH($A1715),1)))-SUMIFS('Регистрация расход товаров'!$G$4:$G$2000,'Регистрация расход товаров'!$A$4:$A$2000,"&lt;"&amp;DATE(YEAR($A1715),MONTH($A1715),1),'Регистрация расход товаров'!$D$4:$D$2000,$D1715),0))))*G1715,0)</f>
        <v>0</v>
      </c>
      <c r="I1715" s="154"/>
      <c r="J1715" s="153">
        <f t="shared" si="52"/>
        <v>0</v>
      </c>
      <c r="K1715" s="153">
        <f t="shared" si="53"/>
        <v>0</v>
      </c>
      <c r="L1715" s="43" t="e">
        <f>IF(B1715=#REF!,MAX($L$3:L1714)+1,0)</f>
        <v>#REF!</v>
      </c>
    </row>
    <row r="1716" spans="1:12">
      <c r="A1716" s="158"/>
      <c r="B1716" s="94"/>
      <c r="C1716" s="159"/>
      <c r="D1716" s="128"/>
      <c r="E1716" s="151" t="str">
        <f>IFERROR(INDEX('Материал хисобот'!$C$9:$C$259,MATCH(D1716,'Материал хисобот'!$B$9:$B$259,0),1),"")</f>
        <v/>
      </c>
      <c r="F1716" s="152" t="str">
        <f>IFERROR(INDEX('Материал хисобот'!$D$9:$D$259,MATCH(D1716,'Материал хисобот'!$B$9:$B$259,0),1),"")</f>
        <v/>
      </c>
      <c r="G1716" s="155"/>
      <c r="H1716" s="153">
        <f>IFERROR((((SUMIFS('Регистрация приход товаров'!$H$4:$H$2000,'Регистрация приход товаров'!$A$4:$A$2000,"&gt;="&amp;DATE(YEAR($A1716),MONTH($A1716),1),'Регистрация приход товаров'!$D$4:$D$2000,$D1716)-SUMIFS('Регистрация приход товаров'!$H$4:$H$2000,'Регистрация приход товаров'!$A$4:$A$2000,"&gt;="&amp;DATE(YEAR($A1716),MONTH($A1716)+1,1),'Регистрация приход товаров'!$D$4:$D$2000,$D1716))+(IFERROR((SUMIF('Остаток на начало год'!$B$5:$B$302,$D1716,'Остаток на начало год'!$F$5:$F$302)+SUMIFS('Регистрация приход товаров'!$H$4:$H$2000,'Регистрация приход товаров'!$D$4:$D$2000,$D1716,'Регистрация приход товаров'!$A$4:$A$2000,"&lt;"&amp;DATE(YEAR($A1716),MONTH($A1716),1)))-SUMIFS('Регистрация расход товаров'!$H$4:$H$2000,'Регистрация расход товаров'!$A$4:$A$2000,"&lt;"&amp;DATE(YEAR($A1716),MONTH($A1716),1),'Регистрация расход товаров'!$D$4:$D$2000,$D1716),0)))/((SUMIFS('Регистрация приход товаров'!$G$4:$G$2000,'Регистрация приход товаров'!$A$4:$A$2000,"&gt;="&amp;DATE(YEAR($A1716),MONTH($A1716),1),'Регистрация приход товаров'!$D$4:$D$2000,$D1716)-SUMIFS('Регистрация приход товаров'!$G$4:$G$2000,'Регистрация приход товаров'!$A$4:$A$2000,"&gt;="&amp;DATE(YEAR($A1716),MONTH($A1716)+1,1),'Регистрация приход товаров'!$D$4:$D$2000,$D1716))+(IFERROR((SUMIF('Остаток на начало год'!$B$5:$B$302,$D1716,'Остаток на начало год'!$E$5:$E$302)+SUMIFS('Регистрация приход товаров'!$G$4:$G$2000,'Регистрация приход товаров'!$D$4:$D$2000,$D1716,'Регистрация приход товаров'!$A$4:$A$2000,"&lt;"&amp;DATE(YEAR($A1716),MONTH($A1716),1)))-SUMIFS('Регистрация расход товаров'!$G$4:$G$2000,'Регистрация расход товаров'!$A$4:$A$2000,"&lt;"&amp;DATE(YEAR($A1716),MONTH($A1716),1),'Регистрация расход товаров'!$D$4:$D$2000,$D1716),0))))*G1716,0)</f>
        <v>0</v>
      </c>
      <c r="I1716" s="154"/>
      <c r="J1716" s="153">
        <f t="shared" si="52"/>
        <v>0</v>
      </c>
      <c r="K1716" s="153">
        <f t="shared" si="53"/>
        <v>0</v>
      </c>
      <c r="L1716" s="43" t="e">
        <f>IF(B1716=#REF!,MAX($L$3:L1715)+1,0)</f>
        <v>#REF!</v>
      </c>
    </row>
    <row r="1717" spans="1:12">
      <c r="A1717" s="158"/>
      <c r="B1717" s="94"/>
      <c r="C1717" s="159"/>
      <c r="D1717" s="128"/>
      <c r="E1717" s="151" t="str">
        <f>IFERROR(INDEX('Материал хисобот'!$C$9:$C$259,MATCH(D1717,'Материал хисобот'!$B$9:$B$259,0),1),"")</f>
        <v/>
      </c>
      <c r="F1717" s="152" t="str">
        <f>IFERROR(INDEX('Материал хисобот'!$D$9:$D$259,MATCH(D1717,'Материал хисобот'!$B$9:$B$259,0),1),"")</f>
        <v/>
      </c>
      <c r="G1717" s="155"/>
      <c r="H1717" s="153">
        <f>IFERROR((((SUMIFS('Регистрация приход товаров'!$H$4:$H$2000,'Регистрация приход товаров'!$A$4:$A$2000,"&gt;="&amp;DATE(YEAR($A1717),MONTH($A1717),1),'Регистрация приход товаров'!$D$4:$D$2000,$D1717)-SUMIFS('Регистрация приход товаров'!$H$4:$H$2000,'Регистрация приход товаров'!$A$4:$A$2000,"&gt;="&amp;DATE(YEAR($A1717),MONTH($A1717)+1,1),'Регистрация приход товаров'!$D$4:$D$2000,$D1717))+(IFERROR((SUMIF('Остаток на начало год'!$B$5:$B$302,$D1717,'Остаток на начало год'!$F$5:$F$302)+SUMIFS('Регистрация приход товаров'!$H$4:$H$2000,'Регистрация приход товаров'!$D$4:$D$2000,$D1717,'Регистрация приход товаров'!$A$4:$A$2000,"&lt;"&amp;DATE(YEAR($A1717),MONTH($A1717),1)))-SUMIFS('Регистрация расход товаров'!$H$4:$H$2000,'Регистрация расход товаров'!$A$4:$A$2000,"&lt;"&amp;DATE(YEAR($A1717),MONTH($A1717),1),'Регистрация расход товаров'!$D$4:$D$2000,$D1717),0)))/((SUMIFS('Регистрация приход товаров'!$G$4:$G$2000,'Регистрация приход товаров'!$A$4:$A$2000,"&gt;="&amp;DATE(YEAR($A1717),MONTH($A1717),1),'Регистрация приход товаров'!$D$4:$D$2000,$D1717)-SUMIFS('Регистрация приход товаров'!$G$4:$G$2000,'Регистрация приход товаров'!$A$4:$A$2000,"&gt;="&amp;DATE(YEAR($A1717),MONTH($A1717)+1,1),'Регистрация приход товаров'!$D$4:$D$2000,$D1717))+(IFERROR((SUMIF('Остаток на начало год'!$B$5:$B$302,$D1717,'Остаток на начало год'!$E$5:$E$302)+SUMIFS('Регистрация приход товаров'!$G$4:$G$2000,'Регистрация приход товаров'!$D$4:$D$2000,$D1717,'Регистрация приход товаров'!$A$4:$A$2000,"&lt;"&amp;DATE(YEAR($A1717),MONTH($A1717),1)))-SUMIFS('Регистрация расход товаров'!$G$4:$G$2000,'Регистрация расход товаров'!$A$4:$A$2000,"&lt;"&amp;DATE(YEAR($A1717),MONTH($A1717),1),'Регистрация расход товаров'!$D$4:$D$2000,$D1717),0))))*G1717,0)</f>
        <v>0</v>
      </c>
      <c r="I1717" s="154"/>
      <c r="J1717" s="153">
        <f t="shared" si="52"/>
        <v>0</v>
      </c>
      <c r="K1717" s="153">
        <f t="shared" si="53"/>
        <v>0</v>
      </c>
      <c r="L1717" s="43" t="e">
        <f>IF(B1717=#REF!,MAX($L$3:L1716)+1,0)</f>
        <v>#REF!</v>
      </c>
    </row>
    <row r="1718" spans="1:12">
      <c r="A1718" s="158"/>
      <c r="B1718" s="94"/>
      <c r="C1718" s="159"/>
      <c r="D1718" s="128"/>
      <c r="E1718" s="151" t="str">
        <f>IFERROR(INDEX('Материал хисобот'!$C$9:$C$259,MATCH(D1718,'Материал хисобот'!$B$9:$B$259,0),1),"")</f>
        <v/>
      </c>
      <c r="F1718" s="152" t="str">
        <f>IFERROR(INDEX('Материал хисобот'!$D$9:$D$259,MATCH(D1718,'Материал хисобот'!$B$9:$B$259,0),1),"")</f>
        <v/>
      </c>
      <c r="G1718" s="155"/>
      <c r="H1718" s="153">
        <f>IFERROR((((SUMIFS('Регистрация приход товаров'!$H$4:$H$2000,'Регистрация приход товаров'!$A$4:$A$2000,"&gt;="&amp;DATE(YEAR($A1718),MONTH($A1718),1),'Регистрация приход товаров'!$D$4:$D$2000,$D1718)-SUMIFS('Регистрация приход товаров'!$H$4:$H$2000,'Регистрация приход товаров'!$A$4:$A$2000,"&gt;="&amp;DATE(YEAR($A1718),MONTH($A1718)+1,1),'Регистрация приход товаров'!$D$4:$D$2000,$D1718))+(IFERROR((SUMIF('Остаток на начало год'!$B$5:$B$302,$D1718,'Остаток на начало год'!$F$5:$F$302)+SUMIFS('Регистрация приход товаров'!$H$4:$H$2000,'Регистрация приход товаров'!$D$4:$D$2000,$D1718,'Регистрация приход товаров'!$A$4:$A$2000,"&lt;"&amp;DATE(YEAR($A1718),MONTH($A1718),1)))-SUMIFS('Регистрация расход товаров'!$H$4:$H$2000,'Регистрация расход товаров'!$A$4:$A$2000,"&lt;"&amp;DATE(YEAR($A1718),MONTH($A1718),1),'Регистрация расход товаров'!$D$4:$D$2000,$D1718),0)))/((SUMIFS('Регистрация приход товаров'!$G$4:$G$2000,'Регистрация приход товаров'!$A$4:$A$2000,"&gt;="&amp;DATE(YEAR($A1718),MONTH($A1718),1),'Регистрация приход товаров'!$D$4:$D$2000,$D1718)-SUMIFS('Регистрация приход товаров'!$G$4:$G$2000,'Регистрация приход товаров'!$A$4:$A$2000,"&gt;="&amp;DATE(YEAR($A1718),MONTH($A1718)+1,1),'Регистрация приход товаров'!$D$4:$D$2000,$D1718))+(IFERROR((SUMIF('Остаток на начало год'!$B$5:$B$302,$D1718,'Остаток на начало год'!$E$5:$E$302)+SUMIFS('Регистрация приход товаров'!$G$4:$G$2000,'Регистрация приход товаров'!$D$4:$D$2000,$D1718,'Регистрация приход товаров'!$A$4:$A$2000,"&lt;"&amp;DATE(YEAR($A1718),MONTH($A1718),1)))-SUMIFS('Регистрация расход товаров'!$G$4:$G$2000,'Регистрация расход товаров'!$A$4:$A$2000,"&lt;"&amp;DATE(YEAR($A1718),MONTH($A1718),1),'Регистрация расход товаров'!$D$4:$D$2000,$D1718),0))))*G1718,0)</f>
        <v>0</v>
      </c>
      <c r="I1718" s="154"/>
      <c r="J1718" s="153">
        <f t="shared" si="52"/>
        <v>0</v>
      </c>
      <c r="K1718" s="153">
        <f t="shared" si="53"/>
        <v>0</v>
      </c>
      <c r="L1718" s="43" t="e">
        <f>IF(B1718=#REF!,MAX($L$3:L1717)+1,0)</f>
        <v>#REF!</v>
      </c>
    </row>
    <row r="1719" spans="1:12">
      <c r="A1719" s="158"/>
      <c r="B1719" s="94"/>
      <c r="C1719" s="159"/>
      <c r="D1719" s="128"/>
      <c r="E1719" s="151" t="str">
        <f>IFERROR(INDEX('Материал хисобот'!$C$9:$C$259,MATCH(D1719,'Материал хисобот'!$B$9:$B$259,0),1),"")</f>
        <v/>
      </c>
      <c r="F1719" s="152" t="str">
        <f>IFERROR(INDEX('Материал хисобот'!$D$9:$D$259,MATCH(D1719,'Материал хисобот'!$B$9:$B$259,0),1),"")</f>
        <v/>
      </c>
      <c r="G1719" s="155"/>
      <c r="H1719" s="153">
        <f>IFERROR((((SUMIFS('Регистрация приход товаров'!$H$4:$H$2000,'Регистрация приход товаров'!$A$4:$A$2000,"&gt;="&amp;DATE(YEAR($A1719),MONTH($A1719),1),'Регистрация приход товаров'!$D$4:$D$2000,$D1719)-SUMIFS('Регистрация приход товаров'!$H$4:$H$2000,'Регистрация приход товаров'!$A$4:$A$2000,"&gt;="&amp;DATE(YEAR($A1719),MONTH($A1719)+1,1),'Регистрация приход товаров'!$D$4:$D$2000,$D1719))+(IFERROR((SUMIF('Остаток на начало год'!$B$5:$B$302,$D1719,'Остаток на начало год'!$F$5:$F$302)+SUMIFS('Регистрация приход товаров'!$H$4:$H$2000,'Регистрация приход товаров'!$D$4:$D$2000,$D1719,'Регистрация приход товаров'!$A$4:$A$2000,"&lt;"&amp;DATE(YEAR($A1719),MONTH($A1719),1)))-SUMIFS('Регистрация расход товаров'!$H$4:$H$2000,'Регистрация расход товаров'!$A$4:$A$2000,"&lt;"&amp;DATE(YEAR($A1719),MONTH($A1719),1),'Регистрация расход товаров'!$D$4:$D$2000,$D1719),0)))/((SUMIFS('Регистрация приход товаров'!$G$4:$G$2000,'Регистрация приход товаров'!$A$4:$A$2000,"&gt;="&amp;DATE(YEAR($A1719),MONTH($A1719),1),'Регистрация приход товаров'!$D$4:$D$2000,$D1719)-SUMIFS('Регистрация приход товаров'!$G$4:$G$2000,'Регистрация приход товаров'!$A$4:$A$2000,"&gt;="&amp;DATE(YEAR($A1719),MONTH($A1719)+1,1),'Регистрация приход товаров'!$D$4:$D$2000,$D1719))+(IFERROR((SUMIF('Остаток на начало год'!$B$5:$B$302,$D1719,'Остаток на начало год'!$E$5:$E$302)+SUMIFS('Регистрация приход товаров'!$G$4:$G$2000,'Регистрация приход товаров'!$D$4:$D$2000,$D1719,'Регистрация приход товаров'!$A$4:$A$2000,"&lt;"&amp;DATE(YEAR($A1719),MONTH($A1719),1)))-SUMIFS('Регистрация расход товаров'!$G$4:$G$2000,'Регистрация расход товаров'!$A$4:$A$2000,"&lt;"&amp;DATE(YEAR($A1719),MONTH($A1719),1),'Регистрация расход товаров'!$D$4:$D$2000,$D1719),0))))*G1719,0)</f>
        <v>0</v>
      </c>
      <c r="I1719" s="154"/>
      <c r="J1719" s="153">
        <f t="shared" si="52"/>
        <v>0</v>
      </c>
      <c r="K1719" s="153">
        <f t="shared" si="53"/>
        <v>0</v>
      </c>
      <c r="L1719" s="43" t="e">
        <f>IF(B1719=#REF!,MAX($L$3:L1718)+1,0)</f>
        <v>#REF!</v>
      </c>
    </row>
    <row r="1720" spans="1:12">
      <c r="A1720" s="158"/>
      <c r="B1720" s="94"/>
      <c r="C1720" s="159"/>
      <c r="D1720" s="128"/>
      <c r="E1720" s="151" t="str">
        <f>IFERROR(INDEX('Материал хисобот'!$C$9:$C$259,MATCH(D1720,'Материал хисобот'!$B$9:$B$259,0),1),"")</f>
        <v/>
      </c>
      <c r="F1720" s="152" t="str">
        <f>IFERROR(INDEX('Материал хисобот'!$D$9:$D$259,MATCH(D1720,'Материал хисобот'!$B$9:$B$259,0),1),"")</f>
        <v/>
      </c>
      <c r="G1720" s="155"/>
      <c r="H1720" s="153">
        <f>IFERROR((((SUMIFS('Регистрация приход товаров'!$H$4:$H$2000,'Регистрация приход товаров'!$A$4:$A$2000,"&gt;="&amp;DATE(YEAR($A1720),MONTH($A1720),1),'Регистрация приход товаров'!$D$4:$D$2000,$D1720)-SUMIFS('Регистрация приход товаров'!$H$4:$H$2000,'Регистрация приход товаров'!$A$4:$A$2000,"&gt;="&amp;DATE(YEAR($A1720),MONTH($A1720)+1,1),'Регистрация приход товаров'!$D$4:$D$2000,$D1720))+(IFERROR((SUMIF('Остаток на начало год'!$B$5:$B$302,$D1720,'Остаток на начало год'!$F$5:$F$302)+SUMIFS('Регистрация приход товаров'!$H$4:$H$2000,'Регистрация приход товаров'!$D$4:$D$2000,$D1720,'Регистрация приход товаров'!$A$4:$A$2000,"&lt;"&amp;DATE(YEAR($A1720),MONTH($A1720),1)))-SUMIFS('Регистрация расход товаров'!$H$4:$H$2000,'Регистрация расход товаров'!$A$4:$A$2000,"&lt;"&amp;DATE(YEAR($A1720),MONTH($A1720),1),'Регистрация расход товаров'!$D$4:$D$2000,$D1720),0)))/((SUMIFS('Регистрация приход товаров'!$G$4:$G$2000,'Регистрация приход товаров'!$A$4:$A$2000,"&gt;="&amp;DATE(YEAR($A1720),MONTH($A1720),1),'Регистрация приход товаров'!$D$4:$D$2000,$D1720)-SUMIFS('Регистрация приход товаров'!$G$4:$G$2000,'Регистрация приход товаров'!$A$4:$A$2000,"&gt;="&amp;DATE(YEAR($A1720),MONTH($A1720)+1,1),'Регистрация приход товаров'!$D$4:$D$2000,$D1720))+(IFERROR((SUMIF('Остаток на начало год'!$B$5:$B$302,$D1720,'Остаток на начало год'!$E$5:$E$302)+SUMIFS('Регистрация приход товаров'!$G$4:$G$2000,'Регистрация приход товаров'!$D$4:$D$2000,$D1720,'Регистрация приход товаров'!$A$4:$A$2000,"&lt;"&amp;DATE(YEAR($A1720),MONTH($A1720),1)))-SUMIFS('Регистрация расход товаров'!$G$4:$G$2000,'Регистрация расход товаров'!$A$4:$A$2000,"&lt;"&amp;DATE(YEAR($A1720),MONTH($A1720),1),'Регистрация расход товаров'!$D$4:$D$2000,$D1720),0))))*G1720,0)</f>
        <v>0</v>
      </c>
      <c r="I1720" s="154"/>
      <c r="J1720" s="153">
        <f t="shared" si="52"/>
        <v>0</v>
      </c>
      <c r="K1720" s="153">
        <f t="shared" si="53"/>
        <v>0</v>
      </c>
      <c r="L1720" s="43" t="e">
        <f>IF(B1720=#REF!,MAX($L$3:L1719)+1,0)</f>
        <v>#REF!</v>
      </c>
    </row>
    <row r="1721" spans="1:12">
      <c r="A1721" s="158"/>
      <c r="B1721" s="94"/>
      <c r="C1721" s="159"/>
      <c r="D1721" s="128"/>
      <c r="E1721" s="151" t="str">
        <f>IFERROR(INDEX('Материал хисобот'!$C$9:$C$259,MATCH(D1721,'Материал хисобот'!$B$9:$B$259,0),1),"")</f>
        <v/>
      </c>
      <c r="F1721" s="152" t="str">
        <f>IFERROR(INDEX('Материал хисобот'!$D$9:$D$259,MATCH(D1721,'Материал хисобот'!$B$9:$B$259,0),1),"")</f>
        <v/>
      </c>
      <c r="G1721" s="155"/>
      <c r="H1721" s="153">
        <f>IFERROR((((SUMIFS('Регистрация приход товаров'!$H$4:$H$2000,'Регистрация приход товаров'!$A$4:$A$2000,"&gt;="&amp;DATE(YEAR($A1721),MONTH($A1721),1),'Регистрация приход товаров'!$D$4:$D$2000,$D1721)-SUMIFS('Регистрация приход товаров'!$H$4:$H$2000,'Регистрация приход товаров'!$A$4:$A$2000,"&gt;="&amp;DATE(YEAR($A1721),MONTH($A1721)+1,1),'Регистрация приход товаров'!$D$4:$D$2000,$D1721))+(IFERROR((SUMIF('Остаток на начало год'!$B$5:$B$302,$D1721,'Остаток на начало год'!$F$5:$F$302)+SUMIFS('Регистрация приход товаров'!$H$4:$H$2000,'Регистрация приход товаров'!$D$4:$D$2000,$D1721,'Регистрация приход товаров'!$A$4:$A$2000,"&lt;"&amp;DATE(YEAR($A1721),MONTH($A1721),1)))-SUMIFS('Регистрация расход товаров'!$H$4:$H$2000,'Регистрация расход товаров'!$A$4:$A$2000,"&lt;"&amp;DATE(YEAR($A1721),MONTH($A1721),1),'Регистрация расход товаров'!$D$4:$D$2000,$D1721),0)))/((SUMIFS('Регистрация приход товаров'!$G$4:$G$2000,'Регистрация приход товаров'!$A$4:$A$2000,"&gt;="&amp;DATE(YEAR($A1721),MONTH($A1721),1),'Регистрация приход товаров'!$D$4:$D$2000,$D1721)-SUMIFS('Регистрация приход товаров'!$G$4:$G$2000,'Регистрация приход товаров'!$A$4:$A$2000,"&gt;="&amp;DATE(YEAR($A1721),MONTH($A1721)+1,1),'Регистрация приход товаров'!$D$4:$D$2000,$D1721))+(IFERROR((SUMIF('Остаток на начало год'!$B$5:$B$302,$D1721,'Остаток на начало год'!$E$5:$E$302)+SUMIFS('Регистрация приход товаров'!$G$4:$G$2000,'Регистрация приход товаров'!$D$4:$D$2000,$D1721,'Регистрация приход товаров'!$A$4:$A$2000,"&lt;"&amp;DATE(YEAR($A1721),MONTH($A1721),1)))-SUMIFS('Регистрация расход товаров'!$G$4:$G$2000,'Регистрация расход товаров'!$A$4:$A$2000,"&lt;"&amp;DATE(YEAR($A1721),MONTH($A1721),1),'Регистрация расход товаров'!$D$4:$D$2000,$D1721),0))))*G1721,0)</f>
        <v>0</v>
      </c>
      <c r="I1721" s="154"/>
      <c r="J1721" s="153">
        <f t="shared" si="52"/>
        <v>0</v>
      </c>
      <c r="K1721" s="153">
        <f t="shared" si="53"/>
        <v>0</v>
      </c>
      <c r="L1721" s="43" t="e">
        <f>IF(B1721=#REF!,MAX($L$3:L1720)+1,0)</f>
        <v>#REF!</v>
      </c>
    </row>
    <row r="1722" spans="1:12">
      <c r="A1722" s="158"/>
      <c r="B1722" s="94"/>
      <c r="C1722" s="159"/>
      <c r="D1722" s="128"/>
      <c r="E1722" s="151" t="str">
        <f>IFERROR(INDEX('Материал хисобот'!$C$9:$C$259,MATCH(D1722,'Материал хисобот'!$B$9:$B$259,0),1),"")</f>
        <v/>
      </c>
      <c r="F1722" s="152" t="str">
        <f>IFERROR(INDEX('Материал хисобот'!$D$9:$D$259,MATCH(D1722,'Материал хисобот'!$B$9:$B$259,0),1),"")</f>
        <v/>
      </c>
      <c r="G1722" s="155"/>
      <c r="H1722" s="153">
        <f>IFERROR((((SUMIFS('Регистрация приход товаров'!$H$4:$H$2000,'Регистрация приход товаров'!$A$4:$A$2000,"&gt;="&amp;DATE(YEAR($A1722),MONTH($A1722),1),'Регистрация приход товаров'!$D$4:$D$2000,$D1722)-SUMIFS('Регистрация приход товаров'!$H$4:$H$2000,'Регистрация приход товаров'!$A$4:$A$2000,"&gt;="&amp;DATE(YEAR($A1722),MONTH($A1722)+1,1),'Регистрация приход товаров'!$D$4:$D$2000,$D1722))+(IFERROR((SUMIF('Остаток на начало год'!$B$5:$B$302,$D1722,'Остаток на начало год'!$F$5:$F$302)+SUMIFS('Регистрация приход товаров'!$H$4:$H$2000,'Регистрация приход товаров'!$D$4:$D$2000,$D1722,'Регистрация приход товаров'!$A$4:$A$2000,"&lt;"&amp;DATE(YEAR($A1722),MONTH($A1722),1)))-SUMIFS('Регистрация расход товаров'!$H$4:$H$2000,'Регистрация расход товаров'!$A$4:$A$2000,"&lt;"&amp;DATE(YEAR($A1722),MONTH($A1722),1),'Регистрация расход товаров'!$D$4:$D$2000,$D1722),0)))/((SUMIFS('Регистрация приход товаров'!$G$4:$G$2000,'Регистрация приход товаров'!$A$4:$A$2000,"&gt;="&amp;DATE(YEAR($A1722),MONTH($A1722),1),'Регистрация приход товаров'!$D$4:$D$2000,$D1722)-SUMIFS('Регистрация приход товаров'!$G$4:$G$2000,'Регистрация приход товаров'!$A$4:$A$2000,"&gt;="&amp;DATE(YEAR($A1722),MONTH($A1722)+1,1),'Регистрация приход товаров'!$D$4:$D$2000,$D1722))+(IFERROR((SUMIF('Остаток на начало год'!$B$5:$B$302,$D1722,'Остаток на начало год'!$E$5:$E$302)+SUMIFS('Регистрация приход товаров'!$G$4:$G$2000,'Регистрация приход товаров'!$D$4:$D$2000,$D1722,'Регистрация приход товаров'!$A$4:$A$2000,"&lt;"&amp;DATE(YEAR($A1722),MONTH($A1722),1)))-SUMIFS('Регистрация расход товаров'!$G$4:$G$2000,'Регистрация расход товаров'!$A$4:$A$2000,"&lt;"&amp;DATE(YEAR($A1722),MONTH($A1722),1),'Регистрация расход товаров'!$D$4:$D$2000,$D1722),0))))*G1722,0)</f>
        <v>0</v>
      </c>
      <c r="I1722" s="154"/>
      <c r="J1722" s="153">
        <f t="shared" si="52"/>
        <v>0</v>
      </c>
      <c r="K1722" s="153">
        <f t="shared" si="53"/>
        <v>0</v>
      </c>
      <c r="L1722" s="43" t="e">
        <f>IF(B1722=#REF!,MAX($L$3:L1721)+1,0)</f>
        <v>#REF!</v>
      </c>
    </row>
    <row r="1723" spans="1:12">
      <c r="A1723" s="158"/>
      <c r="B1723" s="94"/>
      <c r="C1723" s="159"/>
      <c r="D1723" s="128"/>
      <c r="E1723" s="151" t="str">
        <f>IFERROR(INDEX('Материал хисобот'!$C$9:$C$259,MATCH(D1723,'Материал хисобот'!$B$9:$B$259,0),1),"")</f>
        <v/>
      </c>
      <c r="F1723" s="152" t="str">
        <f>IFERROR(INDEX('Материал хисобот'!$D$9:$D$259,MATCH(D1723,'Материал хисобот'!$B$9:$B$259,0),1),"")</f>
        <v/>
      </c>
      <c r="G1723" s="155"/>
      <c r="H1723" s="153">
        <f>IFERROR((((SUMIFS('Регистрация приход товаров'!$H$4:$H$2000,'Регистрация приход товаров'!$A$4:$A$2000,"&gt;="&amp;DATE(YEAR($A1723),MONTH($A1723),1),'Регистрация приход товаров'!$D$4:$D$2000,$D1723)-SUMIFS('Регистрация приход товаров'!$H$4:$H$2000,'Регистрация приход товаров'!$A$4:$A$2000,"&gt;="&amp;DATE(YEAR($A1723),MONTH($A1723)+1,1),'Регистрация приход товаров'!$D$4:$D$2000,$D1723))+(IFERROR((SUMIF('Остаток на начало год'!$B$5:$B$302,$D1723,'Остаток на начало год'!$F$5:$F$302)+SUMIFS('Регистрация приход товаров'!$H$4:$H$2000,'Регистрация приход товаров'!$D$4:$D$2000,$D1723,'Регистрация приход товаров'!$A$4:$A$2000,"&lt;"&amp;DATE(YEAR($A1723),MONTH($A1723),1)))-SUMIFS('Регистрация расход товаров'!$H$4:$H$2000,'Регистрация расход товаров'!$A$4:$A$2000,"&lt;"&amp;DATE(YEAR($A1723),MONTH($A1723),1),'Регистрация расход товаров'!$D$4:$D$2000,$D1723),0)))/((SUMIFS('Регистрация приход товаров'!$G$4:$G$2000,'Регистрация приход товаров'!$A$4:$A$2000,"&gt;="&amp;DATE(YEAR($A1723),MONTH($A1723),1),'Регистрация приход товаров'!$D$4:$D$2000,$D1723)-SUMIFS('Регистрация приход товаров'!$G$4:$G$2000,'Регистрация приход товаров'!$A$4:$A$2000,"&gt;="&amp;DATE(YEAR($A1723),MONTH($A1723)+1,1),'Регистрация приход товаров'!$D$4:$D$2000,$D1723))+(IFERROR((SUMIF('Остаток на начало год'!$B$5:$B$302,$D1723,'Остаток на начало год'!$E$5:$E$302)+SUMIFS('Регистрация приход товаров'!$G$4:$G$2000,'Регистрация приход товаров'!$D$4:$D$2000,$D1723,'Регистрация приход товаров'!$A$4:$A$2000,"&lt;"&amp;DATE(YEAR($A1723),MONTH($A1723),1)))-SUMIFS('Регистрация расход товаров'!$G$4:$G$2000,'Регистрация расход товаров'!$A$4:$A$2000,"&lt;"&amp;DATE(YEAR($A1723),MONTH($A1723),1),'Регистрация расход товаров'!$D$4:$D$2000,$D1723),0))))*G1723,0)</f>
        <v>0</v>
      </c>
      <c r="I1723" s="154"/>
      <c r="J1723" s="153">
        <f t="shared" si="52"/>
        <v>0</v>
      </c>
      <c r="K1723" s="153">
        <f t="shared" si="53"/>
        <v>0</v>
      </c>
      <c r="L1723" s="43" t="e">
        <f>IF(B1723=#REF!,MAX($L$3:L1722)+1,0)</f>
        <v>#REF!</v>
      </c>
    </row>
    <row r="1724" spans="1:12">
      <c r="A1724" s="158"/>
      <c r="B1724" s="94"/>
      <c r="C1724" s="159"/>
      <c r="D1724" s="128"/>
      <c r="E1724" s="151" t="str">
        <f>IFERROR(INDEX('Материал хисобот'!$C$9:$C$259,MATCH(D1724,'Материал хисобот'!$B$9:$B$259,0),1),"")</f>
        <v/>
      </c>
      <c r="F1724" s="152" t="str">
        <f>IFERROR(INDEX('Материал хисобот'!$D$9:$D$259,MATCH(D1724,'Материал хисобот'!$B$9:$B$259,0),1),"")</f>
        <v/>
      </c>
      <c r="G1724" s="155"/>
      <c r="H1724" s="153">
        <f>IFERROR((((SUMIFS('Регистрация приход товаров'!$H$4:$H$2000,'Регистрация приход товаров'!$A$4:$A$2000,"&gt;="&amp;DATE(YEAR($A1724),MONTH($A1724),1),'Регистрация приход товаров'!$D$4:$D$2000,$D1724)-SUMIFS('Регистрация приход товаров'!$H$4:$H$2000,'Регистрация приход товаров'!$A$4:$A$2000,"&gt;="&amp;DATE(YEAR($A1724),MONTH($A1724)+1,1),'Регистрация приход товаров'!$D$4:$D$2000,$D1724))+(IFERROR((SUMIF('Остаток на начало год'!$B$5:$B$302,$D1724,'Остаток на начало год'!$F$5:$F$302)+SUMIFS('Регистрация приход товаров'!$H$4:$H$2000,'Регистрация приход товаров'!$D$4:$D$2000,$D1724,'Регистрация приход товаров'!$A$4:$A$2000,"&lt;"&amp;DATE(YEAR($A1724),MONTH($A1724),1)))-SUMIFS('Регистрация расход товаров'!$H$4:$H$2000,'Регистрация расход товаров'!$A$4:$A$2000,"&lt;"&amp;DATE(YEAR($A1724),MONTH($A1724),1),'Регистрация расход товаров'!$D$4:$D$2000,$D1724),0)))/((SUMIFS('Регистрация приход товаров'!$G$4:$G$2000,'Регистрация приход товаров'!$A$4:$A$2000,"&gt;="&amp;DATE(YEAR($A1724),MONTH($A1724),1),'Регистрация приход товаров'!$D$4:$D$2000,$D1724)-SUMIFS('Регистрация приход товаров'!$G$4:$G$2000,'Регистрация приход товаров'!$A$4:$A$2000,"&gt;="&amp;DATE(YEAR($A1724),MONTH($A1724)+1,1),'Регистрация приход товаров'!$D$4:$D$2000,$D1724))+(IFERROR((SUMIF('Остаток на начало год'!$B$5:$B$302,$D1724,'Остаток на начало год'!$E$5:$E$302)+SUMIFS('Регистрация приход товаров'!$G$4:$G$2000,'Регистрация приход товаров'!$D$4:$D$2000,$D1724,'Регистрация приход товаров'!$A$4:$A$2000,"&lt;"&amp;DATE(YEAR($A1724),MONTH($A1724),1)))-SUMIFS('Регистрация расход товаров'!$G$4:$G$2000,'Регистрация расход товаров'!$A$4:$A$2000,"&lt;"&amp;DATE(YEAR($A1724),MONTH($A1724),1),'Регистрация расход товаров'!$D$4:$D$2000,$D1724),0))))*G1724,0)</f>
        <v>0</v>
      </c>
      <c r="I1724" s="154"/>
      <c r="J1724" s="153">
        <f t="shared" si="52"/>
        <v>0</v>
      </c>
      <c r="K1724" s="153">
        <f t="shared" si="53"/>
        <v>0</v>
      </c>
      <c r="L1724" s="43" t="e">
        <f>IF(B1724=#REF!,MAX($L$3:L1723)+1,0)</f>
        <v>#REF!</v>
      </c>
    </row>
    <row r="1725" spans="1:12">
      <c r="A1725" s="158"/>
      <c r="B1725" s="94"/>
      <c r="C1725" s="159"/>
      <c r="D1725" s="128"/>
      <c r="E1725" s="151" t="str">
        <f>IFERROR(INDEX('Материал хисобот'!$C$9:$C$259,MATCH(D1725,'Материал хисобот'!$B$9:$B$259,0),1),"")</f>
        <v/>
      </c>
      <c r="F1725" s="152" t="str">
        <f>IFERROR(INDEX('Материал хисобот'!$D$9:$D$259,MATCH(D1725,'Материал хисобот'!$B$9:$B$259,0),1),"")</f>
        <v/>
      </c>
      <c r="G1725" s="155"/>
      <c r="H1725" s="153">
        <f>IFERROR((((SUMIFS('Регистрация приход товаров'!$H$4:$H$2000,'Регистрация приход товаров'!$A$4:$A$2000,"&gt;="&amp;DATE(YEAR($A1725),MONTH($A1725),1),'Регистрация приход товаров'!$D$4:$D$2000,$D1725)-SUMIFS('Регистрация приход товаров'!$H$4:$H$2000,'Регистрация приход товаров'!$A$4:$A$2000,"&gt;="&amp;DATE(YEAR($A1725),MONTH($A1725)+1,1),'Регистрация приход товаров'!$D$4:$D$2000,$D1725))+(IFERROR((SUMIF('Остаток на начало год'!$B$5:$B$302,$D1725,'Остаток на начало год'!$F$5:$F$302)+SUMIFS('Регистрация приход товаров'!$H$4:$H$2000,'Регистрация приход товаров'!$D$4:$D$2000,$D1725,'Регистрация приход товаров'!$A$4:$A$2000,"&lt;"&amp;DATE(YEAR($A1725),MONTH($A1725),1)))-SUMIFS('Регистрация расход товаров'!$H$4:$H$2000,'Регистрация расход товаров'!$A$4:$A$2000,"&lt;"&amp;DATE(YEAR($A1725),MONTH($A1725),1),'Регистрация расход товаров'!$D$4:$D$2000,$D1725),0)))/((SUMIFS('Регистрация приход товаров'!$G$4:$G$2000,'Регистрация приход товаров'!$A$4:$A$2000,"&gt;="&amp;DATE(YEAR($A1725),MONTH($A1725),1),'Регистрация приход товаров'!$D$4:$D$2000,$D1725)-SUMIFS('Регистрация приход товаров'!$G$4:$G$2000,'Регистрация приход товаров'!$A$4:$A$2000,"&gt;="&amp;DATE(YEAR($A1725),MONTH($A1725)+1,1),'Регистрация приход товаров'!$D$4:$D$2000,$D1725))+(IFERROR((SUMIF('Остаток на начало год'!$B$5:$B$302,$D1725,'Остаток на начало год'!$E$5:$E$302)+SUMIFS('Регистрация приход товаров'!$G$4:$G$2000,'Регистрация приход товаров'!$D$4:$D$2000,$D1725,'Регистрация приход товаров'!$A$4:$A$2000,"&lt;"&amp;DATE(YEAR($A1725),MONTH($A1725),1)))-SUMIFS('Регистрация расход товаров'!$G$4:$G$2000,'Регистрация расход товаров'!$A$4:$A$2000,"&lt;"&amp;DATE(YEAR($A1725),MONTH($A1725),1),'Регистрация расход товаров'!$D$4:$D$2000,$D1725),0))))*G1725,0)</f>
        <v>0</v>
      </c>
      <c r="I1725" s="154"/>
      <c r="J1725" s="153">
        <f t="shared" si="52"/>
        <v>0</v>
      </c>
      <c r="K1725" s="153">
        <f t="shared" si="53"/>
        <v>0</v>
      </c>
      <c r="L1725" s="43" t="e">
        <f>IF(B1725=#REF!,MAX($L$3:L1724)+1,0)</f>
        <v>#REF!</v>
      </c>
    </row>
    <row r="1726" spans="1:12">
      <c r="A1726" s="158"/>
      <c r="B1726" s="94"/>
      <c r="C1726" s="159"/>
      <c r="D1726" s="128"/>
      <c r="E1726" s="151" t="str">
        <f>IFERROR(INDEX('Материал хисобот'!$C$9:$C$259,MATCH(D1726,'Материал хисобот'!$B$9:$B$259,0),1),"")</f>
        <v/>
      </c>
      <c r="F1726" s="152" t="str">
        <f>IFERROR(INDEX('Материал хисобот'!$D$9:$D$259,MATCH(D1726,'Материал хисобот'!$B$9:$B$259,0),1),"")</f>
        <v/>
      </c>
      <c r="G1726" s="155"/>
      <c r="H1726" s="153">
        <f>IFERROR((((SUMIFS('Регистрация приход товаров'!$H$4:$H$2000,'Регистрация приход товаров'!$A$4:$A$2000,"&gt;="&amp;DATE(YEAR($A1726),MONTH($A1726),1),'Регистрация приход товаров'!$D$4:$D$2000,$D1726)-SUMIFS('Регистрация приход товаров'!$H$4:$H$2000,'Регистрация приход товаров'!$A$4:$A$2000,"&gt;="&amp;DATE(YEAR($A1726),MONTH($A1726)+1,1),'Регистрация приход товаров'!$D$4:$D$2000,$D1726))+(IFERROR((SUMIF('Остаток на начало год'!$B$5:$B$302,$D1726,'Остаток на начало год'!$F$5:$F$302)+SUMIFS('Регистрация приход товаров'!$H$4:$H$2000,'Регистрация приход товаров'!$D$4:$D$2000,$D1726,'Регистрация приход товаров'!$A$4:$A$2000,"&lt;"&amp;DATE(YEAR($A1726),MONTH($A1726),1)))-SUMIFS('Регистрация расход товаров'!$H$4:$H$2000,'Регистрация расход товаров'!$A$4:$A$2000,"&lt;"&amp;DATE(YEAR($A1726),MONTH($A1726),1),'Регистрация расход товаров'!$D$4:$D$2000,$D1726),0)))/((SUMIFS('Регистрация приход товаров'!$G$4:$G$2000,'Регистрация приход товаров'!$A$4:$A$2000,"&gt;="&amp;DATE(YEAR($A1726),MONTH($A1726),1),'Регистрация приход товаров'!$D$4:$D$2000,$D1726)-SUMIFS('Регистрация приход товаров'!$G$4:$G$2000,'Регистрация приход товаров'!$A$4:$A$2000,"&gt;="&amp;DATE(YEAR($A1726),MONTH($A1726)+1,1),'Регистрация приход товаров'!$D$4:$D$2000,$D1726))+(IFERROR((SUMIF('Остаток на начало год'!$B$5:$B$302,$D1726,'Остаток на начало год'!$E$5:$E$302)+SUMIFS('Регистрация приход товаров'!$G$4:$G$2000,'Регистрация приход товаров'!$D$4:$D$2000,$D1726,'Регистрация приход товаров'!$A$4:$A$2000,"&lt;"&amp;DATE(YEAR($A1726),MONTH($A1726),1)))-SUMIFS('Регистрация расход товаров'!$G$4:$G$2000,'Регистрация расход товаров'!$A$4:$A$2000,"&lt;"&amp;DATE(YEAR($A1726),MONTH($A1726),1),'Регистрация расход товаров'!$D$4:$D$2000,$D1726),0))))*G1726,0)</f>
        <v>0</v>
      </c>
      <c r="I1726" s="154"/>
      <c r="J1726" s="153">
        <f t="shared" si="52"/>
        <v>0</v>
      </c>
      <c r="K1726" s="153">
        <f t="shared" si="53"/>
        <v>0</v>
      </c>
      <c r="L1726" s="43" t="e">
        <f>IF(B1726=#REF!,MAX($L$3:L1725)+1,0)</f>
        <v>#REF!</v>
      </c>
    </row>
    <row r="1727" spans="1:12">
      <c r="A1727" s="158"/>
      <c r="B1727" s="94"/>
      <c r="C1727" s="159"/>
      <c r="D1727" s="128"/>
      <c r="E1727" s="151" t="str">
        <f>IFERROR(INDEX('Материал хисобот'!$C$9:$C$259,MATCH(D1727,'Материал хисобот'!$B$9:$B$259,0),1),"")</f>
        <v/>
      </c>
      <c r="F1727" s="152" t="str">
        <f>IFERROR(INDEX('Материал хисобот'!$D$9:$D$259,MATCH(D1727,'Материал хисобот'!$B$9:$B$259,0),1),"")</f>
        <v/>
      </c>
      <c r="G1727" s="155"/>
      <c r="H1727" s="153">
        <f>IFERROR((((SUMIFS('Регистрация приход товаров'!$H$4:$H$2000,'Регистрация приход товаров'!$A$4:$A$2000,"&gt;="&amp;DATE(YEAR($A1727),MONTH($A1727),1),'Регистрация приход товаров'!$D$4:$D$2000,$D1727)-SUMIFS('Регистрация приход товаров'!$H$4:$H$2000,'Регистрация приход товаров'!$A$4:$A$2000,"&gt;="&amp;DATE(YEAR($A1727),MONTH($A1727)+1,1),'Регистрация приход товаров'!$D$4:$D$2000,$D1727))+(IFERROR((SUMIF('Остаток на начало год'!$B$5:$B$302,$D1727,'Остаток на начало год'!$F$5:$F$302)+SUMIFS('Регистрация приход товаров'!$H$4:$H$2000,'Регистрация приход товаров'!$D$4:$D$2000,$D1727,'Регистрация приход товаров'!$A$4:$A$2000,"&lt;"&amp;DATE(YEAR($A1727),MONTH($A1727),1)))-SUMIFS('Регистрация расход товаров'!$H$4:$H$2000,'Регистрация расход товаров'!$A$4:$A$2000,"&lt;"&amp;DATE(YEAR($A1727),MONTH($A1727),1),'Регистрация расход товаров'!$D$4:$D$2000,$D1727),0)))/((SUMIFS('Регистрация приход товаров'!$G$4:$G$2000,'Регистрация приход товаров'!$A$4:$A$2000,"&gt;="&amp;DATE(YEAR($A1727),MONTH($A1727),1),'Регистрация приход товаров'!$D$4:$D$2000,$D1727)-SUMIFS('Регистрация приход товаров'!$G$4:$G$2000,'Регистрация приход товаров'!$A$4:$A$2000,"&gt;="&amp;DATE(YEAR($A1727),MONTH($A1727)+1,1),'Регистрация приход товаров'!$D$4:$D$2000,$D1727))+(IFERROR((SUMIF('Остаток на начало год'!$B$5:$B$302,$D1727,'Остаток на начало год'!$E$5:$E$302)+SUMIFS('Регистрация приход товаров'!$G$4:$G$2000,'Регистрация приход товаров'!$D$4:$D$2000,$D1727,'Регистрация приход товаров'!$A$4:$A$2000,"&lt;"&amp;DATE(YEAR($A1727),MONTH($A1727),1)))-SUMIFS('Регистрация расход товаров'!$G$4:$G$2000,'Регистрация расход товаров'!$A$4:$A$2000,"&lt;"&amp;DATE(YEAR($A1727),MONTH($A1727),1),'Регистрация расход товаров'!$D$4:$D$2000,$D1727),0))))*G1727,0)</f>
        <v>0</v>
      </c>
      <c r="I1727" s="154"/>
      <c r="J1727" s="153">
        <f t="shared" si="52"/>
        <v>0</v>
      </c>
      <c r="K1727" s="153">
        <f t="shared" si="53"/>
        <v>0</v>
      </c>
      <c r="L1727" s="43" t="e">
        <f>IF(B1727=#REF!,MAX($L$3:L1726)+1,0)</f>
        <v>#REF!</v>
      </c>
    </row>
    <row r="1728" spans="1:12">
      <c r="A1728" s="158"/>
      <c r="B1728" s="94"/>
      <c r="C1728" s="159"/>
      <c r="D1728" s="128"/>
      <c r="E1728" s="151" t="str">
        <f>IFERROR(INDEX('Материал хисобот'!$C$9:$C$259,MATCH(D1728,'Материал хисобот'!$B$9:$B$259,0),1),"")</f>
        <v/>
      </c>
      <c r="F1728" s="152" t="str">
        <f>IFERROR(INDEX('Материал хисобот'!$D$9:$D$259,MATCH(D1728,'Материал хисобот'!$B$9:$B$259,0),1),"")</f>
        <v/>
      </c>
      <c r="G1728" s="155"/>
      <c r="H1728" s="153">
        <f>IFERROR((((SUMIFS('Регистрация приход товаров'!$H$4:$H$2000,'Регистрация приход товаров'!$A$4:$A$2000,"&gt;="&amp;DATE(YEAR($A1728),MONTH($A1728),1),'Регистрация приход товаров'!$D$4:$D$2000,$D1728)-SUMIFS('Регистрация приход товаров'!$H$4:$H$2000,'Регистрация приход товаров'!$A$4:$A$2000,"&gt;="&amp;DATE(YEAR($A1728),MONTH($A1728)+1,1),'Регистрация приход товаров'!$D$4:$D$2000,$D1728))+(IFERROR((SUMIF('Остаток на начало год'!$B$5:$B$302,$D1728,'Остаток на начало год'!$F$5:$F$302)+SUMIFS('Регистрация приход товаров'!$H$4:$H$2000,'Регистрация приход товаров'!$D$4:$D$2000,$D1728,'Регистрация приход товаров'!$A$4:$A$2000,"&lt;"&amp;DATE(YEAR($A1728),MONTH($A1728),1)))-SUMIFS('Регистрация расход товаров'!$H$4:$H$2000,'Регистрация расход товаров'!$A$4:$A$2000,"&lt;"&amp;DATE(YEAR($A1728),MONTH($A1728),1),'Регистрация расход товаров'!$D$4:$D$2000,$D1728),0)))/((SUMIFS('Регистрация приход товаров'!$G$4:$G$2000,'Регистрация приход товаров'!$A$4:$A$2000,"&gt;="&amp;DATE(YEAR($A1728),MONTH($A1728),1),'Регистрация приход товаров'!$D$4:$D$2000,$D1728)-SUMIFS('Регистрация приход товаров'!$G$4:$G$2000,'Регистрация приход товаров'!$A$4:$A$2000,"&gt;="&amp;DATE(YEAR($A1728),MONTH($A1728)+1,1),'Регистрация приход товаров'!$D$4:$D$2000,$D1728))+(IFERROR((SUMIF('Остаток на начало год'!$B$5:$B$302,$D1728,'Остаток на начало год'!$E$5:$E$302)+SUMIFS('Регистрация приход товаров'!$G$4:$G$2000,'Регистрация приход товаров'!$D$4:$D$2000,$D1728,'Регистрация приход товаров'!$A$4:$A$2000,"&lt;"&amp;DATE(YEAR($A1728),MONTH($A1728),1)))-SUMIFS('Регистрация расход товаров'!$G$4:$G$2000,'Регистрация расход товаров'!$A$4:$A$2000,"&lt;"&amp;DATE(YEAR($A1728),MONTH($A1728),1),'Регистрация расход товаров'!$D$4:$D$2000,$D1728),0))))*G1728,0)</f>
        <v>0</v>
      </c>
      <c r="I1728" s="154"/>
      <c r="J1728" s="153">
        <f t="shared" si="52"/>
        <v>0</v>
      </c>
      <c r="K1728" s="153">
        <f t="shared" si="53"/>
        <v>0</v>
      </c>
      <c r="L1728" s="43" t="e">
        <f>IF(B1728=#REF!,MAX($L$3:L1727)+1,0)</f>
        <v>#REF!</v>
      </c>
    </row>
    <row r="1729" spans="1:12">
      <c r="A1729" s="158"/>
      <c r="B1729" s="94"/>
      <c r="C1729" s="159"/>
      <c r="D1729" s="128"/>
      <c r="E1729" s="151" t="str">
        <f>IFERROR(INDEX('Материал хисобот'!$C$9:$C$259,MATCH(D1729,'Материал хисобот'!$B$9:$B$259,0),1),"")</f>
        <v/>
      </c>
      <c r="F1729" s="152" t="str">
        <f>IFERROR(INDEX('Материал хисобот'!$D$9:$D$259,MATCH(D1729,'Материал хисобот'!$B$9:$B$259,0),1),"")</f>
        <v/>
      </c>
      <c r="G1729" s="155"/>
      <c r="H1729" s="153">
        <f>IFERROR((((SUMIFS('Регистрация приход товаров'!$H$4:$H$2000,'Регистрация приход товаров'!$A$4:$A$2000,"&gt;="&amp;DATE(YEAR($A1729),MONTH($A1729),1),'Регистрация приход товаров'!$D$4:$D$2000,$D1729)-SUMIFS('Регистрация приход товаров'!$H$4:$H$2000,'Регистрация приход товаров'!$A$4:$A$2000,"&gt;="&amp;DATE(YEAR($A1729),MONTH($A1729)+1,1),'Регистрация приход товаров'!$D$4:$D$2000,$D1729))+(IFERROR((SUMIF('Остаток на начало год'!$B$5:$B$302,$D1729,'Остаток на начало год'!$F$5:$F$302)+SUMIFS('Регистрация приход товаров'!$H$4:$H$2000,'Регистрация приход товаров'!$D$4:$D$2000,$D1729,'Регистрация приход товаров'!$A$4:$A$2000,"&lt;"&amp;DATE(YEAR($A1729),MONTH($A1729),1)))-SUMIFS('Регистрация расход товаров'!$H$4:$H$2000,'Регистрация расход товаров'!$A$4:$A$2000,"&lt;"&amp;DATE(YEAR($A1729),MONTH($A1729),1),'Регистрация расход товаров'!$D$4:$D$2000,$D1729),0)))/((SUMIFS('Регистрация приход товаров'!$G$4:$G$2000,'Регистрация приход товаров'!$A$4:$A$2000,"&gt;="&amp;DATE(YEAR($A1729),MONTH($A1729),1),'Регистрация приход товаров'!$D$4:$D$2000,$D1729)-SUMIFS('Регистрация приход товаров'!$G$4:$G$2000,'Регистрация приход товаров'!$A$4:$A$2000,"&gt;="&amp;DATE(YEAR($A1729),MONTH($A1729)+1,1),'Регистрация приход товаров'!$D$4:$D$2000,$D1729))+(IFERROR((SUMIF('Остаток на начало год'!$B$5:$B$302,$D1729,'Остаток на начало год'!$E$5:$E$302)+SUMIFS('Регистрация приход товаров'!$G$4:$G$2000,'Регистрация приход товаров'!$D$4:$D$2000,$D1729,'Регистрация приход товаров'!$A$4:$A$2000,"&lt;"&amp;DATE(YEAR($A1729),MONTH($A1729),1)))-SUMIFS('Регистрация расход товаров'!$G$4:$G$2000,'Регистрация расход товаров'!$A$4:$A$2000,"&lt;"&amp;DATE(YEAR($A1729),MONTH($A1729),1),'Регистрация расход товаров'!$D$4:$D$2000,$D1729),0))))*G1729,0)</f>
        <v>0</v>
      </c>
      <c r="I1729" s="154"/>
      <c r="J1729" s="153">
        <f t="shared" si="52"/>
        <v>0</v>
      </c>
      <c r="K1729" s="153">
        <f t="shared" si="53"/>
        <v>0</v>
      </c>
      <c r="L1729" s="43" t="e">
        <f>IF(B1729=#REF!,MAX($L$3:L1728)+1,0)</f>
        <v>#REF!</v>
      </c>
    </row>
    <row r="1730" spans="1:12">
      <c r="A1730" s="158"/>
      <c r="B1730" s="94"/>
      <c r="C1730" s="159"/>
      <c r="D1730" s="128"/>
      <c r="E1730" s="151" t="str">
        <f>IFERROR(INDEX('Материал хисобот'!$C$9:$C$259,MATCH(D1730,'Материал хисобот'!$B$9:$B$259,0),1),"")</f>
        <v/>
      </c>
      <c r="F1730" s="152" t="str">
        <f>IFERROR(INDEX('Материал хисобот'!$D$9:$D$259,MATCH(D1730,'Материал хисобот'!$B$9:$B$259,0),1),"")</f>
        <v/>
      </c>
      <c r="G1730" s="155"/>
      <c r="H1730" s="153">
        <f>IFERROR((((SUMIFS('Регистрация приход товаров'!$H$4:$H$2000,'Регистрация приход товаров'!$A$4:$A$2000,"&gt;="&amp;DATE(YEAR($A1730),MONTH($A1730),1),'Регистрация приход товаров'!$D$4:$D$2000,$D1730)-SUMIFS('Регистрация приход товаров'!$H$4:$H$2000,'Регистрация приход товаров'!$A$4:$A$2000,"&gt;="&amp;DATE(YEAR($A1730),MONTH($A1730)+1,1),'Регистрация приход товаров'!$D$4:$D$2000,$D1730))+(IFERROR((SUMIF('Остаток на начало год'!$B$5:$B$302,$D1730,'Остаток на начало год'!$F$5:$F$302)+SUMIFS('Регистрация приход товаров'!$H$4:$H$2000,'Регистрация приход товаров'!$D$4:$D$2000,$D1730,'Регистрация приход товаров'!$A$4:$A$2000,"&lt;"&amp;DATE(YEAR($A1730),MONTH($A1730),1)))-SUMIFS('Регистрация расход товаров'!$H$4:$H$2000,'Регистрация расход товаров'!$A$4:$A$2000,"&lt;"&amp;DATE(YEAR($A1730),MONTH($A1730),1),'Регистрация расход товаров'!$D$4:$D$2000,$D1730),0)))/((SUMIFS('Регистрация приход товаров'!$G$4:$G$2000,'Регистрация приход товаров'!$A$4:$A$2000,"&gt;="&amp;DATE(YEAR($A1730),MONTH($A1730),1),'Регистрация приход товаров'!$D$4:$D$2000,$D1730)-SUMIFS('Регистрация приход товаров'!$G$4:$G$2000,'Регистрация приход товаров'!$A$4:$A$2000,"&gt;="&amp;DATE(YEAR($A1730),MONTH($A1730)+1,1),'Регистрация приход товаров'!$D$4:$D$2000,$D1730))+(IFERROR((SUMIF('Остаток на начало год'!$B$5:$B$302,$D1730,'Остаток на начало год'!$E$5:$E$302)+SUMIFS('Регистрация приход товаров'!$G$4:$G$2000,'Регистрация приход товаров'!$D$4:$D$2000,$D1730,'Регистрация приход товаров'!$A$4:$A$2000,"&lt;"&amp;DATE(YEAR($A1730),MONTH($A1730),1)))-SUMIFS('Регистрация расход товаров'!$G$4:$G$2000,'Регистрация расход товаров'!$A$4:$A$2000,"&lt;"&amp;DATE(YEAR($A1730),MONTH($A1730),1),'Регистрация расход товаров'!$D$4:$D$2000,$D1730),0))))*G1730,0)</f>
        <v>0</v>
      </c>
      <c r="I1730" s="154"/>
      <c r="J1730" s="153">
        <f t="shared" si="52"/>
        <v>0</v>
      </c>
      <c r="K1730" s="153">
        <f t="shared" si="53"/>
        <v>0</v>
      </c>
      <c r="L1730" s="43" t="e">
        <f>IF(B1730=#REF!,MAX($L$3:L1729)+1,0)</f>
        <v>#REF!</v>
      </c>
    </row>
    <row r="1731" spans="1:12">
      <c r="A1731" s="158"/>
      <c r="B1731" s="94"/>
      <c r="C1731" s="159"/>
      <c r="D1731" s="128"/>
      <c r="E1731" s="151" t="str">
        <f>IFERROR(INDEX('Материал хисобот'!$C$9:$C$259,MATCH(D1731,'Материал хисобот'!$B$9:$B$259,0),1),"")</f>
        <v/>
      </c>
      <c r="F1731" s="152" t="str">
        <f>IFERROR(INDEX('Материал хисобот'!$D$9:$D$259,MATCH(D1731,'Материал хисобот'!$B$9:$B$259,0),1),"")</f>
        <v/>
      </c>
      <c r="G1731" s="155"/>
      <c r="H1731" s="153">
        <f>IFERROR((((SUMIFS('Регистрация приход товаров'!$H$4:$H$2000,'Регистрация приход товаров'!$A$4:$A$2000,"&gt;="&amp;DATE(YEAR($A1731),MONTH($A1731),1),'Регистрация приход товаров'!$D$4:$D$2000,$D1731)-SUMIFS('Регистрация приход товаров'!$H$4:$H$2000,'Регистрация приход товаров'!$A$4:$A$2000,"&gt;="&amp;DATE(YEAR($A1731),MONTH($A1731)+1,1),'Регистрация приход товаров'!$D$4:$D$2000,$D1731))+(IFERROR((SUMIF('Остаток на начало год'!$B$5:$B$302,$D1731,'Остаток на начало год'!$F$5:$F$302)+SUMIFS('Регистрация приход товаров'!$H$4:$H$2000,'Регистрация приход товаров'!$D$4:$D$2000,$D1731,'Регистрация приход товаров'!$A$4:$A$2000,"&lt;"&amp;DATE(YEAR($A1731),MONTH($A1731),1)))-SUMIFS('Регистрация расход товаров'!$H$4:$H$2000,'Регистрация расход товаров'!$A$4:$A$2000,"&lt;"&amp;DATE(YEAR($A1731),MONTH($A1731),1),'Регистрация расход товаров'!$D$4:$D$2000,$D1731),0)))/((SUMIFS('Регистрация приход товаров'!$G$4:$G$2000,'Регистрация приход товаров'!$A$4:$A$2000,"&gt;="&amp;DATE(YEAR($A1731),MONTH($A1731),1),'Регистрация приход товаров'!$D$4:$D$2000,$D1731)-SUMIFS('Регистрация приход товаров'!$G$4:$G$2000,'Регистрация приход товаров'!$A$4:$A$2000,"&gt;="&amp;DATE(YEAR($A1731),MONTH($A1731)+1,1),'Регистрация приход товаров'!$D$4:$D$2000,$D1731))+(IFERROR((SUMIF('Остаток на начало год'!$B$5:$B$302,$D1731,'Остаток на начало год'!$E$5:$E$302)+SUMIFS('Регистрация приход товаров'!$G$4:$G$2000,'Регистрация приход товаров'!$D$4:$D$2000,$D1731,'Регистрация приход товаров'!$A$4:$A$2000,"&lt;"&amp;DATE(YEAR($A1731),MONTH($A1731),1)))-SUMIFS('Регистрация расход товаров'!$G$4:$G$2000,'Регистрация расход товаров'!$A$4:$A$2000,"&lt;"&amp;DATE(YEAR($A1731),MONTH($A1731),1),'Регистрация расход товаров'!$D$4:$D$2000,$D1731),0))))*G1731,0)</f>
        <v>0</v>
      </c>
      <c r="I1731" s="154"/>
      <c r="J1731" s="153">
        <f t="shared" si="52"/>
        <v>0</v>
      </c>
      <c r="K1731" s="153">
        <f t="shared" si="53"/>
        <v>0</v>
      </c>
      <c r="L1731" s="43" t="e">
        <f>IF(B1731=#REF!,MAX($L$3:L1730)+1,0)</f>
        <v>#REF!</v>
      </c>
    </row>
    <row r="1732" spans="1:12">
      <c r="A1732" s="158"/>
      <c r="B1732" s="94"/>
      <c r="C1732" s="159"/>
      <c r="D1732" s="128"/>
      <c r="E1732" s="151" t="str">
        <f>IFERROR(INDEX('Материал хисобот'!$C$9:$C$259,MATCH(D1732,'Материал хисобот'!$B$9:$B$259,0),1),"")</f>
        <v/>
      </c>
      <c r="F1732" s="152" t="str">
        <f>IFERROR(INDEX('Материал хисобот'!$D$9:$D$259,MATCH(D1732,'Материал хисобот'!$B$9:$B$259,0),1),"")</f>
        <v/>
      </c>
      <c r="G1732" s="155"/>
      <c r="H1732" s="153">
        <f>IFERROR((((SUMIFS('Регистрация приход товаров'!$H$4:$H$2000,'Регистрация приход товаров'!$A$4:$A$2000,"&gt;="&amp;DATE(YEAR($A1732),MONTH($A1732),1),'Регистрация приход товаров'!$D$4:$D$2000,$D1732)-SUMIFS('Регистрация приход товаров'!$H$4:$H$2000,'Регистрация приход товаров'!$A$4:$A$2000,"&gt;="&amp;DATE(YEAR($A1732),MONTH($A1732)+1,1),'Регистрация приход товаров'!$D$4:$D$2000,$D1732))+(IFERROR((SUMIF('Остаток на начало год'!$B$5:$B$302,$D1732,'Остаток на начало год'!$F$5:$F$302)+SUMIFS('Регистрация приход товаров'!$H$4:$H$2000,'Регистрация приход товаров'!$D$4:$D$2000,$D1732,'Регистрация приход товаров'!$A$4:$A$2000,"&lt;"&amp;DATE(YEAR($A1732),MONTH($A1732),1)))-SUMIFS('Регистрация расход товаров'!$H$4:$H$2000,'Регистрация расход товаров'!$A$4:$A$2000,"&lt;"&amp;DATE(YEAR($A1732),MONTH($A1732),1),'Регистрация расход товаров'!$D$4:$D$2000,$D1732),0)))/((SUMIFS('Регистрация приход товаров'!$G$4:$G$2000,'Регистрация приход товаров'!$A$4:$A$2000,"&gt;="&amp;DATE(YEAR($A1732),MONTH($A1732),1),'Регистрация приход товаров'!$D$4:$D$2000,$D1732)-SUMIFS('Регистрация приход товаров'!$G$4:$G$2000,'Регистрация приход товаров'!$A$4:$A$2000,"&gt;="&amp;DATE(YEAR($A1732),MONTH($A1732)+1,1),'Регистрация приход товаров'!$D$4:$D$2000,$D1732))+(IFERROR((SUMIF('Остаток на начало год'!$B$5:$B$302,$D1732,'Остаток на начало год'!$E$5:$E$302)+SUMIFS('Регистрация приход товаров'!$G$4:$G$2000,'Регистрация приход товаров'!$D$4:$D$2000,$D1732,'Регистрация приход товаров'!$A$4:$A$2000,"&lt;"&amp;DATE(YEAR($A1732),MONTH($A1732),1)))-SUMIFS('Регистрация расход товаров'!$G$4:$G$2000,'Регистрация расход товаров'!$A$4:$A$2000,"&lt;"&amp;DATE(YEAR($A1732),MONTH($A1732),1),'Регистрация расход товаров'!$D$4:$D$2000,$D1732),0))))*G1732,0)</f>
        <v>0</v>
      </c>
      <c r="I1732" s="154"/>
      <c r="J1732" s="153">
        <f t="shared" si="52"/>
        <v>0</v>
      </c>
      <c r="K1732" s="153">
        <f t="shared" si="53"/>
        <v>0</v>
      </c>
      <c r="L1732" s="43" t="e">
        <f>IF(B1732=#REF!,MAX($L$3:L1731)+1,0)</f>
        <v>#REF!</v>
      </c>
    </row>
    <row r="1733" spans="1:12">
      <c r="A1733" s="158"/>
      <c r="B1733" s="94"/>
      <c r="C1733" s="159"/>
      <c r="D1733" s="128"/>
      <c r="E1733" s="151" t="str">
        <f>IFERROR(INDEX('Материал хисобот'!$C$9:$C$259,MATCH(D1733,'Материал хисобот'!$B$9:$B$259,0),1),"")</f>
        <v/>
      </c>
      <c r="F1733" s="152" t="str">
        <f>IFERROR(INDEX('Материал хисобот'!$D$9:$D$259,MATCH(D1733,'Материал хисобот'!$B$9:$B$259,0),1),"")</f>
        <v/>
      </c>
      <c r="G1733" s="155"/>
      <c r="H1733" s="153">
        <f>IFERROR((((SUMIFS('Регистрация приход товаров'!$H$4:$H$2000,'Регистрация приход товаров'!$A$4:$A$2000,"&gt;="&amp;DATE(YEAR($A1733),MONTH($A1733),1),'Регистрация приход товаров'!$D$4:$D$2000,$D1733)-SUMIFS('Регистрация приход товаров'!$H$4:$H$2000,'Регистрация приход товаров'!$A$4:$A$2000,"&gt;="&amp;DATE(YEAR($A1733),MONTH($A1733)+1,1),'Регистрация приход товаров'!$D$4:$D$2000,$D1733))+(IFERROR((SUMIF('Остаток на начало год'!$B$5:$B$302,$D1733,'Остаток на начало год'!$F$5:$F$302)+SUMIFS('Регистрация приход товаров'!$H$4:$H$2000,'Регистрация приход товаров'!$D$4:$D$2000,$D1733,'Регистрация приход товаров'!$A$4:$A$2000,"&lt;"&amp;DATE(YEAR($A1733),MONTH($A1733),1)))-SUMIFS('Регистрация расход товаров'!$H$4:$H$2000,'Регистрация расход товаров'!$A$4:$A$2000,"&lt;"&amp;DATE(YEAR($A1733),MONTH($A1733),1),'Регистрация расход товаров'!$D$4:$D$2000,$D1733),0)))/((SUMIFS('Регистрация приход товаров'!$G$4:$G$2000,'Регистрация приход товаров'!$A$4:$A$2000,"&gt;="&amp;DATE(YEAR($A1733),MONTH($A1733),1),'Регистрация приход товаров'!$D$4:$D$2000,$D1733)-SUMIFS('Регистрация приход товаров'!$G$4:$G$2000,'Регистрация приход товаров'!$A$4:$A$2000,"&gt;="&amp;DATE(YEAR($A1733),MONTH($A1733)+1,1),'Регистрация приход товаров'!$D$4:$D$2000,$D1733))+(IFERROR((SUMIF('Остаток на начало год'!$B$5:$B$302,$D1733,'Остаток на начало год'!$E$5:$E$302)+SUMIFS('Регистрация приход товаров'!$G$4:$G$2000,'Регистрация приход товаров'!$D$4:$D$2000,$D1733,'Регистрация приход товаров'!$A$4:$A$2000,"&lt;"&amp;DATE(YEAR($A1733),MONTH($A1733),1)))-SUMIFS('Регистрация расход товаров'!$G$4:$G$2000,'Регистрация расход товаров'!$A$4:$A$2000,"&lt;"&amp;DATE(YEAR($A1733),MONTH($A1733),1),'Регистрация расход товаров'!$D$4:$D$2000,$D1733),0))))*G1733,0)</f>
        <v>0</v>
      </c>
      <c r="I1733" s="154"/>
      <c r="J1733" s="153">
        <f t="shared" ref="J1733:J1796" si="54">+G1733*I1733</f>
        <v>0</v>
      </c>
      <c r="K1733" s="153">
        <f t="shared" ref="K1733:K1796" si="55">+J1733-H1733</f>
        <v>0</v>
      </c>
      <c r="L1733" s="43" t="e">
        <f>IF(B1733=#REF!,MAX($L$3:L1732)+1,0)</f>
        <v>#REF!</v>
      </c>
    </row>
    <row r="1734" spans="1:12">
      <c r="A1734" s="158"/>
      <c r="B1734" s="94"/>
      <c r="C1734" s="159"/>
      <c r="D1734" s="128"/>
      <c r="E1734" s="151" t="str">
        <f>IFERROR(INDEX('Материал хисобот'!$C$9:$C$259,MATCH(D1734,'Материал хисобот'!$B$9:$B$259,0),1),"")</f>
        <v/>
      </c>
      <c r="F1734" s="152" t="str">
        <f>IFERROR(INDEX('Материал хисобот'!$D$9:$D$259,MATCH(D1734,'Материал хисобот'!$B$9:$B$259,0),1),"")</f>
        <v/>
      </c>
      <c r="G1734" s="155"/>
      <c r="H1734" s="153">
        <f>IFERROR((((SUMIFS('Регистрация приход товаров'!$H$4:$H$2000,'Регистрация приход товаров'!$A$4:$A$2000,"&gt;="&amp;DATE(YEAR($A1734),MONTH($A1734),1),'Регистрация приход товаров'!$D$4:$D$2000,$D1734)-SUMIFS('Регистрация приход товаров'!$H$4:$H$2000,'Регистрация приход товаров'!$A$4:$A$2000,"&gt;="&amp;DATE(YEAR($A1734),MONTH($A1734)+1,1),'Регистрация приход товаров'!$D$4:$D$2000,$D1734))+(IFERROR((SUMIF('Остаток на начало год'!$B$5:$B$302,$D1734,'Остаток на начало год'!$F$5:$F$302)+SUMIFS('Регистрация приход товаров'!$H$4:$H$2000,'Регистрация приход товаров'!$D$4:$D$2000,$D1734,'Регистрация приход товаров'!$A$4:$A$2000,"&lt;"&amp;DATE(YEAR($A1734),MONTH($A1734),1)))-SUMIFS('Регистрация расход товаров'!$H$4:$H$2000,'Регистрация расход товаров'!$A$4:$A$2000,"&lt;"&amp;DATE(YEAR($A1734),MONTH($A1734),1),'Регистрация расход товаров'!$D$4:$D$2000,$D1734),0)))/((SUMIFS('Регистрация приход товаров'!$G$4:$G$2000,'Регистрация приход товаров'!$A$4:$A$2000,"&gt;="&amp;DATE(YEAR($A1734),MONTH($A1734),1),'Регистрация приход товаров'!$D$4:$D$2000,$D1734)-SUMIFS('Регистрация приход товаров'!$G$4:$G$2000,'Регистрация приход товаров'!$A$4:$A$2000,"&gt;="&amp;DATE(YEAR($A1734),MONTH($A1734)+1,1),'Регистрация приход товаров'!$D$4:$D$2000,$D1734))+(IFERROR((SUMIF('Остаток на начало год'!$B$5:$B$302,$D1734,'Остаток на начало год'!$E$5:$E$302)+SUMIFS('Регистрация приход товаров'!$G$4:$G$2000,'Регистрация приход товаров'!$D$4:$D$2000,$D1734,'Регистрация приход товаров'!$A$4:$A$2000,"&lt;"&amp;DATE(YEAR($A1734),MONTH($A1734),1)))-SUMIFS('Регистрация расход товаров'!$G$4:$G$2000,'Регистрация расход товаров'!$A$4:$A$2000,"&lt;"&amp;DATE(YEAR($A1734),MONTH($A1734),1),'Регистрация расход товаров'!$D$4:$D$2000,$D1734),0))))*G1734,0)</f>
        <v>0</v>
      </c>
      <c r="I1734" s="154"/>
      <c r="J1734" s="153">
        <f t="shared" si="54"/>
        <v>0</v>
      </c>
      <c r="K1734" s="153">
        <f t="shared" si="55"/>
        <v>0</v>
      </c>
      <c r="L1734" s="43" t="e">
        <f>IF(B1734=#REF!,MAX($L$3:L1733)+1,0)</f>
        <v>#REF!</v>
      </c>
    </row>
    <row r="1735" spans="1:12">
      <c r="A1735" s="158"/>
      <c r="B1735" s="94"/>
      <c r="C1735" s="159"/>
      <c r="D1735" s="128"/>
      <c r="E1735" s="151" t="str">
        <f>IFERROR(INDEX('Материал хисобот'!$C$9:$C$259,MATCH(D1735,'Материал хисобот'!$B$9:$B$259,0),1),"")</f>
        <v/>
      </c>
      <c r="F1735" s="152" t="str">
        <f>IFERROR(INDEX('Материал хисобот'!$D$9:$D$259,MATCH(D1735,'Материал хисобот'!$B$9:$B$259,0),1),"")</f>
        <v/>
      </c>
      <c r="G1735" s="155"/>
      <c r="H1735" s="153">
        <f>IFERROR((((SUMIFS('Регистрация приход товаров'!$H$4:$H$2000,'Регистрация приход товаров'!$A$4:$A$2000,"&gt;="&amp;DATE(YEAR($A1735),MONTH($A1735),1),'Регистрация приход товаров'!$D$4:$D$2000,$D1735)-SUMIFS('Регистрация приход товаров'!$H$4:$H$2000,'Регистрация приход товаров'!$A$4:$A$2000,"&gt;="&amp;DATE(YEAR($A1735),MONTH($A1735)+1,1),'Регистрация приход товаров'!$D$4:$D$2000,$D1735))+(IFERROR((SUMIF('Остаток на начало год'!$B$5:$B$302,$D1735,'Остаток на начало год'!$F$5:$F$302)+SUMIFS('Регистрация приход товаров'!$H$4:$H$2000,'Регистрация приход товаров'!$D$4:$D$2000,$D1735,'Регистрация приход товаров'!$A$4:$A$2000,"&lt;"&amp;DATE(YEAR($A1735),MONTH($A1735),1)))-SUMIFS('Регистрация расход товаров'!$H$4:$H$2000,'Регистрация расход товаров'!$A$4:$A$2000,"&lt;"&amp;DATE(YEAR($A1735),MONTH($A1735),1),'Регистрация расход товаров'!$D$4:$D$2000,$D1735),0)))/((SUMIFS('Регистрация приход товаров'!$G$4:$G$2000,'Регистрация приход товаров'!$A$4:$A$2000,"&gt;="&amp;DATE(YEAR($A1735),MONTH($A1735),1),'Регистрация приход товаров'!$D$4:$D$2000,$D1735)-SUMIFS('Регистрация приход товаров'!$G$4:$G$2000,'Регистрация приход товаров'!$A$4:$A$2000,"&gt;="&amp;DATE(YEAR($A1735),MONTH($A1735)+1,1),'Регистрация приход товаров'!$D$4:$D$2000,$D1735))+(IFERROR((SUMIF('Остаток на начало год'!$B$5:$B$302,$D1735,'Остаток на начало год'!$E$5:$E$302)+SUMIFS('Регистрация приход товаров'!$G$4:$G$2000,'Регистрация приход товаров'!$D$4:$D$2000,$D1735,'Регистрация приход товаров'!$A$4:$A$2000,"&lt;"&amp;DATE(YEAR($A1735),MONTH($A1735),1)))-SUMIFS('Регистрация расход товаров'!$G$4:$G$2000,'Регистрация расход товаров'!$A$4:$A$2000,"&lt;"&amp;DATE(YEAR($A1735),MONTH($A1735),1),'Регистрация расход товаров'!$D$4:$D$2000,$D1735),0))))*G1735,0)</f>
        <v>0</v>
      </c>
      <c r="I1735" s="154"/>
      <c r="J1735" s="153">
        <f t="shared" si="54"/>
        <v>0</v>
      </c>
      <c r="K1735" s="153">
        <f t="shared" si="55"/>
        <v>0</v>
      </c>
      <c r="L1735" s="43" t="e">
        <f>IF(B1735=#REF!,MAX($L$3:L1734)+1,0)</f>
        <v>#REF!</v>
      </c>
    </row>
    <row r="1736" spans="1:12">
      <c r="A1736" s="158"/>
      <c r="B1736" s="94"/>
      <c r="C1736" s="159"/>
      <c r="D1736" s="128"/>
      <c r="E1736" s="151" t="str">
        <f>IFERROR(INDEX('Материал хисобот'!$C$9:$C$259,MATCH(D1736,'Материал хисобот'!$B$9:$B$259,0),1),"")</f>
        <v/>
      </c>
      <c r="F1736" s="152" t="str">
        <f>IFERROR(INDEX('Материал хисобот'!$D$9:$D$259,MATCH(D1736,'Материал хисобот'!$B$9:$B$259,0),1),"")</f>
        <v/>
      </c>
      <c r="G1736" s="155"/>
      <c r="H1736" s="153">
        <f>IFERROR((((SUMIFS('Регистрация приход товаров'!$H$4:$H$2000,'Регистрация приход товаров'!$A$4:$A$2000,"&gt;="&amp;DATE(YEAR($A1736),MONTH($A1736),1),'Регистрация приход товаров'!$D$4:$D$2000,$D1736)-SUMIFS('Регистрация приход товаров'!$H$4:$H$2000,'Регистрация приход товаров'!$A$4:$A$2000,"&gt;="&amp;DATE(YEAR($A1736),MONTH($A1736)+1,1),'Регистрация приход товаров'!$D$4:$D$2000,$D1736))+(IFERROR((SUMIF('Остаток на начало год'!$B$5:$B$302,$D1736,'Остаток на начало год'!$F$5:$F$302)+SUMIFS('Регистрация приход товаров'!$H$4:$H$2000,'Регистрация приход товаров'!$D$4:$D$2000,$D1736,'Регистрация приход товаров'!$A$4:$A$2000,"&lt;"&amp;DATE(YEAR($A1736),MONTH($A1736),1)))-SUMIFS('Регистрация расход товаров'!$H$4:$H$2000,'Регистрация расход товаров'!$A$4:$A$2000,"&lt;"&amp;DATE(YEAR($A1736),MONTH($A1736),1),'Регистрация расход товаров'!$D$4:$D$2000,$D1736),0)))/((SUMIFS('Регистрация приход товаров'!$G$4:$G$2000,'Регистрация приход товаров'!$A$4:$A$2000,"&gt;="&amp;DATE(YEAR($A1736),MONTH($A1736),1),'Регистрация приход товаров'!$D$4:$D$2000,$D1736)-SUMIFS('Регистрация приход товаров'!$G$4:$G$2000,'Регистрация приход товаров'!$A$4:$A$2000,"&gt;="&amp;DATE(YEAR($A1736),MONTH($A1736)+1,1),'Регистрация приход товаров'!$D$4:$D$2000,$D1736))+(IFERROR((SUMIF('Остаток на начало год'!$B$5:$B$302,$D1736,'Остаток на начало год'!$E$5:$E$302)+SUMIFS('Регистрация приход товаров'!$G$4:$G$2000,'Регистрация приход товаров'!$D$4:$D$2000,$D1736,'Регистрация приход товаров'!$A$4:$A$2000,"&lt;"&amp;DATE(YEAR($A1736),MONTH($A1736),1)))-SUMIFS('Регистрация расход товаров'!$G$4:$G$2000,'Регистрация расход товаров'!$A$4:$A$2000,"&lt;"&amp;DATE(YEAR($A1736),MONTH($A1736),1),'Регистрация расход товаров'!$D$4:$D$2000,$D1736),0))))*G1736,0)</f>
        <v>0</v>
      </c>
      <c r="I1736" s="154"/>
      <c r="J1736" s="153">
        <f t="shared" si="54"/>
        <v>0</v>
      </c>
      <c r="K1736" s="153">
        <f t="shared" si="55"/>
        <v>0</v>
      </c>
      <c r="L1736" s="43" t="e">
        <f>IF(B1736=#REF!,MAX($L$3:L1735)+1,0)</f>
        <v>#REF!</v>
      </c>
    </row>
    <row r="1737" spans="1:12">
      <c r="A1737" s="158"/>
      <c r="B1737" s="94"/>
      <c r="C1737" s="159"/>
      <c r="D1737" s="128"/>
      <c r="E1737" s="151" t="str">
        <f>IFERROR(INDEX('Материал хисобот'!$C$9:$C$259,MATCH(D1737,'Материал хисобот'!$B$9:$B$259,0),1),"")</f>
        <v/>
      </c>
      <c r="F1737" s="152" t="str">
        <f>IFERROR(INDEX('Материал хисобот'!$D$9:$D$259,MATCH(D1737,'Материал хисобот'!$B$9:$B$259,0),1),"")</f>
        <v/>
      </c>
      <c r="G1737" s="155"/>
      <c r="H1737" s="153">
        <f>IFERROR((((SUMIFS('Регистрация приход товаров'!$H$4:$H$2000,'Регистрация приход товаров'!$A$4:$A$2000,"&gt;="&amp;DATE(YEAR($A1737),MONTH($A1737),1),'Регистрация приход товаров'!$D$4:$D$2000,$D1737)-SUMIFS('Регистрация приход товаров'!$H$4:$H$2000,'Регистрация приход товаров'!$A$4:$A$2000,"&gt;="&amp;DATE(YEAR($A1737),MONTH($A1737)+1,1),'Регистрация приход товаров'!$D$4:$D$2000,$D1737))+(IFERROR((SUMIF('Остаток на начало год'!$B$5:$B$302,$D1737,'Остаток на начало год'!$F$5:$F$302)+SUMIFS('Регистрация приход товаров'!$H$4:$H$2000,'Регистрация приход товаров'!$D$4:$D$2000,$D1737,'Регистрация приход товаров'!$A$4:$A$2000,"&lt;"&amp;DATE(YEAR($A1737),MONTH($A1737),1)))-SUMIFS('Регистрация расход товаров'!$H$4:$H$2000,'Регистрация расход товаров'!$A$4:$A$2000,"&lt;"&amp;DATE(YEAR($A1737),MONTH($A1737),1),'Регистрация расход товаров'!$D$4:$D$2000,$D1737),0)))/((SUMIFS('Регистрация приход товаров'!$G$4:$G$2000,'Регистрация приход товаров'!$A$4:$A$2000,"&gt;="&amp;DATE(YEAR($A1737),MONTH($A1737),1),'Регистрация приход товаров'!$D$4:$D$2000,$D1737)-SUMIFS('Регистрация приход товаров'!$G$4:$G$2000,'Регистрация приход товаров'!$A$4:$A$2000,"&gt;="&amp;DATE(YEAR($A1737),MONTH($A1737)+1,1),'Регистрация приход товаров'!$D$4:$D$2000,$D1737))+(IFERROR((SUMIF('Остаток на начало год'!$B$5:$B$302,$D1737,'Остаток на начало год'!$E$5:$E$302)+SUMIFS('Регистрация приход товаров'!$G$4:$G$2000,'Регистрация приход товаров'!$D$4:$D$2000,$D1737,'Регистрация приход товаров'!$A$4:$A$2000,"&lt;"&amp;DATE(YEAR($A1737),MONTH($A1737),1)))-SUMIFS('Регистрация расход товаров'!$G$4:$G$2000,'Регистрация расход товаров'!$A$4:$A$2000,"&lt;"&amp;DATE(YEAR($A1737),MONTH($A1737),1),'Регистрация расход товаров'!$D$4:$D$2000,$D1737),0))))*G1737,0)</f>
        <v>0</v>
      </c>
      <c r="I1737" s="154"/>
      <c r="J1737" s="153">
        <f t="shared" si="54"/>
        <v>0</v>
      </c>
      <c r="K1737" s="153">
        <f t="shared" si="55"/>
        <v>0</v>
      </c>
      <c r="L1737" s="43" t="e">
        <f>IF(B1737=#REF!,MAX($L$3:L1736)+1,0)</f>
        <v>#REF!</v>
      </c>
    </row>
    <row r="1738" spans="1:12">
      <c r="A1738" s="158"/>
      <c r="B1738" s="94"/>
      <c r="C1738" s="159"/>
      <c r="D1738" s="128"/>
      <c r="E1738" s="151" t="str">
        <f>IFERROR(INDEX('Материал хисобот'!$C$9:$C$259,MATCH(D1738,'Материал хисобот'!$B$9:$B$259,0),1),"")</f>
        <v/>
      </c>
      <c r="F1738" s="152" t="str">
        <f>IFERROR(INDEX('Материал хисобот'!$D$9:$D$259,MATCH(D1738,'Материал хисобот'!$B$9:$B$259,0),1),"")</f>
        <v/>
      </c>
      <c r="G1738" s="155"/>
      <c r="H1738" s="153">
        <f>IFERROR((((SUMIFS('Регистрация приход товаров'!$H$4:$H$2000,'Регистрация приход товаров'!$A$4:$A$2000,"&gt;="&amp;DATE(YEAR($A1738),MONTH($A1738),1),'Регистрация приход товаров'!$D$4:$D$2000,$D1738)-SUMIFS('Регистрация приход товаров'!$H$4:$H$2000,'Регистрация приход товаров'!$A$4:$A$2000,"&gt;="&amp;DATE(YEAR($A1738),MONTH($A1738)+1,1),'Регистрация приход товаров'!$D$4:$D$2000,$D1738))+(IFERROR((SUMIF('Остаток на начало год'!$B$5:$B$302,$D1738,'Остаток на начало год'!$F$5:$F$302)+SUMIFS('Регистрация приход товаров'!$H$4:$H$2000,'Регистрация приход товаров'!$D$4:$D$2000,$D1738,'Регистрация приход товаров'!$A$4:$A$2000,"&lt;"&amp;DATE(YEAR($A1738),MONTH($A1738),1)))-SUMIFS('Регистрация расход товаров'!$H$4:$H$2000,'Регистрация расход товаров'!$A$4:$A$2000,"&lt;"&amp;DATE(YEAR($A1738),MONTH($A1738),1),'Регистрация расход товаров'!$D$4:$D$2000,$D1738),0)))/((SUMIFS('Регистрация приход товаров'!$G$4:$G$2000,'Регистрация приход товаров'!$A$4:$A$2000,"&gt;="&amp;DATE(YEAR($A1738),MONTH($A1738),1),'Регистрация приход товаров'!$D$4:$D$2000,$D1738)-SUMIFS('Регистрация приход товаров'!$G$4:$G$2000,'Регистрация приход товаров'!$A$4:$A$2000,"&gt;="&amp;DATE(YEAR($A1738),MONTH($A1738)+1,1),'Регистрация приход товаров'!$D$4:$D$2000,$D1738))+(IFERROR((SUMIF('Остаток на начало год'!$B$5:$B$302,$D1738,'Остаток на начало год'!$E$5:$E$302)+SUMIFS('Регистрация приход товаров'!$G$4:$G$2000,'Регистрация приход товаров'!$D$4:$D$2000,$D1738,'Регистрация приход товаров'!$A$4:$A$2000,"&lt;"&amp;DATE(YEAR($A1738),MONTH($A1738),1)))-SUMIFS('Регистрация расход товаров'!$G$4:$G$2000,'Регистрация расход товаров'!$A$4:$A$2000,"&lt;"&amp;DATE(YEAR($A1738),MONTH($A1738),1),'Регистрация расход товаров'!$D$4:$D$2000,$D1738),0))))*G1738,0)</f>
        <v>0</v>
      </c>
      <c r="I1738" s="154"/>
      <c r="J1738" s="153">
        <f t="shared" si="54"/>
        <v>0</v>
      </c>
      <c r="K1738" s="153">
        <f t="shared" si="55"/>
        <v>0</v>
      </c>
      <c r="L1738" s="43" t="e">
        <f>IF(B1738=#REF!,MAX($L$3:L1737)+1,0)</f>
        <v>#REF!</v>
      </c>
    </row>
    <row r="1739" spans="1:12">
      <c r="A1739" s="158"/>
      <c r="B1739" s="94"/>
      <c r="C1739" s="159"/>
      <c r="D1739" s="128"/>
      <c r="E1739" s="151" t="str">
        <f>IFERROR(INDEX('Материал хисобот'!$C$9:$C$259,MATCH(D1739,'Материал хисобот'!$B$9:$B$259,0),1),"")</f>
        <v/>
      </c>
      <c r="F1739" s="152" t="str">
        <f>IFERROR(INDEX('Материал хисобот'!$D$9:$D$259,MATCH(D1739,'Материал хисобот'!$B$9:$B$259,0),1),"")</f>
        <v/>
      </c>
      <c r="G1739" s="155"/>
      <c r="H1739" s="153">
        <f>IFERROR((((SUMIFS('Регистрация приход товаров'!$H$4:$H$2000,'Регистрация приход товаров'!$A$4:$A$2000,"&gt;="&amp;DATE(YEAR($A1739),MONTH($A1739),1),'Регистрация приход товаров'!$D$4:$D$2000,$D1739)-SUMIFS('Регистрация приход товаров'!$H$4:$H$2000,'Регистрация приход товаров'!$A$4:$A$2000,"&gt;="&amp;DATE(YEAR($A1739),MONTH($A1739)+1,1),'Регистрация приход товаров'!$D$4:$D$2000,$D1739))+(IFERROR((SUMIF('Остаток на начало год'!$B$5:$B$302,$D1739,'Остаток на начало год'!$F$5:$F$302)+SUMIFS('Регистрация приход товаров'!$H$4:$H$2000,'Регистрация приход товаров'!$D$4:$D$2000,$D1739,'Регистрация приход товаров'!$A$4:$A$2000,"&lt;"&amp;DATE(YEAR($A1739),MONTH($A1739),1)))-SUMIFS('Регистрация расход товаров'!$H$4:$H$2000,'Регистрация расход товаров'!$A$4:$A$2000,"&lt;"&amp;DATE(YEAR($A1739),MONTH($A1739),1),'Регистрация расход товаров'!$D$4:$D$2000,$D1739),0)))/((SUMIFS('Регистрация приход товаров'!$G$4:$G$2000,'Регистрация приход товаров'!$A$4:$A$2000,"&gt;="&amp;DATE(YEAR($A1739),MONTH($A1739),1),'Регистрация приход товаров'!$D$4:$D$2000,$D1739)-SUMIFS('Регистрация приход товаров'!$G$4:$G$2000,'Регистрация приход товаров'!$A$4:$A$2000,"&gt;="&amp;DATE(YEAR($A1739),MONTH($A1739)+1,1),'Регистрация приход товаров'!$D$4:$D$2000,$D1739))+(IFERROR((SUMIF('Остаток на начало год'!$B$5:$B$302,$D1739,'Остаток на начало год'!$E$5:$E$302)+SUMIFS('Регистрация приход товаров'!$G$4:$G$2000,'Регистрация приход товаров'!$D$4:$D$2000,$D1739,'Регистрация приход товаров'!$A$4:$A$2000,"&lt;"&amp;DATE(YEAR($A1739),MONTH($A1739),1)))-SUMIFS('Регистрация расход товаров'!$G$4:$G$2000,'Регистрация расход товаров'!$A$4:$A$2000,"&lt;"&amp;DATE(YEAR($A1739),MONTH($A1739),1),'Регистрация расход товаров'!$D$4:$D$2000,$D1739),0))))*G1739,0)</f>
        <v>0</v>
      </c>
      <c r="I1739" s="154"/>
      <c r="J1739" s="153">
        <f t="shared" si="54"/>
        <v>0</v>
      </c>
      <c r="K1739" s="153">
        <f t="shared" si="55"/>
        <v>0</v>
      </c>
      <c r="L1739" s="43" t="e">
        <f>IF(B1739=#REF!,MAX($L$3:L1738)+1,0)</f>
        <v>#REF!</v>
      </c>
    </row>
    <row r="1740" spans="1:12">
      <c r="A1740" s="158"/>
      <c r="B1740" s="94"/>
      <c r="C1740" s="159"/>
      <c r="D1740" s="128"/>
      <c r="E1740" s="151" t="str">
        <f>IFERROR(INDEX('Материал хисобот'!$C$9:$C$259,MATCH(D1740,'Материал хисобот'!$B$9:$B$259,0),1),"")</f>
        <v/>
      </c>
      <c r="F1740" s="152" t="str">
        <f>IFERROR(INDEX('Материал хисобот'!$D$9:$D$259,MATCH(D1740,'Материал хисобот'!$B$9:$B$259,0),1),"")</f>
        <v/>
      </c>
      <c r="G1740" s="155"/>
      <c r="H1740" s="153">
        <f>IFERROR((((SUMIFS('Регистрация приход товаров'!$H$4:$H$2000,'Регистрация приход товаров'!$A$4:$A$2000,"&gt;="&amp;DATE(YEAR($A1740),MONTH($A1740),1),'Регистрация приход товаров'!$D$4:$D$2000,$D1740)-SUMIFS('Регистрация приход товаров'!$H$4:$H$2000,'Регистрация приход товаров'!$A$4:$A$2000,"&gt;="&amp;DATE(YEAR($A1740),MONTH($A1740)+1,1),'Регистрация приход товаров'!$D$4:$D$2000,$D1740))+(IFERROR((SUMIF('Остаток на начало год'!$B$5:$B$302,$D1740,'Остаток на начало год'!$F$5:$F$302)+SUMIFS('Регистрация приход товаров'!$H$4:$H$2000,'Регистрация приход товаров'!$D$4:$D$2000,$D1740,'Регистрация приход товаров'!$A$4:$A$2000,"&lt;"&amp;DATE(YEAR($A1740),MONTH($A1740),1)))-SUMIFS('Регистрация расход товаров'!$H$4:$H$2000,'Регистрация расход товаров'!$A$4:$A$2000,"&lt;"&amp;DATE(YEAR($A1740),MONTH($A1740),1),'Регистрация расход товаров'!$D$4:$D$2000,$D1740),0)))/((SUMIFS('Регистрация приход товаров'!$G$4:$G$2000,'Регистрация приход товаров'!$A$4:$A$2000,"&gt;="&amp;DATE(YEAR($A1740),MONTH($A1740),1),'Регистрация приход товаров'!$D$4:$D$2000,$D1740)-SUMIFS('Регистрация приход товаров'!$G$4:$G$2000,'Регистрация приход товаров'!$A$4:$A$2000,"&gt;="&amp;DATE(YEAR($A1740),MONTH($A1740)+1,1),'Регистрация приход товаров'!$D$4:$D$2000,$D1740))+(IFERROR((SUMIF('Остаток на начало год'!$B$5:$B$302,$D1740,'Остаток на начало год'!$E$5:$E$302)+SUMIFS('Регистрация приход товаров'!$G$4:$G$2000,'Регистрация приход товаров'!$D$4:$D$2000,$D1740,'Регистрация приход товаров'!$A$4:$A$2000,"&lt;"&amp;DATE(YEAR($A1740),MONTH($A1740),1)))-SUMIFS('Регистрация расход товаров'!$G$4:$G$2000,'Регистрация расход товаров'!$A$4:$A$2000,"&lt;"&amp;DATE(YEAR($A1740),MONTH($A1740),1),'Регистрация расход товаров'!$D$4:$D$2000,$D1740),0))))*G1740,0)</f>
        <v>0</v>
      </c>
      <c r="I1740" s="154"/>
      <c r="J1740" s="153">
        <f t="shared" si="54"/>
        <v>0</v>
      </c>
      <c r="K1740" s="153">
        <f t="shared" si="55"/>
        <v>0</v>
      </c>
      <c r="L1740" s="43" t="e">
        <f>IF(B1740=#REF!,MAX($L$3:L1739)+1,0)</f>
        <v>#REF!</v>
      </c>
    </row>
    <row r="1741" spans="1:12">
      <c r="A1741" s="158"/>
      <c r="B1741" s="94"/>
      <c r="C1741" s="159"/>
      <c r="D1741" s="128"/>
      <c r="E1741" s="151" t="str">
        <f>IFERROR(INDEX('Материал хисобот'!$C$9:$C$259,MATCH(D1741,'Материал хисобот'!$B$9:$B$259,0),1),"")</f>
        <v/>
      </c>
      <c r="F1741" s="152" t="str">
        <f>IFERROR(INDEX('Материал хисобот'!$D$9:$D$259,MATCH(D1741,'Материал хисобот'!$B$9:$B$259,0),1),"")</f>
        <v/>
      </c>
      <c r="G1741" s="155"/>
      <c r="H1741" s="153">
        <f>IFERROR((((SUMIFS('Регистрация приход товаров'!$H$4:$H$2000,'Регистрация приход товаров'!$A$4:$A$2000,"&gt;="&amp;DATE(YEAR($A1741),MONTH($A1741),1),'Регистрация приход товаров'!$D$4:$D$2000,$D1741)-SUMIFS('Регистрация приход товаров'!$H$4:$H$2000,'Регистрация приход товаров'!$A$4:$A$2000,"&gt;="&amp;DATE(YEAR($A1741),MONTH($A1741)+1,1),'Регистрация приход товаров'!$D$4:$D$2000,$D1741))+(IFERROR((SUMIF('Остаток на начало год'!$B$5:$B$302,$D1741,'Остаток на начало год'!$F$5:$F$302)+SUMIFS('Регистрация приход товаров'!$H$4:$H$2000,'Регистрация приход товаров'!$D$4:$D$2000,$D1741,'Регистрация приход товаров'!$A$4:$A$2000,"&lt;"&amp;DATE(YEAR($A1741),MONTH($A1741),1)))-SUMIFS('Регистрация расход товаров'!$H$4:$H$2000,'Регистрация расход товаров'!$A$4:$A$2000,"&lt;"&amp;DATE(YEAR($A1741),MONTH($A1741),1),'Регистрация расход товаров'!$D$4:$D$2000,$D1741),0)))/((SUMIFS('Регистрация приход товаров'!$G$4:$G$2000,'Регистрация приход товаров'!$A$4:$A$2000,"&gt;="&amp;DATE(YEAR($A1741),MONTH($A1741),1),'Регистрация приход товаров'!$D$4:$D$2000,$D1741)-SUMIFS('Регистрация приход товаров'!$G$4:$G$2000,'Регистрация приход товаров'!$A$4:$A$2000,"&gt;="&amp;DATE(YEAR($A1741),MONTH($A1741)+1,1),'Регистрация приход товаров'!$D$4:$D$2000,$D1741))+(IFERROR((SUMIF('Остаток на начало год'!$B$5:$B$302,$D1741,'Остаток на начало год'!$E$5:$E$302)+SUMIFS('Регистрация приход товаров'!$G$4:$G$2000,'Регистрация приход товаров'!$D$4:$D$2000,$D1741,'Регистрация приход товаров'!$A$4:$A$2000,"&lt;"&amp;DATE(YEAR($A1741),MONTH($A1741),1)))-SUMIFS('Регистрация расход товаров'!$G$4:$G$2000,'Регистрация расход товаров'!$A$4:$A$2000,"&lt;"&amp;DATE(YEAR($A1741),MONTH($A1741),1),'Регистрация расход товаров'!$D$4:$D$2000,$D1741),0))))*G1741,0)</f>
        <v>0</v>
      </c>
      <c r="I1741" s="154"/>
      <c r="J1741" s="153">
        <f t="shared" si="54"/>
        <v>0</v>
      </c>
      <c r="K1741" s="153">
        <f t="shared" si="55"/>
        <v>0</v>
      </c>
      <c r="L1741" s="43" t="e">
        <f>IF(B1741=#REF!,MAX($L$3:L1740)+1,0)</f>
        <v>#REF!</v>
      </c>
    </row>
    <row r="1742" spans="1:12">
      <c r="A1742" s="158"/>
      <c r="B1742" s="94"/>
      <c r="C1742" s="159"/>
      <c r="D1742" s="128"/>
      <c r="E1742" s="151" t="str">
        <f>IFERROR(INDEX('Материал хисобот'!$C$9:$C$259,MATCH(D1742,'Материал хисобот'!$B$9:$B$259,0),1),"")</f>
        <v/>
      </c>
      <c r="F1742" s="152" t="str">
        <f>IFERROR(INDEX('Материал хисобот'!$D$9:$D$259,MATCH(D1742,'Материал хисобот'!$B$9:$B$259,0),1),"")</f>
        <v/>
      </c>
      <c r="G1742" s="155"/>
      <c r="H1742" s="153">
        <f>IFERROR((((SUMIFS('Регистрация приход товаров'!$H$4:$H$2000,'Регистрация приход товаров'!$A$4:$A$2000,"&gt;="&amp;DATE(YEAR($A1742),MONTH($A1742),1),'Регистрация приход товаров'!$D$4:$D$2000,$D1742)-SUMIFS('Регистрация приход товаров'!$H$4:$H$2000,'Регистрация приход товаров'!$A$4:$A$2000,"&gt;="&amp;DATE(YEAR($A1742),MONTH($A1742)+1,1),'Регистрация приход товаров'!$D$4:$D$2000,$D1742))+(IFERROR((SUMIF('Остаток на начало год'!$B$5:$B$302,$D1742,'Остаток на начало год'!$F$5:$F$302)+SUMIFS('Регистрация приход товаров'!$H$4:$H$2000,'Регистрация приход товаров'!$D$4:$D$2000,$D1742,'Регистрация приход товаров'!$A$4:$A$2000,"&lt;"&amp;DATE(YEAR($A1742),MONTH($A1742),1)))-SUMIFS('Регистрация расход товаров'!$H$4:$H$2000,'Регистрация расход товаров'!$A$4:$A$2000,"&lt;"&amp;DATE(YEAR($A1742),MONTH($A1742),1),'Регистрация расход товаров'!$D$4:$D$2000,$D1742),0)))/((SUMIFS('Регистрация приход товаров'!$G$4:$G$2000,'Регистрация приход товаров'!$A$4:$A$2000,"&gt;="&amp;DATE(YEAR($A1742),MONTH($A1742),1),'Регистрация приход товаров'!$D$4:$D$2000,$D1742)-SUMIFS('Регистрация приход товаров'!$G$4:$G$2000,'Регистрация приход товаров'!$A$4:$A$2000,"&gt;="&amp;DATE(YEAR($A1742),MONTH($A1742)+1,1),'Регистрация приход товаров'!$D$4:$D$2000,$D1742))+(IFERROR((SUMIF('Остаток на начало год'!$B$5:$B$302,$D1742,'Остаток на начало год'!$E$5:$E$302)+SUMIFS('Регистрация приход товаров'!$G$4:$G$2000,'Регистрация приход товаров'!$D$4:$D$2000,$D1742,'Регистрация приход товаров'!$A$4:$A$2000,"&lt;"&amp;DATE(YEAR($A1742),MONTH($A1742),1)))-SUMIFS('Регистрация расход товаров'!$G$4:$G$2000,'Регистрация расход товаров'!$A$4:$A$2000,"&lt;"&amp;DATE(YEAR($A1742),MONTH($A1742),1),'Регистрация расход товаров'!$D$4:$D$2000,$D1742),0))))*G1742,0)</f>
        <v>0</v>
      </c>
      <c r="I1742" s="154"/>
      <c r="J1742" s="153">
        <f t="shared" si="54"/>
        <v>0</v>
      </c>
      <c r="K1742" s="153">
        <f t="shared" si="55"/>
        <v>0</v>
      </c>
      <c r="L1742" s="43" t="e">
        <f>IF(B1742=#REF!,MAX($L$3:L1741)+1,0)</f>
        <v>#REF!</v>
      </c>
    </row>
    <row r="1743" spans="1:12">
      <c r="A1743" s="158"/>
      <c r="B1743" s="94"/>
      <c r="C1743" s="159"/>
      <c r="D1743" s="128"/>
      <c r="E1743" s="151" t="str">
        <f>IFERROR(INDEX('Материал хисобот'!$C$9:$C$259,MATCH(D1743,'Материал хисобот'!$B$9:$B$259,0),1),"")</f>
        <v/>
      </c>
      <c r="F1743" s="152" t="str">
        <f>IFERROR(INDEX('Материал хисобот'!$D$9:$D$259,MATCH(D1743,'Материал хисобот'!$B$9:$B$259,0),1),"")</f>
        <v/>
      </c>
      <c r="G1743" s="155"/>
      <c r="H1743" s="153">
        <f>IFERROR((((SUMIFS('Регистрация приход товаров'!$H$4:$H$2000,'Регистрация приход товаров'!$A$4:$A$2000,"&gt;="&amp;DATE(YEAR($A1743),MONTH($A1743),1),'Регистрация приход товаров'!$D$4:$D$2000,$D1743)-SUMIFS('Регистрация приход товаров'!$H$4:$H$2000,'Регистрация приход товаров'!$A$4:$A$2000,"&gt;="&amp;DATE(YEAR($A1743),MONTH($A1743)+1,1),'Регистрация приход товаров'!$D$4:$D$2000,$D1743))+(IFERROR((SUMIF('Остаток на начало год'!$B$5:$B$302,$D1743,'Остаток на начало год'!$F$5:$F$302)+SUMIFS('Регистрация приход товаров'!$H$4:$H$2000,'Регистрация приход товаров'!$D$4:$D$2000,$D1743,'Регистрация приход товаров'!$A$4:$A$2000,"&lt;"&amp;DATE(YEAR($A1743),MONTH($A1743),1)))-SUMIFS('Регистрация расход товаров'!$H$4:$H$2000,'Регистрация расход товаров'!$A$4:$A$2000,"&lt;"&amp;DATE(YEAR($A1743),MONTH($A1743),1),'Регистрация расход товаров'!$D$4:$D$2000,$D1743),0)))/((SUMIFS('Регистрация приход товаров'!$G$4:$G$2000,'Регистрация приход товаров'!$A$4:$A$2000,"&gt;="&amp;DATE(YEAR($A1743),MONTH($A1743),1),'Регистрация приход товаров'!$D$4:$D$2000,$D1743)-SUMIFS('Регистрация приход товаров'!$G$4:$G$2000,'Регистрация приход товаров'!$A$4:$A$2000,"&gt;="&amp;DATE(YEAR($A1743),MONTH($A1743)+1,1),'Регистрация приход товаров'!$D$4:$D$2000,$D1743))+(IFERROR((SUMIF('Остаток на начало год'!$B$5:$B$302,$D1743,'Остаток на начало год'!$E$5:$E$302)+SUMIFS('Регистрация приход товаров'!$G$4:$G$2000,'Регистрация приход товаров'!$D$4:$D$2000,$D1743,'Регистрация приход товаров'!$A$4:$A$2000,"&lt;"&amp;DATE(YEAR($A1743),MONTH($A1743),1)))-SUMIFS('Регистрация расход товаров'!$G$4:$G$2000,'Регистрация расход товаров'!$A$4:$A$2000,"&lt;"&amp;DATE(YEAR($A1743),MONTH($A1743),1),'Регистрация расход товаров'!$D$4:$D$2000,$D1743),0))))*G1743,0)</f>
        <v>0</v>
      </c>
      <c r="I1743" s="154"/>
      <c r="J1743" s="153">
        <f t="shared" si="54"/>
        <v>0</v>
      </c>
      <c r="K1743" s="153">
        <f t="shared" si="55"/>
        <v>0</v>
      </c>
      <c r="L1743" s="43" t="e">
        <f>IF(B1743=#REF!,MAX($L$3:L1742)+1,0)</f>
        <v>#REF!</v>
      </c>
    </row>
    <row r="1744" spans="1:12">
      <c r="A1744" s="158"/>
      <c r="B1744" s="94"/>
      <c r="C1744" s="159"/>
      <c r="D1744" s="128"/>
      <c r="E1744" s="151" t="str">
        <f>IFERROR(INDEX('Материал хисобот'!$C$9:$C$259,MATCH(D1744,'Материал хисобот'!$B$9:$B$259,0),1),"")</f>
        <v/>
      </c>
      <c r="F1744" s="152" t="str">
        <f>IFERROR(INDEX('Материал хисобот'!$D$9:$D$259,MATCH(D1744,'Материал хисобот'!$B$9:$B$259,0),1),"")</f>
        <v/>
      </c>
      <c r="G1744" s="155"/>
      <c r="H1744" s="153">
        <f>IFERROR((((SUMIFS('Регистрация приход товаров'!$H$4:$H$2000,'Регистрация приход товаров'!$A$4:$A$2000,"&gt;="&amp;DATE(YEAR($A1744),MONTH($A1744),1),'Регистрация приход товаров'!$D$4:$D$2000,$D1744)-SUMIFS('Регистрация приход товаров'!$H$4:$H$2000,'Регистрация приход товаров'!$A$4:$A$2000,"&gt;="&amp;DATE(YEAR($A1744),MONTH($A1744)+1,1),'Регистрация приход товаров'!$D$4:$D$2000,$D1744))+(IFERROR((SUMIF('Остаток на начало год'!$B$5:$B$302,$D1744,'Остаток на начало год'!$F$5:$F$302)+SUMIFS('Регистрация приход товаров'!$H$4:$H$2000,'Регистрация приход товаров'!$D$4:$D$2000,$D1744,'Регистрация приход товаров'!$A$4:$A$2000,"&lt;"&amp;DATE(YEAR($A1744),MONTH($A1744),1)))-SUMIFS('Регистрация расход товаров'!$H$4:$H$2000,'Регистрация расход товаров'!$A$4:$A$2000,"&lt;"&amp;DATE(YEAR($A1744),MONTH($A1744),1),'Регистрация расход товаров'!$D$4:$D$2000,$D1744),0)))/((SUMIFS('Регистрация приход товаров'!$G$4:$G$2000,'Регистрация приход товаров'!$A$4:$A$2000,"&gt;="&amp;DATE(YEAR($A1744),MONTH($A1744),1),'Регистрация приход товаров'!$D$4:$D$2000,$D1744)-SUMIFS('Регистрация приход товаров'!$G$4:$G$2000,'Регистрация приход товаров'!$A$4:$A$2000,"&gt;="&amp;DATE(YEAR($A1744),MONTH($A1744)+1,1),'Регистрация приход товаров'!$D$4:$D$2000,$D1744))+(IFERROR((SUMIF('Остаток на начало год'!$B$5:$B$302,$D1744,'Остаток на начало год'!$E$5:$E$302)+SUMIFS('Регистрация приход товаров'!$G$4:$G$2000,'Регистрация приход товаров'!$D$4:$D$2000,$D1744,'Регистрация приход товаров'!$A$4:$A$2000,"&lt;"&amp;DATE(YEAR($A1744),MONTH($A1744),1)))-SUMIFS('Регистрация расход товаров'!$G$4:$G$2000,'Регистрация расход товаров'!$A$4:$A$2000,"&lt;"&amp;DATE(YEAR($A1744),MONTH($A1744),1),'Регистрация расход товаров'!$D$4:$D$2000,$D1744),0))))*G1744,0)</f>
        <v>0</v>
      </c>
      <c r="I1744" s="154"/>
      <c r="J1744" s="153">
        <f t="shared" si="54"/>
        <v>0</v>
      </c>
      <c r="K1744" s="153">
        <f t="shared" si="55"/>
        <v>0</v>
      </c>
      <c r="L1744" s="43" t="e">
        <f>IF(B1744=#REF!,MAX($L$3:L1743)+1,0)</f>
        <v>#REF!</v>
      </c>
    </row>
    <row r="1745" spans="1:12">
      <c r="A1745" s="158"/>
      <c r="B1745" s="94"/>
      <c r="C1745" s="159"/>
      <c r="D1745" s="128"/>
      <c r="E1745" s="151" t="str">
        <f>IFERROR(INDEX('Материал хисобот'!$C$9:$C$259,MATCH(D1745,'Материал хисобот'!$B$9:$B$259,0),1),"")</f>
        <v/>
      </c>
      <c r="F1745" s="152" t="str">
        <f>IFERROR(INDEX('Материал хисобот'!$D$9:$D$259,MATCH(D1745,'Материал хисобот'!$B$9:$B$259,0),1),"")</f>
        <v/>
      </c>
      <c r="G1745" s="155"/>
      <c r="H1745" s="153">
        <f>IFERROR((((SUMIFS('Регистрация приход товаров'!$H$4:$H$2000,'Регистрация приход товаров'!$A$4:$A$2000,"&gt;="&amp;DATE(YEAR($A1745),MONTH($A1745),1),'Регистрация приход товаров'!$D$4:$D$2000,$D1745)-SUMIFS('Регистрация приход товаров'!$H$4:$H$2000,'Регистрация приход товаров'!$A$4:$A$2000,"&gt;="&amp;DATE(YEAR($A1745),MONTH($A1745)+1,1),'Регистрация приход товаров'!$D$4:$D$2000,$D1745))+(IFERROR((SUMIF('Остаток на начало год'!$B$5:$B$302,$D1745,'Остаток на начало год'!$F$5:$F$302)+SUMIFS('Регистрация приход товаров'!$H$4:$H$2000,'Регистрация приход товаров'!$D$4:$D$2000,$D1745,'Регистрация приход товаров'!$A$4:$A$2000,"&lt;"&amp;DATE(YEAR($A1745),MONTH($A1745),1)))-SUMIFS('Регистрация расход товаров'!$H$4:$H$2000,'Регистрация расход товаров'!$A$4:$A$2000,"&lt;"&amp;DATE(YEAR($A1745),MONTH($A1745),1),'Регистрация расход товаров'!$D$4:$D$2000,$D1745),0)))/((SUMIFS('Регистрация приход товаров'!$G$4:$G$2000,'Регистрация приход товаров'!$A$4:$A$2000,"&gt;="&amp;DATE(YEAR($A1745),MONTH($A1745),1),'Регистрация приход товаров'!$D$4:$D$2000,$D1745)-SUMIFS('Регистрация приход товаров'!$G$4:$G$2000,'Регистрация приход товаров'!$A$4:$A$2000,"&gt;="&amp;DATE(YEAR($A1745),MONTH($A1745)+1,1),'Регистрация приход товаров'!$D$4:$D$2000,$D1745))+(IFERROR((SUMIF('Остаток на начало год'!$B$5:$B$302,$D1745,'Остаток на начало год'!$E$5:$E$302)+SUMIFS('Регистрация приход товаров'!$G$4:$G$2000,'Регистрация приход товаров'!$D$4:$D$2000,$D1745,'Регистрация приход товаров'!$A$4:$A$2000,"&lt;"&amp;DATE(YEAR($A1745),MONTH($A1745),1)))-SUMIFS('Регистрация расход товаров'!$G$4:$G$2000,'Регистрация расход товаров'!$A$4:$A$2000,"&lt;"&amp;DATE(YEAR($A1745),MONTH($A1745),1),'Регистрация расход товаров'!$D$4:$D$2000,$D1745),0))))*G1745,0)</f>
        <v>0</v>
      </c>
      <c r="I1745" s="154"/>
      <c r="J1745" s="153">
        <f t="shared" si="54"/>
        <v>0</v>
      </c>
      <c r="K1745" s="153">
        <f t="shared" si="55"/>
        <v>0</v>
      </c>
      <c r="L1745" s="43" t="e">
        <f>IF(B1745=#REF!,MAX($L$3:L1744)+1,0)</f>
        <v>#REF!</v>
      </c>
    </row>
    <row r="1746" spans="1:12">
      <c r="A1746" s="158"/>
      <c r="B1746" s="94"/>
      <c r="C1746" s="159"/>
      <c r="D1746" s="128"/>
      <c r="E1746" s="151" t="str">
        <f>IFERROR(INDEX('Материал хисобот'!$C$9:$C$259,MATCH(D1746,'Материал хисобот'!$B$9:$B$259,0),1),"")</f>
        <v/>
      </c>
      <c r="F1746" s="152" t="str">
        <f>IFERROR(INDEX('Материал хисобот'!$D$9:$D$259,MATCH(D1746,'Материал хисобот'!$B$9:$B$259,0),1),"")</f>
        <v/>
      </c>
      <c r="G1746" s="155"/>
      <c r="H1746" s="153">
        <f>IFERROR((((SUMIFS('Регистрация приход товаров'!$H$4:$H$2000,'Регистрация приход товаров'!$A$4:$A$2000,"&gt;="&amp;DATE(YEAR($A1746),MONTH($A1746),1),'Регистрация приход товаров'!$D$4:$D$2000,$D1746)-SUMIFS('Регистрация приход товаров'!$H$4:$H$2000,'Регистрация приход товаров'!$A$4:$A$2000,"&gt;="&amp;DATE(YEAR($A1746),MONTH($A1746)+1,1),'Регистрация приход товаров'!$D$4:$D$2000,$D1746))+(IFERROR((SUMIF('Остаток на начало год'!$B$5:$B$302,$D1746,'Остаток на начало год'!$F$5:$F$302)+SUMIFS('Регистрация приход товаров'!$H$4:$H$2000,'Регистрация приход товаров'!$D$4:$D$2000,$D1746,'Регистрация приход товаров'!$A$4:$A$2000,"&lt;"&amp;DATE(YEAR($A1746),MONTH($A1746),1)))-SUMIFS('Регистрация расход товаров'!$H$4:$H$2000,'Регистрация расход товаров'!$A$4:$A$2000,"&lt;"&amp;DATE(YEAR($A1746),MONTH($A1746),1),'Регистрация расход товаров'!$D$4:$D$2000,$D1746),0)))/((SUMIFS('Регистрация приход товаров'!$G$4:$G$2000,'Регистрация приход товаров'!$A$4:$A$2000,"&gt;="&amp;DATE(YEAR($A1746),MONTH($A1746),1),'Регистрация приход товаров'!$D$4:$D$2000,$D1746)-SUMIFS('Регистрация приход товаров'!$G$4:$G$2000,'Регистрация приход товаров'!$A$4:$A$2000,"&gt;="&amp;DATE(YEAR($A1746),MONTH($A1746)+1,1),'Регистрация приход товаров'!$D$4:$D$2000,$D1746))+(IFERROR((SUMIF('Остаток на начало год'!$B$5:$B$302,$D1746,'Остаток на начало год'!$E$5:$E$302)+SUMIFS('Регистрация приход товаров'!$G$4:$G$2000,'Регистрация приход товаров'!$D$4:$D$2000,$D1746,'Регистрация приход товаров'!$A$4:$A$2000,"&lt;"&amp;DATE(YEAR($A1746),MONTH($A1746),1)))-SUMIFS('Регистрация расход товаров'!$G$4:$G$2000,'Регистрация расход товаров'!$A$4:$A$2000,"&lt;"&amp;DATE(YEAR($A1746),MONTH($A1746),1),'Регистрация расход товаров'!$D$4:$D$2000,$D1746),0))))*G1746,0)</f>
        <v>0</v>
      </c>
      <c r="I1746" s="154"/>
      <c r="J1746" s="153">
        <f t="shared" si="54"/>
        <v>0</v>
      </c>
      <c r="K1746" s="153">
        <f t="shared" si="55"/>
        <v>0</v>
      </c>
      <c r="L1746" s="43" t="e">
        <f>IF(B1746=#REF!,MAX($L$3:L1745)+1,0)</f>
        <v>#REF!</v>
      </c>
    </row>
    <row r="1747" spans="1:12">
      <c r="A1747" s="158"/>
      <c r="B1747" s="94"/>
      <c r="C1747" s="159"/>
      <c r="D1747" s="128"/>
      <c r="E1747" s="151" t="str">
        <f>IFERROR(INDEX('Материал хисобот'!$C$9:$C$259,MATCH(D1747,'Материал хисобот'!$B$9:$B$259,0),1),"")</f>
        <v/>
      </c>
      <c r="F1747" s="152" t="str">
        <f>IFERROR(INDEX('Материал хисобот'!$D$9:$D$259,MATCH(D1747,'Материал хисобот'!$B$9:$B$259,0),1),"")</f>
        <v/>
      </c>
      <c r="G1747" s="155"/>
      <c r="H1747" s="153">
        <f>IFERROR((((SUMIFS('Регистрация приход товаров'!$H$4:$H$2000,'Регистрация приход товаров'!$A$4:$A$2000,"&gt;="&amp;DATE(YEAR($A1747),MONTH($A1747),1),'Регистрация приход товаров'!$D$4:$D$2000,$D1747)-SUMIFS('Регистрация приход товаров'!$H$4:$H$2000,'Регистрация приход товаров'!$A$4:$A$2000,"&gt;="&amp;DATE(YEAR($A1747),MONTH($A1747)+1,1),'Регистрация приход товаров'!$D$4:$D$2000,$D1747))+(IFERROR((SUMIF('Остаток на начало год'!$B$5:$B$302,$D1747,'Остаток на начало год'!$F$5:$F$302)+SUMIFS('Регистрация приход товаров'!$H$4:$H$2000,'Регистрация приход товаров'!$D$4:$D$2000,$D1747,'Регистрация приход товаров'!$A$4:$A$2000,"&lt;"&amp;DATE(YEAR($A1747),MONTH($A1747),1)))-SUMIFS('Регистрация расход товаров'!$H$4:$H$2000,'Регистрация расход товаров'!$A$4:$A$2000,"&lt;"&amp;DATE(YEAR($A1747),MONTH($A1747),1),'Регистрация расход товаров'!$D$4:$D$2000,$D1747),0)))/((SUMIFS('Регистрация приход товаров'!$G$4:$G$2000,'Регистрация приход товаров'!$A$4:$A$2000,"&gt;="&amp;DATE(YEAR($A1747),MONTH($A1747),1),'Регистрация приход товаров'!$D$4:$D$2000,$D1747)-SUMIFS('Регистрация приход товаров'!$G$4:$G$2000,'Регистрация приход товаров'!$A$4:$A$2000,"&gt;="&amp;DATE(YEAR($A1747),MONTH($A1747)+1,1),'Регистрация приход товаров'!$D$4:$D$2000,$D1747))+(IFERROR((SUMIF('Остаток на начало год'!$B$5:$B$302,$D1747,'Остаток на начало год'!$E$5:$E$302)+SUMIFS('Регистрация приход товаров'!$G$4:$G$2000,'Регистрация приход товаров'!$D$4:$D$2000,$D1747,'Регистрация приход товаров'!$A$4:$A$2000,"&lt;"&amp;DATE(YEAR($A1747),MONTH($A1747),1)))-SUMIFS('Регистрация расход товаров'!$G$4:$G$2000,'Регистрация расход товаров'!$A$4:$A$2000,"&lt;"&amp;DATE(YEAR($A1747),MONTH($A1747),1),'Регистрация расход товаров'!$D$4:$D$2000,$D1747),0))))*G1747,0)</f>
        <v>0</v>
      </c>
      <c r="I1747" s="154"/>
      <c r="J1747" s="153">
        <f t="shared" si="54"/>
        <v>0</v>
      </c>
      <c r="K1747" s="153">
        <f t="shared" si="55"/>
        <v>0</v>
      </c>
      <c r="L1747" s="43" t="e">
        <f>IF(B1747=#REF!,MAX($L$3:L1746)+1,0)</f>
        <v>#REF!</v>
      </c>
    </row>
    <row r="1748" spans="1:12">
      <c r="A1748" s="158"/>
      <c r="B1748" s="94"/>
      <c r="C1748" s="159"/>
      <c r="D1748" s="128"/>
      <c r="E1748" s="151" t="str">
        <f>IFERROR(INDEX('Материал хисобот'!$C$9:$C$259,MATCH(D1748,'Материал хисобот'!$B$9:$B$259,0),1),"")</f>
        <v/>
      </c>
      <c r="F1748" s="152" t="str">
        <f>IFERROR(INDEX('Материал хисобот'!$D$9:$D$259,MATCH(D1748,'Материал хисобот'!$B$9:$B$259,0),1),"")</f>
        <v/>
      </c>
      <c r="G1748" s="155"/>
      <c r="H1748" s="153">
        <f>IFERROR((((SUMIFS('Регистрация приход товаров'!$H$4:$H$2000,'Регистрация приход товаров'!$A$4:$A$2000,"&gt;="&amp;DATE(YEAR($A1748),MONTH($A1748),1),'Регистрация приход товаров'!$D$4:$D$2000,$D1748)-SUMIFS('Регистрация приход товаров'!$H$4:$H$2000,'Регистрация приход товаров'!$A$4:$A$2000,"&gt;="&amp;DATE(YEAR($A1748),MONTH($A1748)+1,1),'Регистрация приход товаров'!$D$4:$D$2000,$D1748))+(IFERROR((SUMIF('Остаток на начало год'!$B$5:$B$302,$D1748,'Остаток на начало год'!$F$5:$F$302)+SUMIFS('Регистрация приход товаров'!$H$4:$H$2000,'Регистрация приход товаров'!$D$4:$D$2000,$D1748,'Регистрация приход товаров'!$A$4:$A$2000,"&lt;"&amp;DATE(YEAR($A1748),MONTH($A1748),1)))-SUMIFS('Регистрация расход товаров'!$H$4:$H$2000,'Регистрация расход товаров'!$A$4:$A$2000,"&lt;"&amp;DATE(YEAR($A1748),MONTH($A1748),1),'Регистрация расход товаров'!$D$4:$D$2000,$D1748),0)))/((SUMIFS('Регистрация приход товаров'!$G$4:$G$2000,'Регистрация приход товаров'!$A$4:$A$2000,"&gt;="&amp;DATE(YEAR($A1748),MONTH($A1748),1),'Регистрация приход товаров'!$D$4:$D$2000,$D1748)-SUMIFS('Регистрация приход товаров'!$G$4:$G$2000,'Регистрация приход товаров'!$A$4:$A$2000,"&gt;="&amp;DATE(YEAR($A1748),MONTH($A1748)+1,1),'Регистрация приход товаров'!$D$4:$D$2000,$D1748))+(IFERROR((SUMIF('Остаток на начало год'!$B$5:$B$302,$D1748,'Остаток на начало год'!$E$5:$E$302)+SUMIFS('Регистрация приход товаров'!$G$4:$G$2000,'Регистрация приход товаров'!$D$4:$D$2000,$D1748,'Регистрация приход товаров'!$A$4:$A$2000,"&lt;"&amp;DATE(YEAR($A1748),MONTH($A1748),1)))-SUMIFS('Регистрация расход товаров'!$G$4:$G$2000,'Регистрация расход товаров'!$A$4:$A$2000,"&lt;"&amp;DATE(YEAR($A1748),MONTH($A1748),1),'Регистрация расход товаров'!$D$4:$D$2000,$D1748),0))))*G1748,0)</f>
        <v>0</v>
      </c>
      <c r="I1748" s="154"/>
      <c r="J1748" s="153">
        <f t="shared" si="54"/>
        <v>0</v>
      </c>
      <c r="K1748" s="153">
        <f t="shared" si="55"/>
        <v>0</v>
      </c>
      <c r="L1748" s="43" t="e">
        <f>IF(B1748=#REF!,MAX($L$3:L1747)+1,0)</f>
        <v>#REF!</v>
      </c>
    </row>
    <row r="1749" spans="1:12">
      <c r="A1749" s="158"/>
      <c r="B1749" s="94"/>
      <c r="C1749" s="159"/>
      <c r="D1749" s="128"/>
      <c r="E1749" s="151" t="str">
        <f>IFERROR(INDEX('Материал хисобот'!$C$9:$C$259,MATCH(D1749,'Материал хисобот'!$B$9:$B$259,0),1),"")</f>
        <v/>
      </c>
      <c r="F1749" s="152" t="str">
        <f>IFERROR(INDEX('Материал хисобот'!$D$9:$D$259,MATCH(D1749,'Материал хисобот'!$B$9:$B$259,0),1),"")</f>
        <v/>
      </c>
      <c r="G1749" s="155"/>
      <c r="H1749" s="153">
        <f>IFERROR((((SUMIFS('Регистрация приход товаров'!$H$4:$H$2000,'Регистрация приход товаров'!$A$4:$A$2000,"&gt;="&amp;DATE(YEAR($A1749),MONTH($A1749),1),'Регистрация приход товаров'!$D$4:$D$2000,$D1749)-SUMIFS('Регистрация приход товаров'!$H$4:$H$2000,'Регистрация приход товаров'!$A$4:$A$2000,"&gt;="&amp;DATE(YEAR($A1749),MONTH($A1749)+1,1),'Регистрация приход товаров'!$D$4:$D$2000,$D1749))+(IFERROR((SUMIF('Остаток на начало год'!$B$5:$B$302,$D1749,'Остаток на начало год'!$F$5:$F$302)+SUMIFS('Регистрация приход товаров'!$H$4:$H$2000,'Регистрация приход товаров'!$D$4:$D$2000,$D1749,'Регистрация приход товаров'!$A$4:$A$2000,"&lt;"&amp;DATE(YEAR($A1749),MONTH($A1749),1)))-SUMIFS('Регистрация расход товаров'!$H$4:$H$2000,'Регистрация расход товаров'!$A$4:$A$2000,"&lt;"&amp;DATE(YEAR($A1749),MONTH($A1749),1),'Регистрация расход товаров'!$D$4:$D$2000,$D1749),0)))/((SUMIFS('Регистрация приход товаров'!$G$4:$G$2000,'Регистрация приход товаров'!$A$4:$A$2000,"&gt;="&amp;DATE(YEAR($A1749),MONTH($A1749),1),'Регистрация приход товаров'!$D$4:$D$2000,$D1749)-SUMIFS('Регистрация приход товаров'!$G$4:$G$2000,'Регистрация приход товаров'!$A$4:$A$2000,"&gt;="&amp;DATE(YEAR($A1749),MONTH($A1749)+1,1),'Регистрация приход товаров'!$D$4:$D$2000,$D1749))+(IFERROR((SUMIF('Остаток на начало год'!$B$5:$B$302,$D1749,'Остаток на начало год'!$E$5:$E$302)+SUMIFS('Регистрация приход товаров'!$G$4:$G$2000,'Регистрация приход товаров'!$D$4:$D$2000,$D1749,'Регистрация приход товаров'!$A$4:$A$2000,"&lt;"&amp;DATE(YEAR($A1749),MONTH($A1749),1)))-SUMIFS('Регистрация расход товаров'!$G$4:$G$2000,'Регистрация расход товаров'!$A$4:$A$2000,"&lt;"&amp;DATE(YEAR($A1749),MONTH($A1749),1),'Регистрация расход товаров'!$D$4:$D$2000,$D1749),0))))*G1749,0)</f>
        <v>0</v>
      </c>
      <c r="I1749" s="154"/>
      <c r="J1749" s="153">
        <f t="shared" si="54"/>
        <v>0</v>
      </c>
      <c r="K1749" s="153">
        <f t="shared" si="55"/>
        <v>0</v>
      </c>
      <c r="L1749" s="43" t="e">
        <f>IF(B1749=#REF!,MAX($L$3:L1748)+1,0)</f>
        <v>#REF!</v>
      </c>
    </row>
    <row r="1750" spans="1:12">
      <c r="A1750" s="158"/>
      <c r="B1750" s="94"/>
      <c r="C1750" s="159"/>
      <c r="D1750" s="128"/>
      <c r="E1750" s="151" t="str">
        <f>IFERROR(INDEX('Материал хисобот'!$C$9:$C$259,MATCH(D1750,'Материал хисобот'!$B$9:$B$259,0),1),"")</f>
        <v/>
      </c>
      <c r="F1750" s="152" t="str">
        <f>IFERROR(INDEX('Материал хисобот'!$D$9:$D$259,MATCH(D1750,'Материал хисобот'!$B$9:$B$259,0),1),"")</f>
        <v/>
      </c>
      <c r="G1750" s="155"/>
      <c r="H1750" s="153">
        <f>IFERROR((((SUMIFS('Регистрация приход товаров'!$H$4:$H$2000,'Регистрация приход товаров'!$A$4:$A$2000,"&gt;="&amp;DATE(YEAR($A1750),MONTH($A1750),1),'Регистрация приход товаров'!$D$4:$D$2000,$D1750)-SUMIFS('Регистрация приход товаров'!$H$4:$H$2000,'Регистрация приход товаров'!$A$4:$A$2000,"&gt;="&amp;DATE(YEAR($A1750),MONTH($A1750)+1,1),'Регистрация приход товаров'!$D$4:$D$2000,$D1750))+(IFERROR((SUMIF('Остаток на начало год'!$B$5:$B$302,$D1750,'Остаток на начало год'!$F$5:$F$302)+SUMIFS('Регистрация приход товаров'!$H$4:$H$2000,'Регистрация приход товаров'!$D$4:$D$2000,$D1750,'Регистрация приход товаров'!$A$4:$A$2000,"&lt;"&amp;DATE(YEAR($A1750),MONTH($A1750),1)))-SUMIFS('Регистрация расход товаров'!$H$4:$H$2000,'Регистрация расход товаров'!$A$4:$A$2000,"&lt;"&amp;DATE(YEAR($A1750),MONTH($A1750),1),'Регистрация расход товаров'!$D$4:$D$2000,$D1750),0)))/((SUMIFS('Регистрация приход товаров'!$G$4:$G$2000,'Регистрация приход товаров'!$A$4:$A$2000,"&gt;="&amp;DATE(YEAR($A1750),MONTH($A1750),1),'Регистрация приход товаров'!$D$4:$D$2000,$D1750)-SUMIFS('Регистрация приход товаров'!$G$4:$G$2000,'Регистрация приход товаров'!$A$4:$A$2000,"&gt;="&amp;DATE(YEAR($A1750),MONTH($A1750)+1,1),'Регистрация приход товаров'!$D$4:$D$2000,$D1750))+(IFERROR((SUMIF('Остаток на начало год'!$B$5:$B$302,$D1750,'Остаток на начало год'!$E$5:$E$302)+SUMIFS('Регистрация приход товаров'!$G$4:$G$2000,'Регистрация приход товаров'!$D$4:$D$2000,$D1750,'Регистрация приход товаров'!$A$4:$A$2000,"&lt;"&amp;DATE(YEAR($A1750),MONTH($A1750),1)))-SUMIFS('Регистрация расход товаров'!$G$4:$G$2000,'Регистрация расход товаров'!$A$4:$A$2000,"&lt;"&amp;DATE(YEAR($A1750),MONTH($A1750),1),'Регистрация расход товаров'!$D$4:$D$2000,$D1750),0))))*G1750,0)</f>
        <v>0</v>
      </c>
      <c r="I1750" s="154"/>
      <c r="J1750" s="153">
        <f t="shared" si="54"/>
        <v>0</v>
      </c>
      <c r="K1750" s="153">
        <f t="shared" si="55"/>
        <v>0</v>
      </c>
      <c r="L1750" s="43" t="e">
        <f>IF(B1750=#REF!,MAX($L$3:L1749)+1,0)</f>
        <v>#REF!</v>
      </c>
    </row>
    <row r="1751" spans="1:12">
      <c r="A1751" s="158"/>
      <c r="B1751" s="94"/>
      <c r="C1751" s="159"/>
      <c r="D1751" s="128"/>
      <c r="E1751" s="151" t="str">
        <f>IFERROR(INDEX('Материал хисобот'!$C$9:$C$259,MATCH(D1751,'Материал хисобот'!$B$9:$B$259,0),1),"")</f>
        <v/>
      </c>
      <c r="F1751" s="152" t="str">
        <f>IFERROR(INDEX('Материал хисобот'!$D$9:$D$259,MATCH(D1751,'Материал хисобот'!$B$9:$B$259,0),1),"")</f>
        <v/>
      </c>
      <c r="G1751" s="155"/>
      <c r="H1751" s="153">
        <f>IFERROR((((SUMIFS('Регистрация приход товаров'!$H$4:$H$2000,'Регистрация приход товаров'!$A$4:$A$2000,"&gt;="&amp;DATE(YEAR($A1751),MONTH($A1751),1),'Регистрация приход товаров'!$D$4:$D$2000,$D1751)-SUMIFS('Регистрация приход товаров'!$H$4:$H$2000,'Регистрация приход товаров'!$A$4:$A$2000,"&gt;="&amp;DATE(YEAR($A1751),MONTH($A1751)+1,1),'Регистрация приход товаров'!$D$4:$D$2000,$D1751))+(IFERROR((SUMIF('Остаток на начало год'!$B$5:$B$302,$D1751,'Остаток на начало год'!$F$5:$F$302)+SUMIFS('Регистрация приход товаров'!$H$4:$H$2000,'Регистрация приход товаров'!$D$4:$D$2000,$D1751,'Регистрация приход товаров'!$A$4:$A$2000,"&lt;"&amp;DATE(YEAR($A1751),MONTH($A1751),1)))-SUMIFS('Регистрация расход товаров'!$H$4:$H$2000,'Регистрация расход товаров'!$A$4:$A$2000,"&lt;"&amp;DATE(YEAR($A1751),MONTH($A1751),1),'Регистрация расход товаров'!$D$4:$D$2000,$D1751),0)))/((SUMIFS('Регистрация приход товаров'!$G$4:$G$2000,'Регистрация приход товаров'!$A$4:$A$2000,"&gt;="&amp;DATE(YEAR($A1751),MONTH($A1751),1),'Регистрация приход товаров'!$D$4:$D$2000,$D1751)-SUMIFS('Регистрация приход товаров'!$G$4:$G$2000,'Регистрация приход товаров'!$A$4:$A$2000,"&gt;="&amp;DATE(YEAR($A1751),MONTH($A1751)+1,1),'Регистрация приход товаров'!$D$4:$D$2000,$D1751))+(IFERROR((SUMIF('Остаток на начало год'!$B$5:$B$302,$D1751,'Остаток на начало год'!$E$5:$E$302)+SUMIFS('Регистрация приход товаров'!$G$4:$G$2000,'Регистрация приход товаров'!$D$4:$D$2000,$D1751,'Регистрация приход товаров'!$A$4:$A$2000,"&lt;"&amp;DATE(YEAR($A1751),MONTH($A1751),1)))-SUMIFS('Регистрация расход товаров'!$G$4:$G$2000,'Регистрация расход товаров'!$A$4:$A$2000,"&lt;"&amp;DATE(YEAR($A1751),MONTH($A1751),1),'Регистрация расход товаров'!$D$4:$D$2000,$D1751),0))))*G1751,0)</f>
        <v>0</v>
      </c>
      <c r="I1751" s="154"/>
      <c r="J1751" s="153">
        <f t="shared" si="54"/>
        <v>0</v>
      </c>
      <c r="K1751" s="153">
        <f t="shared" si="55"/>
        <v>0</v>
      </c>
      <c r="L1751" s="43" t="e">
        <f>IF(B1751=#REF!,MAX($L$3:L1750)+1,0)</f>
        <v>#REF!</v>
      </c>
    </row>
    <row r="1752" spans="1:12">
      <c r="A1752" s="158"/>
      <c r="B1752" s="94"/>
      <c r="C1752" s="159"/>
      <c r="D1752" s="128"/>
      <c r="E1752" s="151" t="str">
        <f>IFERROR(INDEX('Материал хисобот'!$C$9:$C$259,MATCH(D1752,'Материал хисобот'!$B$9:$B$259,0),1),"")</f>
        <v/>
      </c>
      <c r="F1752" s="152" t="str">
        <f>IFERROR(INDEX('Материал хисобот'!$D$9:$D$259,MATCH(D1752,'Материал хисобот'!$B$9:$B$259,0),1),"")</f>
        <v/>
      </c>
      <c r="G1752" s="155"/>
      <c r="H1752" s="153">
        <f>IFERROR((((SUMIFS('Регистрация приход товаров'!$H$4:$H$2000,'Регистрация приход товаров'!$A$4:$A$2000,"&gt;="&amp;DATE(YEAR($A1752),MONTH($A1752),1),'Регистрация приход товаров'!$D$4:$D$2000,$D1752)-SUMIFS('Регистрация приход товаров'!$H$4:$H$2000,'Регистрация приход товаров'!$A$4:$A$2000,"&gt;="&amp;DATE(YEAR($A1752),MONTH($A1752)+1,1),'Регистрация приход товаров'!$D$4:$D$2000,$D1752))+(IFERROR((SUMIF('Остаток на начало год'!$B$5:$B$302,$D1752,'Остаток на начало год'!$F$5:$F$302)+SUMIFS('Регистрация приход товаров'!$H$4:$H$2000,'Регистрация приход товаров'!$D$4:$D$2000,$D1752,'Регистрация приход товаров'!$A$4:$A$2000,"&lt;"&amp;DATE(YEAR($A1752),MONTH($A1752),1)))-SUMIFS('Регистрация расход товаров'!$H$4:$H$2000,'Регистрация расход товаров'!$A$4:$A$2000,"&lt;"&amp;DATE(YEAR($A1752),MONTH($A1752),1),'Регистрация расход товаров'!$D$4:$D$2000,$D1752),0)))/((SUMIFS('Регистрация приход товаров'!$G$4:$G$2000,'Регистрация приход товаров'!$A$4:$A$2000,"&gt;="&amp;DATE(YEAR($A1752),MONTH($A1752),1),'Регистрация приход товаров'!$D$4:$D$2000,$D1752)-SUMIFS('Регистрация приход товаров'!$G$4:$G$2000,'Регистрация приход товаров'!$A$4:$A$2000,"&gt;="&amp;DATE(YEAR($A1752),MONTH($A1752)+1,1),'Регистрация приход товаров'!$D$4:$D$2000,$D1752))+(IFERROR((SUMIF('Остаток на начало год'!$B$5:$B$302,$D1752,'Остаток на начало год'!$E$5:$E$302)+SUMIFS('Регистрация приход товаров'!$G$4:$G$2000,'Регистрация приход товаров'!$D$4:$D$2000,$D1752,'Регистрация приход товаров'!$A$4:$A$2000,"&lt;"&amp;DATE(YEAR($A1752),MONTH($A1752),1)))-SUMIFS('Регистрация расход товаров'!$G$4:$G$2000,'Регистрация расход товаров'!$A$4:$A$2000,"&lt;"&amp;DATE(YEAR($A1752),MONTH($A1752),1),'Регистрация расход товаров'!$D$4:$D$2000,$D1752),0))))*G1752,0)</f>
        <v>0</v>
      </c>
      <c r="I1752" s="154"/>
      <c r="J1752" s="153">
        <f t="shared" si="54"/>
        <v>0</v>
      </c>
      <c r="K1752" s="153">
        <f t="shared" si="55"/>
        <v>0</v>
      </c>
      <c r="L1752" s="43" t="e">
        <f>IF(B1752=#REF!,MAX($L$3:L1751)+1,0)</f>
        <v>#REF!</v>
      </c>
    </row>
    <row r="1753" spans="1:12">
      <c r="A1753" s="158"/>
      <c r="B1753" s="94"/>
      <c r="C1753" s="159"/>
      <c r="D1753" s="128"/>
      <c r="E1753" s="151" t="str">
        <f>IFERROR(INDEX('Материал хисобот'!$C$9:$C$259,MATCH(D1753,'Материал хисобот'!$B$9:$B$259,0),1),"")</f>
        <v/>
      </c>
      <c r="F1753" s="152" t="str">
        <f>IFERROR(INDEX('Материал хисобот'!$D$9:$D$259,MATCH(D1753,'Материал хисобот'!$B$9:$B$259,0),1),"")</f>
        <v/>
      </c>
      <c r="G1753" s="155"/>
      <c r="H1753" s="153">
        <f>IFERROR((((SUMIFS('Регистрация приход товаров'!$H$4:$H$2000,'Регистрация приход товаров'!$A$4:$A$2000,"&gt;="&amp;DATE(YEAR($A1753),MONTH($A1753),1),'Регистрация приход товаров'!$D$4:$D$2000,$D1753)-SUMIFS('Регистрация приход товаров'!$H$4:$H$2000,'Регистрация приход товаров'!$A$4:$A$2000,"&gt;="&amp;DATE(YEAR($A1753),MONTH($A1753)+1,1),'Регистрация приход товаров'!$D$4:$D$2000,$D1753))+(IFERROR((SUMIF('Остаток на начало год'!$B$5:$B$302,$D1753,'Остаток на начало год'!$F$5:$F$302)+SUMIFS('Регистрация приход товаров'!$H$4:$H$2000,'Регистрация приход товаров'!$D$4:$D$2000,$D1753,'Регистрация приход товаров'!$A$4:$A$2000,"&lt;"&amp;DATE(YEAR($A1753),MONTH($A1753),1)))-SUMIFS('Регистрация расход товаров'!$H$4:$H$2000,'Регистрация расход товаров'!$A$4:$A$2000,"&lt;"&amp;DATE(YEAR($A1753),MONTH($A1753),1),'Регистрация расход товаров'!$D$4:$D$2000,$D1753),0)))/((SUMIFS('Регистрация приход товаров'!$G$4:$G$2000,'Регистрация приход товаров'!$A$4:$A$2000,"&gt;="&amp;DATE(YEAR($A1753),MONTH($A1753),1),'Регистрация приход товаров'!$D$4:$D$2000,$D1753)-SUMIFS('Регистрация приход товаров'!$G$4:$G$2000,'Регистрация приход товаров'!$A$4:$A$2000,"&gt;="&amp;DATE(YEAR($A1753),MONTH($A1753)+1,1),'Регистрация приход товаров'!$D$4:$D$2000,$D1753))+(IFERROR((SUMIF('Остаток на начало год'!$B$5:$B$302,$D1753,'Остаток на начало год'!$E$5:$E$302)+SUMIFS('Регистрация приход товаров'!$G$4:$G$2000,'Регистрация приход товаров'!$D$4:$D$2000,$D1753,'Регистрация приход товаров'!$A$4:$A$2000,"&lt;"&amp;DATE(YEAR($A1753),MONTH($A1753),1)))-SUMIFS('Регистрация расход товаров'!$G$4:$G$2000,'Регистрация расход товаров'!$A$4:$A$2000,"&lt;"&amp;DATE(YEAR($A1753),MONTH($A1753),1),'Регистрация расход товаров'!$D$4:$D$2000,$D1753),0))))*G1753,0)</f>
        <v>0</v>
      </c>
      <c r="I1753" s="154"/>
      <c r="J1753" s="153">
        <f t="shared" si="54"/>
        <v>0</v>
      </c>
      <c r="K1753" s="153">
        <f t="shared" si="55"/>
        <v>0</v>
      </c>
      <c r="L1753" s="43" t="e">
        <f>IF(B1753=#REF!,MAX($L$3:L1752)+1,0)</f>
        <v>#REF!</v>
      </c>
    </row>
    <row r="1754" spans="1:12">
      <c r="A1754" s="158"/>
      <c r="B1754" s="94"/>
      <c r="C1754" s="159"/>
      <c r="D1754" s="128"/>
      <c r="E1754" s="151" t="str">
        <f>IFERROR(INDEX('Материал хисобот'!$C$9:$C$259,MATCH(D1754,'Материал хисобот'!$B$9:$B$259,0),1),"")</f>
        <v/>
      </c>
      <c r="F1754" s="152" t="str">
        <f>IFERROR(INDEX('Материал хисобот'!$D$9:$D$259,MATCH(D1754,'Материал хисобот'!$B$9:$B$259,0),1),"")</f>
        <v/>
      </c>
      <c r="G1754" s="155"/>
      <c r="H1754" s="153">
        <f>IFERROR((((SUMIFS('Регистрация приход товаров'!$H$4:$H$2000,'Регистрация приход товаров'!$A$4:$A$2000,"&gt;="&amp;DATE(YEAR($A1754),MONTH($A1754),1),'Регистрация приход товаров'!$D$4:$D$2000,$D1754)-SUMIFS('Регистрация приход товаров'!$H$4:$H$2000,'Регистрация приход товаров'!$A$4:$A$2000,"&gt;="&amp;DATE(YEAR($A1754),MONTH($A1754)+1,1),'Регистрация приход товаров'!$D$4:$D$2000,$D1754))+(IFERROR((SUMIF('Остаток на начало год'!$B$5:$B$302,$D1754,'Остаток на начало год'!$F$5:$F$302)+SUMIFS('Регистрация приход товаров'!$H$4:$H$2000,'Регистрация приход товаров'!$D$4:$D$2000,$D1754,'Регистрация приход товаров'!$A$4:$A$2000,"&lt;"&amp;DATE(YEAR($A1754),MONTH($A1754),1)))-SUMIFS('Регистрация расход товаров'!$H$4:$H$2000,'Регистрация расход товаров'!$A$4:$A$2000,"&lt;"&amp;DATE(YEAR($A1754),MONTH($A1754),1),'Регистрация расход товаров'!$D$4:$D$2000,$D1754),0)))/((SUMIFS('Регистрация приход товаров'!$G$4:$G$2000,'Регистрация приход товаров'!$A$4:$A$2000,"&gt;="&amp;DATE(YEAR($A1754),MONTH($A1754),1),'Регистрация приход товаров'!$D$4:$D$2000,$D1754)-SUMIFS('Регистрация приход товаров'!$G$4:$G$2000,'Регистрация приход товаров'!$A$4:$A$2000,"&gt;="&amp;DATE(YEAR($A1754),MONTH($A1754)+1,1),'Регистрация приход товаров'!$D$4:$D$2000,$D1754))+(IFERROR((SUMIF('Остаток на начало год'!$B$5:$B$302,$D1754,'Остаток на начало год'!$E$5:$E$302)+SUMIFS('Регистрация приход товаров'!$G$4:$G$2000,'Регистрация приход товаров'!$D$4:$D$2000,$D1754,'Регистрация приход товаров'!$A$4:$A$2000,"&lt;"&amp;DATE(YEAR($A1754),MONTH($A1754),1)))-SUMIFS('Регистрация расход товаров'!$G$4:$G$2000,'Регистрация расход товаров'!$A$4:$A$2000,"&lt;"&amp;DATE(YEAR($A1754),MONTH($A1754),1),'Регистрация расход товаров'!$D$4:$D$2000,$D1754),0))))*G1754,0)</f>
        <v>0</v>
      </c>
      <c r="I1754" s="154"/>
      <c r="J1754" s="153">
        <f t="shared" si="54"/>
        <v>0</v>
      </c>
      <c r="K1754" s="153">
        <f t="shared" si="55"/>
        <v>0</v>
      </c>
      <c r="L1754" s="43" t="e">
        <f>IF(B1754=#REF!,MAX($L$3:L1753)+1,0)</f>
        <v>#REF!</v>
      </c>
    </row>
    <row r="1755" spans="1:12">
      <c r="A1755" s="158"/>
      <c r="B1755" s="94"/>
      <c r="C1755" s="159"/>
      <c r="D1755" s="128"/>
      <c r="E1755" s="151" t="str">
        <f>IFERROR(INDEX('Материал хисобот'!$C$9:$C$259,MATCH(D1755,'Материал хисобот'!$B$9:$B$259,0),1),"")</f>
        <v/>
      </c>
      <c r="F1755" s="152" t="str">
        <f>IFERROR(INDEX('Материал хисобот'!$D$9:$D$259,MATCH(D1755,'Материал хисобот'!$B$9:$B$259,0),1),"")</f>
        <v/>
      </c>
      <c r="G1755" s="155"/>
      <c r="H1755" s="153">
        <f>IFERROR((((SUMIFS('Регистрация приход товаров'!$H$4:$H$2000,'Регистрация приход товаров'!$A$4:$A$2000,"&gt;="&amp;DATE(YEAR($A1755),MONTH($A1755),1),'Регистрация приход товаров'!$D$4:$D$2000,$D1755)-SUMIFS('Регистрация приход товаров'!$H$4:$H$2000,'Регистрация приход товаров'!$A$4:$A$2000,"&gt;="&amp;DATE(YEAR($A1755),MONTH($A1755)+1,1),'Регистрация приход товаров'!$D$4:$D$2000,$D1755))+(IFERROR((SUMIF('Остаток на начало год'!$B$5:$B$302,$D1755,'Остаток на начало год'!$F$5:$F$302)+SUMIFS('Регистрация приход товаров'!$H$4:$H$2000,'Регистрация приход товаров'!$D$4:$D$2000,$D1755,'Регистрация приход товаров'!$A$4:$A$2000,"&lt;"&amp;DATE(YEAR($A1755),MONTH($A1755),1)))-SUMIFS('Регистрация расход товаров'!$H$4:$H$2000,'Регистрация расход товаров'!$A$4:$A$2000,"&lt;"&amp;DATE(YEAR($A1755),MONTH($A1755),1),'Регистрация расход товаров'!$D$4:$D$2000,$D1755),0)))/((SUMIFS('Регистрация приход товаров'!$G$4:$G$2000,'Регистрация приход товаров'!$A$4:$A$2000,"&gt;="&amp;DATE(YEAR($A1755),MONTH($A1755),1),'Регистрация приход товаров'!$D$4:$D$2000,$D1755)-SUMIFS('Регистрация приход товаров'!$G$4:$G$2000,'Регистрация приход товаров'!$A$4:$A$2000,"&gt;="&amp;DATE(YEAR($A1755),MONTH($A1755)+1,1),'Регистрация приход товаров'!$D$4:$D$2000,$D1755))+(IFERROR((SUMIF('Остаток на начало год'!$B$5:$B$302,$D1755,'Остаток на начало год'!$E$5:$E$302)+SUMIFS('Регистрация приход товаров'!$G$4:$G$2000,'Регистрация приход товаров'!$D$4:$D$2000,$D1755,'Регистрация приход товаров'!$A$4:$A$2000,"&lt;"&amp;DATE(YEAR($A1755),MONTH($A1755),1)))-SUMIFS('Регистрация расход товаров'!$G$4:$G$2000,'Регистрация расход товаров'!$A$4:$A$2000,"&lt;"&amp;DATE(YEAR($A1755),MONTH($A1755),1),'Регистрация расход товаров'!$D$4:$D$2000,$D1755),0))))*G1755,0)</f>
        <v>0</v>
      </c>
      <c r="I1755" s="154"/>
      <c r="J1755" s="153">
        <f t="shared" si="54"/>
        <v>0</v>
      </c>
      <c r="K1755" s="153">
        <f t="shared" si="55"/>
        <v>0</v>
      </c>
      <c r="L1755" s="43" t="e">
        <f>IF(B1755=#REF!,MAX($L$3:L1754)+1,0)</f>
        <v>#REF!</v>
      </c>
    </row>
    <row r="1756" spans="1:12">
      <c r="A1756" s="158"/>
      <c r="B1756" s="94"/>
      <c r="C1756" s="159"/>
      <c r="D1756" s="128"/>
      <c r="E1756" s="151" t="str">
        <f>IFERROR(INDEX('Материал хисобот'!$C$9:$C$259,MATCH(D1756,'Материал хисобот'!$B$9:$B$259,0),1),"")</f>
        <v/>
      </c>
      <c r="F1756" s="152" t="str">
        <f>IFERROR(INDEX('Материал хисобот'!$D$9:$D$259,MATCH(D1756,'Материал хисобот'!$B$9:$B$259,0),1),"")</f>
        <v/>
      </c>
      <c r="G1756" s="155"/>
      <c r="H1756" s="153">
        <f>IFERROR((((SUMIFS('Регистрация приход товаров'!$H$4:$H$2000,'Регистрация приход товаров'!$A$4:$A$2000,"&gt;="&amp;DATE(YEAR($A1756),MONTH($A1756),1),'Регистрация приход товаров'!$D$4:$D$2000,$D1756)-SUMIFS('Регистрация приход товаров'!$H$4:$H$2000,'Регистрация приход товаров'!$A$4:$A$2000,"&gt;="&amp;DATE(YEAR($A1756),MONTH($A1756)+1,1),'Регистрация приход товаров'!$D$4:$D$2000,$D1756))+(IFERROR((SUMIF('Остаток на начало год'!$B$5:$B$302,$D1756,'Остаток на начало год'!$F$5:$F$302)+SUMIFS('Регистрация приход товаров'!$H$4:$H$2000,'Регистрация приход товаров'!$D$4:$D$2000,$D1756,'Регистрация приход товаров'!$A$4:$A$2000,"&lt;"&amp;DATE(YEAR($A1756),MONTH($A1756),1)))-SUMIFS('Регистрация расход товаров'!$H$4:$H$2000,'Регистрация расход товаров'!$A$4:$A$2000,"&lt;"&amp;DATE(YEAR($A1756),MONTH($A1756),1),'Регистрация расход товаров'!$D$4:$D$2000,$D1756),0)))/((SUMIFS('Регистрация приход товаров'!$G$4:$G$2000,'Регистрация приход товаров'!$A$4:$A$2000,"&gt;="&amp;DATE(YEAR($A1756),MONTH($A1756),1),'Регистрация приход товаров'!$D$4:$D$2000,$D1756)-SUMIFS('Регистрация приход товаров'!$G$4:$G$2000,'Регистрация приход товаров'!$A$4:$A$2000,"&gt;="&amp;DATE(YEAR($A1756),MONTH($A1756)+1,1),'Регистрация приход товаров'!$D$4:$D$2000,$D1756))+(IFERROR((SUMIF('Остаток на начало год'!$B$5:$B$302,$D1756,'Остаток на начало год'!$E$5:$E$302)+SUMIFS('Регистрация приход товаров'!$G$4:$G$2000,'Регистрация приход товаров'!$D$4:$D$2000,$D1756,'Регистрация приход товаров'!$A$4:$A$2000,"&lt;"&amp;DATE(YEAR($A1756),MONTH($A1756),1)))-SUMIFS('Регистрация расход товаров'!$G$4:$G$2000,'Регистрация расход товаров'!$A$4:$A$2000,"&lt;"&amp;DATE(YEAR($A1756),MONTH($A1756),1),'Регистрация расход товаров'!$D$4:$D$2000,$D1756),0))))*G1756,0)</f>
        <v>0</v>
      </c>
      <c r="I1756" s="154"/>
      <c r="J1756" s="153">
        <f t="shared" si="54"/>
        <v>0</v>
      </c>
      <c r="K1756" s="153">
        <f t="shared" si="55"/>
        <v>0</v>
      </c>
      <c r="L1756" s="43" t="e">
        <f>IF(B1756=#REF!,MAX($L$3:L1755)+1,0)</f>
        <v>#REF!</v>
      </c>
    </row>
    <row r="1757" spans="1:12">
      <c r="A1757" s="158"/>
      <c r="B1757" s="94"/>
      <c r="C1757" s="159"/>
      <c r="D1757" s="128"/>
      <c r="E1757" s="151" t="str">
        <f>IFERROR(INDEX('Материал хисобот'!$C$9:$C$259,MATCH(D1757,'Материал хисобот'!$B$9:$B$259,0),1),"")</f>
        <v/>
      </c>
      <c r="F1757" s="152" t="str">
        <f>IFERROR(INDEX('Материал хисобот'!$D$9:$D$259,MATCH(D1757,'Материал хисобот'!$B$9:$B$259,0),1),"")</f>
        <v/>
      </c>
      <c r="G1757" s="155"/>
      <c r="H1757" s="153">
        <f>IFERROR((((SUMIFS('Регистрация приход товаров'!$H$4:$H$2000,'Регистрация приход товаров'!$A$4:$A$2000,"&gt;="&amp;DATE(YEAR($A1757),MONTH($A1757),1),'Регистрация приход товаров'!$D$4:$D$2000,$D1757)-SUMIFS('Регистрация приход товаров'!$H$4:$H$2000,'Регистрация приход товаров'!$A$4:$A$2000,"&gt;="&amp;DATE(YEAR($A1757),MONTH($A1757)+1,1),'Регистрация приход товаров'!$D$4:$D$2000,$D1757))+(IFERROR((SUMIF('Остаток на начало год'!$B$5:$B$302,$D1757,'Остаток на начало год'!$F$5:$F$302)+SUMIFS('Регистрация приход товаров'!$H$4:$H$2000,'Регистрация приход товаров'!$D$4:$D$2000,$D1757,'Регистрация приход товаров'!$A$4:$A$2000,"&lt;"&amp;DATE(YEAR($A1757),MONTH($A1757),1)))-SUMIFS('Регистрация расход товаров'!$H$4:$H$2000,'Регистрация расход товаров'!$A$4:$A$2000,"&lt;"&amp;DATE(YEAR($A1757),MONTH($A1757),1),'Регистрация расход товаров'!$D$4:$D$2000,$D1757),0)))/((SUMIFS('Регистрация приход товаров'!$G$4:$G$2000,'Регистрация приход товаров'!$A$4:$A$2000,"&gt;="&amp;DATE(YEAR($A1757),MONTH($A1757),1),'Регистрация приход товаров'!$D$4:$D$2000,$D1757)-SUMIFS('Регистрация приход товаров'!$G$4:$G$2000,'Регистрация приход товаров'!$A$4:$A$2000,"&gt;="&amp;DATE(YEAR($A1757),MONTH($A1757)+1,1),'Регистрация приход товаров'!$D$4:$D$2000,$D1757))+(IFERROR((SUMIF('Остаток на начало год'!$B$5:$B$302,$D1757,'Остаток на начало год'!$E$5:$E$302)+SUMIFS('Регистрация приход товаров'!$G$4:$G$2000,'Регистрация приход товаров'!$D$4:$D$2000,$D1757,'Регистрация приход товаров'!$A$4:$A$2000,"&lt;"&amp;DATE(YEAR($A1757),MONTH($A1757),1)))-SUMIFS('Регистрация расход товаров'!$G$4:$G$2000,'Регистрация расход товаров'!$A$4:$A$2000,"&lt;"&amp;DATE(YEAR($A1757),MONTH($A1757),1),'Регистрация расход товаров'!$D$4:$D$2000,$D1757),0))))*G1757,0)</f>
        <v>0</v>
      </c>
      <c r="I1757" s="154"/>
      <c r="J1757" s="153">
        <f t="shared" si="54"/>
        <v>0</v>
      </c>
      <c r="K1757" s="153">
        <f t="shared" si="55"/>
        <v>0</v>
      </c>
      <c r="L1757" s="43" t="e">
        <f>IF(B1757=#REF!,MAX($L$3:L1756)+1,0)</f>
        <v>#REF!</v>
      </c>
    </row>
    <row r="1758" spans="1:12">
      <c r="A1758" s="158"/>
      <c r="B1758" s="94"/>
      <c r="C1758" s="159"/>
      <c r="D1758" s="128"/>
      <c r="E1758" s="151" t="str">
        <f>IFERROR(INDEX('Материал хисобот'!$C$9:$C$259,MATCH(D1758,'Материал хисобот'!$B$9:$B$259,0),1),"")</f>
        <v/>
      </c>
      <c r="F1758" s="152" t="str">
        <f>IFERROR(INDEX('Материал хисобот'!$D$9:$D$259,MATCH(D1758,'Материал хисобот'!$B$9:$B$259,0),1),"")</f>
        <v/>
      </c>
      <c r="G1758" s="155"/>
      <c r="H1758" s="153">
        <f>IFERROR((((SUMIFS('Регистрация приход товаров'!$H$4:$H$2000,'Регистрация приход товаров'!$A$4:$A$2000,"&gt;="&amp;DATE(YEAR($A1758),MONTH($A1758),1),'Регистрация приход товаров'!$D$4:$D$2000,$D1758)-SUMIFS('Регистрация приход товаров'!$H$4:$H$2000,'Регистрация приход товаров'!$A$4:$A$2000,"&gt;="&amp;DATE(YEAR($A1758),MONTH($A1758)+1,1),'Регистрация приход товаров'!$D$4:$D$2000,$D1758))+(IFERROR((SUMIF('Остаток на начало год'!$B$5:$B$302,$D1758,'Остаток на начало год'!$F$5:$F$302)+SUMIFS('Регистрация приход товаров'!$H$4:$H$2000,'Регистрация приход товаров'!$D$4:$D$2000,$D1758,'Регистрация приход товаров'!$A$4:$A$2000,"&lt;"&amp;DATE(YEAR($A1758),MONTH($A1758),1)))-SUMIFS('Регистрация расход товаров'!$H$4:$H$2000,'Регистрация расход товаров'!$A$4:$A$2000,"&lt;"&amp;DATE(YEAR($A1758),MONTH($A1758),1),'Регистрация расход товаров'!$D$4:$D$2000,$D1758),0)))/((SUMIFS('Регистрация приход товаров'!$G$4:$G$2000,'Регистрация приход товаров'!$A$4:$A$2000,"&gt;="&amp;DATE(YEAR($A1758),MONTH($A1758),1),'Регистрация приход товаров'!$D$4:$D$2000,$D1758)-SUMIFS('Регистрация приход товаров'!$G$4:$G$2000,'Регистрация приход товаров'!$A$4:$A$2000,"&gt;="&amp;DATE(YEAR($A1758),MONTH($A1758)+1,1),'Регистрация приход товаров'!$D$4:$D$2000,$D1758))+(IFERROR((SUMIF('Остаток на начало год'!$B$5:$B$302,$D1758,'Остаток на начало год'!$E$5:$E$302)+SUMIFS('Регистрация приход товаров'!$G$4:$G$2000,'Регистрация приход товаров'!$D$4:$D$2000,$D1758,'Регистрация приход товаров'!$A$4:$A$2000,"&lt;"&amp;DATE(YEAR($A1758),MONTH($A1758),1)))-SUMIFS('Регистрация расход товаров'!$G$4:$G$2000,'Регистрация расход товаров'!$A$4:$A$2000,"&lt;"&amp;DATE(YEAR($A1758),MONTH($A1758),1),'Регистрация расход товаров'!$D$4:$D$2000,$D1758),0))))*G1758,0)</f>
        <v>0</v>
      </c>
      <c r="I1758" s="154"/>
      <c r="J1758" s="153">
        <f t="shared" si="54"/>
        <v>0</v>
      </c>
      <c r="K1758" s="153">
        <f t="shared" si="55"/>
        <v>0</v>
      </c>
      <c r="L1758" s="43" t="e">
        <f>IF(B1758=#REF!,MAX($L$3:L1757)+1,0)</f>
        <v>#REF!</v>
      </c>
    </row>
    <row r="1759" spans="1:12">
      <c r="A1759" s="158"/>
      <c r="B1759" s="94"/>
      <c r="C1759" s="159"/>
      <c r="D1759" s="128"/>
      <c r="E1759" s="151" t="str">
        <f>IFERROR(INDEX('Материал хисобот'!$C$9:$C$259,MATCH(D1759,'Материал хисобот'!$B$9:$B$259,0),1),"")</f>
        <v/>
      </c>
      <c r="F1759" s="152" t="str">
        <f>IFERROR(INDEX('Материал хисобот'!$D$9:$D$259,MATCH(D1759,'Материал хисобот'!$B$9:$B$259,0),1),"")</f>
        <v/>
      </c>
      <c r="G1759" s="155"/>
      <c r="H1759" s="153">
        <f>IFERROR((((SUMIFS('Регистрация приход товаров'!$H$4:$H$2000,'Регистрация приход товаров'!$A$4:$A$2000,"&gt;="&amp;DATE(YEAR($A1759),MONTH($A1759),1),'Регистрация приход товаров'!$D$4:$D$2000,$D1759)-SUMIFS('Регистрация приход товаров'!$H$4:$H$2000,'Регистрация приход товаров'!$A$4:$A$2000,"&gt;="&amp;DATE(YEAR($A1759),MONTH($A1759)+1,1),'Регистрация приход товаров'!$D$4:$D$2000,$D1759))+(IFERROR((SUMIF('Остаток на начало год'!$B$5:$B$302,$D1759,'Остаток на начало год'!$F$5:$F$302)+SUMIFS('Регистрация приход товаров'!$H$4:$H$2000,'Регистрация приход товаров'!$D$4:$D$2000,$D1759,'Регистрация приход товаров'!$A$4:$A$2000,"&lt;"&amp;DATE(YEAR($A1759),MONTH($A1759),1)))-SUMIFS('Регистрация расход товаров'!$H$4:$H$2000,'Регистрация расход товаров'!$A$4:$A$2000,"&lt;"&amp;DATE(YEAR($A1759),MONTH($A1759),1),'Регистрация расход товаров'!$D$4:$D$2000,$D1759),0)))/((SUMIFS('Регистрация приход товаров'!$G$4:$G$2000,'Регистрация приход товаров'!$A$4:$A$2000,"&gt;="&amp;DATE(YEAR($A1759),MONTH($A1759),1),'Регистрация приход товаров'!$D$4:$D$2000,$D1759)-SUMIFS('Регистрация приход товаров'!$G$4:$G$2000,'Регистрация приход товаров'!$A$4:$A$2000,"&gt;="&amp;DATE(YEAR($A1759),MONTH($A1759)+1,1),'Регистрация приход товаров'!$D$4:$D$2000,$D1759))+(IFERROR((SUMIF('Остаток на начало год'!$B$5:$B$302,$D1759,'Остаток на начало год'!$E$5:$E$302)+SUMIFS('Регистрация приход товаров'!$G$4:$G$2000,'Регистрация приход товаров'!$D$4:$D$2000,$D1759,'Регистрация приход товаров'!$A$4:$A$2000,"&lt;"&amp;DATE(YEAR($A1759),MONTH($A1759),1)))-SUMIFS('Регистрация расход товаров'!$G$4:$G$2000,'Регистрация расход товаров'!$A$4:$A$2000,"&lt;"&amp;DATE(YEAR($A1759),MONTH($A1759),1),'Регистрация расход товаров'!$D$4:$D$2000,$D1759),0))))*G1759,0)</f>
        <v>0</v>
      </c>
      <c r="I1759" s="154"/>
      <c r="J1759" s="153">
        <f t="shared" si="54"/>
        <v>0</v>
      </c>
      <c r="K1759" s="153">
        <f t="shared" si="55"/>
        <v>0</v>
      </c>
      <c r="L1759" s="43" t="e">
        <f>IF(B1759=#REF!,MAX($L$3:L1758)+1,0)</f>
        <v>#REF!</v>
      </c>
    </row>
    <row r="1760" spans="1:12">
      <c r="A1760" s="158"/>
      <c r="B1760" s="94"/>
      <c r="C1760" s="159"/>
      <c r="D1760" s="128"/>
      <c r="E1760" s="151" t="str">
        <f>IFERROR(INDEX('Материал хисобот'!$C$9:$C$259,MATCH(D1760,'Материал хисобот'!$B$9:$B$259,0),1),"")</f>
        <v/>
      </c>
      <c r="F1760" s="152" t="str">
        <f>IFERROR(INDEX('Материал хисобот'!$D$9:$D$259,MATCH(D1760,'Материал хисобот'!$B$9:$B$259,0),1),"")</f>
        <v/>
      </c>
      <c r="G1760" s="155"/>
      <c r="H1760" s="153">
        <f>IFERROR((((SUMIFS('Регистрация приход товаров'!$H$4:$H$2000,'Регистрация приход товаров'!$A$4:$A$2000,"&gt;="&amp;DATE(YEAR($A1760),MONTH($A1760),1),'Регистрация приход товаров'!$D$4:$D$2000,$D1760)-SUMIFS('Регистрация приход товаров'!$H$4:$H$2000,'Регистрация приход товаров'!$A$4:$A$2000,"&gt;="&amp;DATE(YEAR($A1760),MONTH($A1760)+1,1),'Регистрация приход товаров'!$D$4:$D$2000,$D1760))+(IFERROR((SUMIF('Остаток на начало год'!$B$5:$B$302,$D1760,'Остаток на начало год'!$F$5:$F$302)+SUMIFS('Регистрация приход товаров'!$H$4:$H$2000,'Регистрация приход товаров'!$D$4:$D$2000,$D1760,'Регистрация приход товаров'!$A$4:$A$2000,"&lt;"&amp;DATE(YEAR($A1760),MONTH($A1760),1)))-SUMIFS('Регистрация расход товаров'!$H$4:$H$2000,'Регистрация расход товаров'!$A$4:$A$2000,"&lt;"&amp;DATE(YEAR($A1760),MONTH($A1760),1),'Регистрация расход товаров'!$D$4:$D$2000,$D1760),0)))/((SUMIFS('Регистрация приход товаров'!$G$4:$G$2000,'Регистрация приход товаров'!$A$4:$A$2000,"&gt;="&amp;DATE(YEAR($A1760),MONTH($A1760),1),'Регистрация приход товаров'!$D$4:$D$2000,$D1760)-SUMIFS('Регистрация приход товаров'!$G$4:$G$2000,'Регистрация приход товаров'!$A$4:$A$2000,"&gt;="&amp;DATE(YEAR($A1760),MONTH($A1760)+1,1),'Регистрация приход товаров'!$D$4:$D$2000,$D1760))+(IFERROR((SUMIF('Остаток на начало год'!$B$5:$B$302,$D1760,'Остаток на начало год'!$E$5:$E$302)+SUMIFS('Регистрация приход товаров'!$G$4:$G$2000,'Регистрация приход товаров'!$D$4:$D$2000,$D1760,'Регистрация приход товаров'!$A$4:$A$2000,"&lt;"&amp;DATE(YEAR($A1760),MONTH($A1760),1)))-SUMIFS('Регистрация расход товаров'!$G$4:$G$2000,'Регистрация расход товаров'!$A$4:$A$2000,"&lt;"&amp;DATE(YEAR($A1760),MONTH($A1760),1),'Регистрация расход товаров'!$D$4:$D$2000,$D1760),0))))*G1760,0)</f>
        <v>0</v>
      </c>
      <c r="I1760" s="154"/>
      <c r="J1760" s="153">
        <f t="shared" si="54"/>
        <v>0</v>
      </c>
      <c r="K1760" s="153">
        <f t="shared" si="55"/>
        <v>0</v>
      </c>
      <c r="L1760" s="43" t="e">
        <f>IF(B1760=#REF!,MAX($L$3:L1759)+1,0)</f>
        <v>#REF!</v>
      </c>
    </row>
    <row r="1761" spans="1:12">
      <c r="A1761" s="158"/>
      <c r="B1761" s="94"/>
      <c r="C1761" s="159"/>
      <c r="D1761" s="128"/>
      <c r="E1761" s="151" t="str">
        <f>IFERROR(INDEX('Материал хисобот'!$C$9:$C$259,MATCH(D1761,'Материал хисобот'!$B$9:$B$259,0),1),"")</f>
        <v/>
      </c>
      <c r="F1761" s="152" t="str">
        <f>IFERROR(INDEX('Материал хисобот'!$D$9:$D$259,MATCH(D1761,'Материал хисобот'!$B$9:$B$259,0),1),"")</f>
        <v/>
      </c>
      <c r="G1761" s="155"/>
      <c r="H1761" s="153">
        <f>IFERROR((((SUMIFS('Регистрация приход товаров'!$H$4:$H$2000,'Регистрация приход товаров'!$A$4:$A$2000,"&gt;="&amp;DATE(YEAR($A1761),MONTH($A1761),1),'Регистрация приход товаров'!$D$4:$D$2000,$D1761)-SUMIFS('Регистрация приход товаров'!$H$4:$H$2000,'Регистрация приход товаров'!$A$4:$A$2000,"&gt;="&amp;DATE(YEAR($A1761),MONTH($A1761)+1,1),'Регистрация приход товаров'!$D$4:$D$2000,$D1761))+(IFERROR((SUMIF('Остаток на начало год'!$B$5:$B$302,$D1761,'Остаток на начало год'!$F$5:$F$302)+SUMIFS('Регистрация приход товаров'!$H$4:$H$2000,'Регистрация приход товаров'!$D$4:$D$2000,$D1761,'Регистрация приход товаров'!$A$4:$A$2000,"&lt;"&amp;DATE(YEAR($A1761),MONTH($A1761),1)))-SUMIFS('Регистрация расход товаров'!$H$4:$H$2000,'Регистрация расход товаров'!$A$4:$A$2000,"&lt;"&amp;DATE(YEAR($A1761),MONTH($A1761),1),'Регистрация расход товаров'!$D$4:$D$2000,$D1761),0)))/((SUMIFS('Регистрация приход товаров'!$G$4:$G$2000,'Регистрация приход товаров'!$A$4:$A$2000,"&gt;="&amp;DATE(YEAR($A1761),MONTH($A1761),1),'Регистрация приход товаров'!$D$4:$D$2000,$D1761)-SUMIFS('Регистрация приход товаров'!$G$4:$G$2000,'Регистрация приход товаров'!$A$4:$A$2000,"&gt;="&amp;DATE(YEAR($A1761),MONTH($A1761)+1,1),'Регистрация приход товаров'!$D$4:$D$2000,$D1761))+(IFERROR((SUMIF('Остаток на начало год'!$B$5:$B$302,$D1761,'Остаток на начало год'!$E$5:$E$302)+SUMIFS('Регистрация приход товаров'!$G$4:$G$2000,'Регистрация приход товаров'!$D$4:$D$2000,$D1761,'Регистрация приход товаров'!$A$4:$A$2000,"&lt;"&amp;DATE(YEAR($A1761),MONTH($A1761),1)))-SUMIFS('Регистрация расход товаров'!$G$4:$G$2000,'Регистрация расход товаров'!$A$4:$A$2000,"&lt;"&amp;DATE(YEAR($A1761),MONTH($A1761),1),'Регистрация расход товаров'!$D$4:$D$2000,$D1761),0))))*G1761,0)</f>
        <v>0</v>
      </c>
      <c r="I1761" s="154"/>
      <c r="J1761" s="153">
        <f t="shared" si="54"/>
        <v>0</v>
      </c>
      <c r="K1761" s="153">
        <f t="shared" si="55"/>
        <v>0</v>
      </c>
      <c r="L1761" s="43" t="e">
        <f>IF(B1761=#REF!,MAX($L$3:L1760)+1,0)</f>
        <v>#REF!</v>
      </c>
    </row>
    <row r="1762" spans="1:12">
      <c r="A1762" s="158"/>
      <c r="B1762" s="94"/>
      <c r="C1762" s="159"/>
      <c r="D1762" s="128"/>
      <c r="E1762" s="151" t="str">
        <f>IFERROR(INDEX('Материал хисобот'!$C$9:$C$259,MATCH(D1762,'Материал хисобот'!$B$9:$B$259,0),1),"")</f>
        <v/>
      </c>
      <c r="F1762" s="152" t="str">
        <f>IFERROR(INDEX('Материал хисобот'!$D$9:$D$259,MATCH(D1762,'Материал хисобот'!$B$9:$B$259,0),1),"")</f>
        <v/>
      </c>
      <c r="G1762" s="155"/>
      <c r="H1762" s="153">
        <f>IFERROR((((SUMIFS('Регистрация приход товаров'!$H$4:$H$2000,'Регистрация приход товаров'!$A$4:$A$2000,"&gt;="&amp;DATE(YEAR($A1762),MONTH($A1762),1),'Регистрация приход товаров'!$D$4:$D$2000,$D1762)-SUMIFS('Регистрация приход товаров'!$H$4:$H$2000,'Регистрация приход товаров'!$A$4:$A$2000,"&gt;="&amp;DATE(YEAR($A1762),MONTH($A1762)+1,1),'Регистрация приход товаров'!$D$4:$D$2000,$D1762))+(IFERROR((SUMIF('Остаток на начало год'!$B$5:$B$302,$D1762,'Остаток на начало год'!$F$5:$F$302)+SUMIFS('Регистрация приход товаров'!$H$4:$H$2000,'Регистрация приход товаров'!$D$4:$D$2000,$D1762,'Регистрация приход товаров'!$A$4:$A$2000,"&lt;"&amp;DATE(YEAR($A1762),MONTH($A1762),1)))-SUMIFS('Регистрация расход товаров'!$H$4:$H$2000,'Регистрация расход товаров'!$A$4:$A$2000,"&lt;"&amp;DATE(YEAR($A1762),MONTH($A1762),1),'Регистрация расход товаров'!$D$4:$D$2000,$D1762),0)))/((SUMIFS('Регистрация приход товаров'!$G$4:$G$2000,'Регистрация приход товаров'!$A$4:$A$2000,"&gt;="&amp;DATE(YEAR($A1762),MONTH($A1762),1),'Регистрация приход товаров'!$D$4:$D$2000,$D1762)-SUMIFS('Регистрация приход товаров'!$G$4:$G$2000,'Регистрация приход товаров'!$A$4:$A$2000,"&gt;="&amp;DATE(YEAR($A1762),MONTH($A1762)+1,1),'Регистрация приход товаров'!$D$4:$D$2000,$D1762))+(IFERROR((SUMIF('Остаток на начало год'!$B$5:$B$302,$D1762,'Остаток на начало год'!$E$5:$E$302)+SUMIFS('Регистрация приход товаров'!$G$4:$G$2000,'Регистрация приход товаров'!$D$4:$D$2000,$D1762,'Регистрация приход товаров'!$A$4:$A$2000,"&lt;"&amp;DATE(YEAR($A1762),MONTH($A1762),1)))-SUMIFS('Регистрация расход товаров'!$G$4:$G$2000,'Регистрация расход товаров'!$A$4:$A$2000,"&lt;"&amp;DATE(YEAR($A1762),MONTH($A1762),1),'Регистрация расход товаров'!$D$4:$D$2000,$D1762),0))))*G1762,0)</f>
        <v>0</v>
      </c>
      <c r="I1762" s="154"/>
      <c r="J1762" s="153">
        <f t="shared" si="54"/>
        <v>0</v>
      </c>
      <c r="K1762" s="153">
        <f t="shared" si="55"/>
        <v>0</v>
      </c>
      <c r="L1762" s="43" t="e">
        <f>IF(B1762=#REF!,MAX($L$3:L1761)+1,0)</f>
        <v>#REF!</v>
      </c>
    </row>
    <row r="1763" spans="1:12">
      <c r="A1763" s="158"/>
      <c r="B1763" s="94"/>
      <c r="C1763" s="159"/>
      <c r="D1763" s="128"/>
      <c r="E1763" s="151" t="str">
        <f>IFERROR(INDEX('Материал хисобот'!$C$9:$C$259,MATCH(D1763,'Материал хисобот'!$B$9:$B$259,0),1),"")</f>
        <v/>
      </c>
      <c r="F1763" s="152" t="str">
        <f>IFERROR(INDEX('Материал хисобот'!$D$9:$D$259,MATCH(D1763,'Материал хисобот'!$B$9:$B$259,0),1),"")</f>
        <v/>
      </c>
      <c r="G1763" s="155"/>
      <c r="H1763" s="153">
        <f>IFERROR((((SUMIFS('Регистрация приход товаров'!$H$4:$H$2000,'Регистрация приход товаров'!$A$4:$A$2000,"&gt;="&amp;DATE(YEAR($A1763),MONTH($A1763),1),'Регистрация приход товаров'!$D$4:$D$2000,$D1763)-SUMIFS('Регистрация приход товаров'!$H$4:$H$2000,'Регистрация приход товаров'!$A$4:$A$2000,"&gt;="&amp;DATE(YEAR($A1763),MONTH($A1763)+1,1),'Регистрация приход товаров'!$D$4:$D$2000,$D1763))+(IFERROR((SUMIF('Остаток на начало год'!$B$5:$B$302,$D1763,'Остаток на начало год'!$F$5:$F$302)+SUMIFS('Регистрация приход товаров'!$H$4:$H$2000,'Регистрация приход товаров'!$D$4:$D$2000,$D1763,'Регистрация приход товаров'!$A$4:$A$2000,"&lt;"&amp;DATE(YEAR($A1763),MONTH($A1763),1)))-SUMIFS('Регистрация расход товаров'!$H$4:$H$2000,'Регистрация расход товаров'!$A$4:$A$2000,"&lt;"&amp;DATE(YEAR($A1763),MONTH($A1763),1),'Регистрация расход товаров'!$D$4:$D$2000,$D1763),0)))/((SUMIFS('Регистрация приход товаров'!$G$4:$G$2000,'Регистрация приход товаров'!$A$4:$A$2000,"&gt;="&amp;DATE(YEAR($A1763),MONTH($A1763),1),'Регистрация приход товаров'!$D$4:$D$2000,$D1763)-SUMIFS('Регистрация приход товаров'!$G$4:$G$2000,'Регистрация приход товаров'!$A$4:$A$2000,"&gt;="&amp;DATE(YEAR($A1763),MONTH($A1763)+1,1),'Регистрация приход товаров'!$D$4:$D$2000,$D1763))+(IFERROR((SUMIF('Остаток на начало год'!$B$5:$B$302,$D1763,'Остаток на начало год'!$E$5:$E$302)+SUMIFS('Регистрация приход товаров'!$G$4:$G$2000,'Регистрация приход товаров'!$D$4:$D$2000,$D1763,'Регистрация приход товаров'!$A$4:$A$2000,"&lt;"&amp;DATE(YEAR($A1763),MONTH($A1763),1)))-SUMIFS('Регистрация расход товаров'!$G$4:$G$2000,'Регистрация расход товаров'!$A$4:$A$2000,"&lt;"&amp;DATE(YEAR($A1763),MONTH($A1763),1),'Регистрация расход товаров'!$D$4:$D$2000,$D1763),0))))*G1763,0)</f>
        <v>0</v>
      </c>
      <c r="I1763" s="154"/>
      <c r="J1763" s="153">
        <f t="shared" si="54"/>
        <v>0</v>
      </c>
      <c r="K1763" s="153">
        <f t="shared" si="55"/>
        <v>0</v>
      </c>
      <c r="L1763" s="43" t="e">
        <f>IF(B1763=#REF!,MAX($L$3:L1762)+1,0)</f>
        <v>#REF!</v>
      </c>
    </row>
    <row r="1764" spans="1:12">
      <c r="A1764" s="158"/>
      <c r="B1764" s="94"/>
      <c r="C1764" s="159"/>
      <c r="D1764" s="128"/>
      <c r="E1764" s="151" t="str">
        <f>IFERROR(INDEX('Материал хисобот'!$C$9:$C$259,MATCH(D1764,'Материал хисобот'!$B$9:$B$259,0),1),"")</f>
        <v/>
      </c>
      <c r="F1764" s="152" t="str">
        <f>IFERROR(INDEX('Материал хисобот'!$D$9:$D$259,MATCH(D1764,'Материал хисобот'!$B$9:$B$259,0),1),"")</f>
        <v/>
      </c>
      <c r="G1764" s="155"/>
      <c r="H1764" s="153">
        <f>IFERROR((((SUMIFS('Регистрация приход товаров'!$H$4:$H$2000,'Регистрация приход товаров'!$A$4:$A$2000,"&gt;="&amp;DATE(YEAR($A1764),MONTH($A1764),1),'Регистрация приход товаров'!$D$4:$D$2000,$D1764)-SUMIFS('Регистрация приход товаров'!$H$4:$H$2000,'Регистрация приход товаров'!$A$4:$A$2000,"&gt;="&amp;DATE(YEAR($A1764),MONTH($A1764)+1,1),'Регистрация приход товаров'!$D$4:$D$2000,$D1764))+(IFERROR((SUMIF('Остаток на начало год'!$B$5:$B$302,$D1764,'Остаток на начало год'!$F$5:$F$302)+SUMIFS('Регистрация приход товаров'!$H$4:$H$2000,'Регистрация приход товаров'!$D$4:$D$2000,$D1764,'Регистрация приход товаров'!$A$4:$A$2000,"&lt;"&amp;DATE(YEAR($A1764),MONTH($A1764),1)))-SUMIFS('Регистрация расход товаров'!$H$4:$H$2000,'Регистрация расход товаров'!$A$4:$A$2000,"&lt;"&amp;DATE(YEAR($A1764),MONTH($A1764),1),'Регистрация расход товаров'!$D$4:$D$2000,$D1764),0)))/((SUMIFS('Регистрация приход товаров'!$G$4:$G$2000,'Регистрация приход товаров'!$A$4:$A$2000,"&gt;="&amp;DATE(YEAR($A1764),MONTH($A1764),1),'Регистрация приход товаров'!$D$4:$D$2000,$D1764)-SUMIFS('Регистрация приход товаров'!$G$4:$G$2000,'Регистрация приход товаров'!$A$4:$A$2000,"&gt;="&amp;DATE(YEAR($A1764),MONTH($A1764)+1,1),'Регистрация приход товаров'!$D$4:$D$2000,$D1764))+(IFERROR((SUMIF('Остаток на начало год'!$B$5:$B$302,$D1764,'Остаток на начало год'!$E$5:$E$302)+SUMIFS('Регистрация приход товаров'!$G$4:$G$2000,'Регистрация приход товаров'!$D$4:$D$2000,$D1764,'Регистрация приход товаров'!$A$4:$A$2000,"&lt;"&amp;DATE(YEAR($A1764),MONTH($A1764),1)))-SUMIFS('Регистрация расход товаров'!$G$4:$G$2000,'Регистрация расход товаров'!$A$4:$A$2000,"&lt;"&amp;DATE(YEAR($A1764),MONTH($A1764),1),'Регистрация расход товаров'!$D$4:$D$2000,$D1764),0))))*G1764,0)</f>
        <v>0</v>
      </c>
      <c r="I1764" s="154"/>
      <c r="J1764" s="153">
        <f t="shared" si="54"/>
        <v>0</v>
      </c>
      <c r="K1764" s="153">
        <f t="shared" si="55"/>
        <v>0</v>
      </c>
      <c r="L1764" s="43" t="e">
        <f>IF(B1764=#REF!,MAX($L$3:L1763)+1,0)</f>
        <v>#REF!</v>
      </c>
    </row>
    <row r="1765" spans="1:12">
      <c r="A1765" s="158"/>
      <c r="B1765" s="94"/>
      <c r="C1765" s="159"/>
      <c r="D1765" s="128"/>
      <c r="E1765" s="151" t="str">
        <f>IFERROR(INDEX('Материал хисобот'!$C$9:$C$259,MATCH(D1765,'Материал хисобот'!$B$9:$B$259,0),1),"")</f>
        <v/>
      </c>
      <c r="F1765" s="152" t="str">
        <f>IFERROR(INDEX('Материал хисобот'!$D$9:$D$259,MATCH(D1765,'Материал хисобот'!$B$9:$B$259,0),1),"")</f>
        <v/>
      </c>
      <c r="G1765" s="155"/>
      <c r="H1765" s="153">
        <f>IFERROR((((SUMIFS('Регистрация приход товаров'!$H$4:$H$2000,'Регистрация приход товаров'!$A$4:$A$2000,"&gt;="&amp;DATE(YEAR($A1765),MONTH($A1765),1),'Регистрация приход товаров'!$D$4:$D$2000,$D1765)-SUMIFS('Регистрация приход товаров'!$H$4:$H$2000,'Регистрация приход товаров'!$A$4:$A$2000,"&gt;="&amp;DATE(YEAR($A1765),MONTH($A1765)+1,1),'Регистрация приход товаров'!$D$4:$D$2000,$D1765))+(IFERROR((SUMIF('Остаток на начало год'!$B$5:$B$302,$D1765,'Остаток на начало год'!$F$5:$F$302)+SUMIFS('Регистрация приход товаров'!$H$4:$H$2000,'Регистрация приход товаров'!$D$4:$D$2000,$D1765,'Регистрация приход товаров'!$A$4:$A$2000,"&lt;"&amp;DATE(YEAR($A1765),MONTH($A1765),1)))-SUMIFS('Регистрация расход товаров'!$H$4:$H$2000,'Регистрация расход товаров'!$A$4:$A$2000,"&lt;"&amp;DATE(YEAR($A1765),MONTH($A1765),1),'Регистрация расход товаров'!$D$4:$D$2000,$D1765),0)))/((SUMIFS('Регистрация приход товаров'!$G$4:$G$2000,'Регистрация приход товаров'!$A$4:$A$2000,"&gt;="&amp;DATE(YEAR($A1765),MONTH($A1765),1),'Регистрация приход товаров'!$D$4:$D$2000,$D1765)-SUMIFS('Регистрация приход товаров'!$G$4:$G$2000,'Регистрация приход товаров'!$A$4:$A$2000,"&gt;="&amp;DATE(YEAR($A1765),MONTH($A1765)+1,1),'Регистрация приход товаров'!$D$4:$D$2000,$D1765))+(IFERROR((SUMIF('Остаток на начало год'!$B$5:$B$302,$D1765,'Остаток на начало год'!$E$5:$E$302)+SUMIFS('Регистрация приход товаров'!$G$4:$G$2000,'Регистрация приход товаров'!$D$4:$D$2000,$D1765,'Регистрация приход товаров'!$A$4:$A$2000,"&lt;"&amp;DATE(YEAR($A1765),MONTH($A1765),1)))-SUMIFS('Регистрация расход товаров'!$G$4:$G$2000,'Регистрация расход товаров'!$A$4:$A$2000,"&lt;"&amp;DATE(YEAR($A1765),MONTH($A1765),1),'Регистрация расход товаров'!$D$4:$D$2000,$D1765),0))))*G1765,0)</f>
        <v>0</v>
      </c>
      <c r="I1765" s="154"/>
      <c r="J1765" s="153">
        <f t="shared" si="54"/>
        <v>0</v>
      </c>
      <c r="K1765" s="153">
        <f t="shared" si="55"/>
        <v>0</v>
      </c>
      <c r="L1765" s="43" t="e">
        <f>IF(B1765=#REF!,MAX($L$3:L1764)+1,0)</f>
        <v>#REF!</v>
      </c>
    </row>
    <row r="1766" spans="1:12">
      <c r="A1766" s="158"/>
      <c r="B1766" s="94"/>
      <c r="C1766" s="159"/>
      <c r="D1766" s="128"/>
      <c r="E1766" s="151" t="str">
        <f>IFERROR(INDEX('Материал хисобот'!$C$9:$C$259,MATCH(D1766,'Материал хисобот'!$B$9:$B$259,0),1),"")</f>
        <v/>
      </c>
      <c r="F1766" s="152" t="str">
        <f>IFERROR(INDEX('Материал хисобот'!$D$9:$D$259,MATCH(D1766,'Материал хисобот'!$B$9:$B$259,0),1),"")</f>
        <v/>
      </c>
      <c r="G1766" s="155"/>
      <c r="H1766" s="153">
        <f>IFERROR((((SUMIFS('Регистрация приход товаров'!$H$4:$H$2000,'Регистрация приход товаров'!$A$4:$A$2000,"&gt;="&amp;DATE(YEAR($A1766),MONTH($A1766),1),'Регистрация приход товаров'!$D$4:$D$2000,$D1766)-SUMIFS('Регистрация приход товаров'!$H$4:$H$2000,'Регистрация приход товаров'!$A$4:$A$2000,"&gt;="&amp;DATE(YEAR($A1766),MONTH($A1766)+1,1),'Регистрация приход товаров'!$D$4:$D$2000,$D1766))+(IFERROR((SUMIF('Остаток на начало год'!$B$5:$B$302,$D1766,'Остаток на начало год'!$F$5:$F$302)+SUMIFS('Регистрация приход товаров'!$H$4:$H$2000,'Регистрация приход товаров'!$D$4:$D$2000,$D1766,'Регистрация приход товаров'!$A$4:$A$2000,"&lt;"&amp;DATE(YEAR($A1766),MONTH($A1766),1)))-SUMIFS('Регистрация расход товаров'!$H$4:$H$2000,'Регистрация расход товаров'!$A$4:$A$2000,"&lt;"&amp;DATE(YEAR($A1766),MONTH($A1766),1),'Регистрация расход товаров'!$D$4:$D$2000,$D1766),0)))/((SUMIFS('Регистрация приход товаров'!$G$4:$G$2000,'Регистрация приход товаров'!$A$4:$A$2000,"&gt;="&amp;DATE(YEAR($A1766),MONTH($A1766),1),'Регистрация приход товаров'!$D$4:$D$2000,$D1766)-SUMIFS('Регистрация приход товаров'!$G$4:$G$2000,'Регистрация приход товаров'!$A$4:$A$2000,"&gt;="&amp;DATE(YEAR($A1766),MONTH($A1766)+1,1),'Регистрация приход товаров'!$D$4:$D$2000,$D1766))+(IFERROR((SUMIF('Остаток на начало год'!$B$5:$B$302,$D1766,'Остаток на начало год'!$E$5:$E$302)+SUMIFS('Регистрация приход товаров'!$G$4:$G$2000,'Регистрация приход товаров'!$D$4:$D$2000,$D1766,'Регистрация приход товаров'!$A$4:$A$2000,"&lt;"&amp;DATE(YEAR($A1766),MONTH($A1766),1)))-SUMIFS('Регистрация расход товаров'!$G$4:$G$2000,'Регистрация расход товаров'!$A$4:$A$2000,"&lt;"&amp;DATE(YEAR($A1766),MONTH($A1766),1),'Регистрация расход товаров'!$D$4:$D$2000,$D1766),0))))*G1766,0)</f>
        <v>0</v>
      </c>
      <c r="I1766" s="154"/>
      <c r="J1766" s="153">
        <f t="shared" si="54"/>
        <v>0</v>
      </c>
      <c r="K1766" s="153">
        <f t="shared" si="55"/>
        <v>0</v>
      </c>
      <c r="L1766" s="43" t="e">
        <f>IF(B1766=#REF!,MAX($L$3:L1765)+1,0)</f>
        <v>#REF!</v>
      </c>
    </row>
    <row r="1767" spans="1:12">
      <c r="A1767" s="158"/>
      <c r="B1767" s="94"/>
      <c r="C1767" s="159"/>
      <c r="D1767" s="128"/>
      <c r="E1767" s="151" t="str">
        <f>IFERROR(INDEX('Материал хисобот'!$C$9:$C$259,MATCH(D1767,'Материал хисобот'!$B$9:$B$259,0),1),"")</f>
        <v/>
      </c>
      <c r="F1767" s="152" t="str">
        <f>IFERROR(INDEX('Материал хисобот'!$D$9:$D$259,MATCH(D1767,'Материал хисобот'!$B$9:$B$259,0),1),"")</f>
        <v/>
      </c>
      <c r="G1767" s="155"/>
      <c r="H1767" s="153">
        <f>IFERROR((((SUMIFS('Регистрация приход товаров'!$H$4:$H$2000,'Регистрация приход товаров'!$A$4:$A$2000,"&gt;="&amp;DATE(YEAR($A1767),MONTH($A1767),1),'Регистрация приход товаров'!$D$4:$D$2000,$D1767)-SUMIFS('Регистрация приход товаров'!$H$4:$H$2000,'Регистрация приход товаров'!$A$4:$A$2000,"&gt;="&amp;DATE(YEAR($A1767),MONTH($A1767)+1,1),'Регистрация приход товаров'!$D$4:$D$2000,$D1767))+(IFERROR((SUMIF('Остаток на начало год'!$B$5:$B$302,$D1767,'Остаток на начало год'!$F$5:$F$302)+SUMIFS('Регистрация приход товаров'!$H$4:$H$2000,'Регистрация приход товаров'!$D$4:$D$2000,$D1767,'Регистрация приход товаров'!$A$4:$A$2000,"&lt;"&amp;DATE(YEAR($A1767),MONTH($A1767),1)))-SUMIFS('Регистрация расход товаров'!$H$4:$H$2000,'Регистрация расход товаров'!$A$4:$A$2000,"&lt;"&amp;DATE(YEAR($A1767),MONTH($A1767),1),'Регистрация расход товаров'!$D$4:$D$2000,$D1767),0)))/((SUMIFS('Регистрация приход товаров'!$G$4:$G$2000,'Регистрация приход товаров'!$A$4:$A$2000,"&gt;="&amp;DATE(YEAR($A1767),MONTH($A1767),1),'Регистрация приход товаров'!$D$4:$D$2000,$D1767)-SUMIFS('Регистрация приход товаров'!$G$4:$G$2000,'Регистрация приход товаров'!$A$4:$A$2000,"&gt;="&amp;DATE(YEAR($A1767),MONTH($A1767)+1,1),'Регистрация приход товаров'!$D$4:$D$2000,$D1767))+(IFERROR((SUMIF('Остаток на начало год'!$B$5:$B$302,$D1767,'Остаток на начало год'!$E$5:$E$302)+SUMIFS('Регистрация приход товаров'!$G$4:$G$2000,'Регистрация приход товаров'!$D$4:$D$2000,$D1767,'Регистрация приход товаров'!$A$4:$A$2000,"&lt;"&amp;DATE(YEAR($A1767),MONTH($A1767),1)))-SUMIFS('Регистрация расход товаров'!$G$4:$G$2000,'Регистрация расход товаров'!$A$4:$A$2000,"&lt;"&amp;DATE(YEAR($A1767),MONTH($A1767),1),'Регистрация расход товаров'!$D$4:$D$2000,$D1767),0))))*G1767,0)</f>
        <v>0</v>
      </c>
      <c r="I1767" s="154"/>
      <c r="J1767" s="153">
        <f t="shared" si="54"/>
        <v>0</v>
      </c>
      <c r="K1767" s="153">
        <f t="shared" si="55"/>
        <v>0</v>
      </c>
      <c r="L1767" s="43" t="e">
        <f>IF(B1767=#REF!,MAX($L$3:L1766)+1,0)</f>
        <v>#REF!</v>
      </c>
    </row>
    <row r="1768" spans="1:12">
      <c r="A1768" s="158"/>
      <c r="B1768" s="94"/>
      <c r="C1768" s="159"/>
      <c r="D1768" s="128"/>
      <c r="E1768" s="151" t="str">
        <f>IFERROR(INDEX('Материал хисобот'!$C$9:$C$259,MATCH(D1768,'Материал хисобот'!$B$9:$B$259,0),1),"")</f>
        <v/>
      </c>
      <c r="F1768" s="152" t="str">
        <f>IFERROR(INDEX('Материал хисобот'!$D$9:$D$259,MATCH(D1768,'Материал хисобот'!$B$9:$B$259,0),1),"")</f>
        <v/>
      </c>
      <c r="G1768" s="155"/>
      <c r="H1768" s="153">
        <f>IFERROR((((SUMIFS('Регистрация приход товаров'!$H$4:$H$2000,'Регистрация приход товаров'!$A$4:$A$2000,"&gt;="&amp;DATE(YEAR($A1768),MONTH($A1768),1),'Регистрация приход товаров'!$D$4:$D$2000,$D1768)-SUMIFS('Регистрация приход товаров'!$H$4:$H$2000,'Регистрация приход товаров'!$A$4:$A$2000,"&gt;="&amp;DATE(YEAR($A1768),MONTH($A1768)+1,1),'Регистрация приход товаров'!$D$4:$D$2000,$D1768))+(IFERROR((SUMIF('Остаток на начало год'!$B$5:$B$302,$D1768,'Остаток на начало год'!$F$5:$F$302)+SUMIFS('Регистрация приход товаров'!$H$4:$H$2000,'Регистрация приход товаров'!$D$4:$D$2000,$D1768,'Регистрация приход товаров'!$A$4:$A$2000,"&lt;"&amp;DATE(YEAR($A1768),MONTH($A1768),1)))-SUMIFS('Регистрация расход товаров'!$H$4:$H$2000,'Регистрация расход товаров'!$A$4:$A$2000,"&lt;"&amp;DATE(YEAR($A1768),MONTH($A1768),1),'Регистрация расход товаров'!$D$4:$D$2000,$D1768),0)))/((SUMIFS('Регистрация приход товаров'!$G$4:$G$2000,'Регистрация приход товаров'!$A$4:$A$2000,"&gt;="&amp;DATE(YEAR($A1768),MONTH($A1768),1),'Регистрация приход товаров'!$D$4:$D$2000,$D1768)-SUMIFS('Регистрация приход товаров'!$G$4:$G$2000,'Регистрация приход товаров'!$A$4:$A$2000,"&gt;="&amp;DATE(YEAR($A1768),MONTH($A1768)+1,1),'Регистрация приход товаров'!$D$4:$D$2000,$D1768))+(IFERROR((SUMIF('Остаток на начало год'!$B$5:$B$302,$D1768,'Остаток на начало год'!$E$5:$E$302)+SUMIFS('Регистрация приход товаров'!$G$4:$G$2000,'Регистрация приход товаров'!$D$4:$D$2000,$D1768,'Регистрация приход товаров'!$A$4:$A$2000,"&lt;"&amp;DATE(YEAR($A1768),MONTH($A1768),1)))-SUMIFS('Регистрация расход товаров'!$G$4:$G$2000,'Регистрация расход товаров'!$A$4:$A$2000,"&lt;"&amp;DATE(YEAR($A1768),MONTH($A1768),1),'Регистрация расход товаров'!$D$4:$D$2000,$D1768),0))))*G1768,0)</f>
        <v>0</v>
      </c>
      <c r="I1768" s="154"/>
      <c r="J1768" s="153">
        <f t="shared" si="54"/>
        <v>0</v>
      </c>
      <c r="K1768" s="153">
        <f t="shared" si="55"/>
        <v>0</v>
      </c>
      <c r="L1768" s="43" t="e">
        <f>IF(B1768=#REF!,MAX($L$3:L1767)+1,0)</f>
        <v>#REF!</v>
      </c>
    </row>
    <row r="1769" spans="1:12">
      <c r="A1769" s="158"/>
      <c r="B1769" s="94"/>
      <c r="C1769" s="159"/>
      <c r="D1769" s="128"/>
      <c r="E1769" s="151" t="str">
        <f>IFERROR(INDEX('Материал хисобот'!$C$9:$C$259,MATCH(D1769,'Материал хисобот'!$B$9:$B$259,0),1),"")</f>
        <v/>
      </c>
      <c r="F1769" s="152" t="str">
        <f>IFERROR(INDEX('Материал хисобот'!$D$9:$D$259,MATCH(D1769,'Материал хисобот'!$B$9:$B$259,0),1),"")</f>
        <v/>
      </c>
      <c r="G1769" s="155"/>
      <c r="H1769" s="153">
        <f>IFERROR((((SUMIFS('Регистрация приход товаров'!$H$4:$H$2000,'Регистрация приход товаров'!$A$4:$A$2000,"&gt;="&amp;DATE(YEAR($A1769),MONTH($A1769),1),'Регистрация приход товаров'!$D$4:$D$2000,$D1769)-SUMIFS('Регистрация приход товаров'!$H$4:$H$2000,'Регистрация приход товаров'!$A$4:$A$2000,"&gt;="&amp;DATE(YEAR($A1769),MONTH($A1769)+1,1),'Регистрация приход товаров'!$D$4:$D$2000,$D1769))+(IFERROR((SUMIF('Остаток на начало год'!$B$5:$B$302,$D1769,'Остаток на начало год'!$F$5:$F$302)+SUMIFS('Регистрация приход товаров'!$H$4:$H$2000,'Регистрация приход товаров'!$D$4:$D$2000,$D1769,'Регистрация приход товаров'!$A$4:$A$2000,"&lt;"&amp;DATE(YEAR($A1769),MONTH($A1769),1)))-SUMIFS('Регистрация расход товаров'!$H$4:$H$2000,'Регистрация расход товаров'!$A$4:$A$2000,"&lt;"&amp;DATE(YEAR($A1769),MONTH($A1769),1),'Регистрация расход товаров'!$D$4:$D$2000,$D1769),0)))/((SUMIFS('Регистрация приход товаров'!$G$4:$G$2000,'Регистрация приход товаров'!$A$4:$A$2000,"&gt;="&amp;DATE(YEAR($A1769),MONTH($A1769),1),'Регистрация приход товаров'!$D$4:$D$2000,$D1769)-SUMIFS('Регистрация приход товаров'!$G$4:$G$2000,'Регистрация приход товаров'!$A$4:$A$2000,"&gt;="&amp;DATE(YEAR($A1769),MONTH($A1769)+1,1),'Регистрация приход товаров'!$D$4:$D$2000,$D1769))+(IFERROR((SUMIF('Остаток на начало год'!$B$5:$B$302,$D1769,'Остаток на начало год'!$E$5:$E$302)+SUMIFS('Регистрация приход товаров'!$G$4:$G$2000,'Регистрация приход товаров'!$D$4:$D$2000,$D1769,'Регистрация приход товаров'!$A$4:$A$2000,"&lt;"&amp;DATE(YEAR($A1769),MONTH($A1769),1)))-SUMIFS('Регистрация расход товаров'!$G$4:$G$2000,'Регистрация расход товаров'!$A$4:$A$2000,"&lt;"&amp;DATE(YEAR($A1769),MONTH($A1769),1),'Регистрация расход товаров'!$D$4:$D$2000,$D1769),0))))*G1769,0)</f>
        <v>0</v>
      </c>
      <c r="I1769" s="154"/>
      <c r="J1769" s="153">
        <f t="shared" si="54"/>
        <v>0</v>
      </c>
      <c r="K1769" s="153">
        <f t="shared" si="55"/>
        <v>0</v>
      </c>
      <c r="L1769" s="43" t="e">
        <f>IF(B1769=#REF!,MAX($L$3:L1768)+1,0)</f>
        <v>#REF!</v>
      </c>
    </row>
    <row r="1770" spans="1:12">
      <c r="A1770" s="158"/>
      <c r="B1770" s="94"/>
      <c r="C1770" s="159"/>
      <c r="D1770" s="128"/>
      <c r="E1770" s="151" t="str">
        <f>IFERROR(INDEX('Материал хисобот'!$C$9:$C$259,MATCH(D1770,'Материал хисобот'!$B$9:$B$259,0),1),"")</f>
        <v/>
      </c>
      <c r="F1770" s="152" t="str">
        <f>IFERROR(INDEX('Материал хисобот'!$D$9:$D$259,MATCH(D1770,'Материал хисобот'!$B$9:$B$259,0),1),"")</f>
        <v/>
      </c>
      <c r="G1770" s="155"/>
      <c r="H1770" s="153">
        <f>IFERROR((((SUMIFS('Регистрация приход товаров'!$H$4:$H$2000,'Регистрация приход товаров'!$A$4:$A$2000,"&gt;="&amp;DATE(YEAR($A1770),MONTH($A1770),1),'Регистрация приход товаров'!$D$4:$D$2000,$D1770)-SUMIFS('Регистрация приход товаров'!$H$4:$H$2000,'Регистрация приход товаров'!$A$4:$A$2000,"&gt;="&amp;DATE(YEAR($A1770),MONTH($A1770)+1,1),'Регистрация приход товаров'!$D$4:$D$2000,$D1770))+(IFERROR((SUMIF('Остаток на начало год'!$B$5:$B$302,$D1770,'Остаток на начало год'!$F$5:$F$302)+SUMIFS('Регистрация приход товаров'!$H$4:$H$2000,'Регистрация приход товаров'!$D$4:$D$2000,$D1770,'Регистрация приход товаров'!$A$4:$A$2000,"&lt;"&amp;DATE(YEAR($A1770),MONTH($A1770),1)))-SUMIFS('Регистрация расход товаров'!$H$4:$H$2000,'Регистрация расход товаров'!$A$4:$A$2000,"&lt;"&amp;DATE(YEAR($A1770),MONTH($A1770),1),'Регистрация расход товаров'!$D$4:$D$2000,$D1770),0)))/((SUMIFS('Регистрация приход товаров'!$G$4:$G$2000,'Регистрация приход товаров'!$A$4:$A$2000,"&gt;="&amp;DATE(YEAR($A1770),MONTH($A1770),1),'Регистрация приход товаров'!$D$4:$D$2000,$D1770)-SUMIFS('Регистрация приход товаров'!$G$4:$G$2000,'Регистрация приход товаров'!$A$4:$A$2000,"&gt;="&amp;DATE(YEAR($A1770),MONTH($A1770)+1,1),'Регистрация приход товаров'!$D$4:$D$2000,$D1770))+(IFERROR((SUMIF('Остаток на начало год'!$B$5:$B$302,$D1770,'Остаток на начало год'!$E$5:$E$302)+SUMIFS('Регистрация приход товаров'!$G$4:$G$2000,'Регистрация приход товаров'!$D$4:$D$2000,$D1770,'Регистрация приход товаров'!$A$4:$A$2000,"&lt;"&amp;DATE(YEAR($A1770),MONTH($A1770),1)))-SUMIFS('Регистрация расход товаров'!$G$4:$G$2000,'Регистрация расход товаров'!$A$4:$A$2000,"&lt;"&amp;DATE(YEAR($A1770),MONTH($A1770),1),'Регистрация расход товаров'!$D$4:$D$2000,$D1770),0))))*G1770,0)</f>
        <v>0</v>
      </c>
      <c r="I1770" s="154"/>
      <c r="J1770" s="153">
        <f t="shared" si="54"/>
        <v>0</v>
      </c>
      <c r="K1770" s="153">
        <f t="shared" si="55"/>
        <v>0</v>
      </c>
      <c r="L1770" s="43" t="e">
        <f>IF(B1770=#REF!,MAX($L$3:L1769)+1,0)</f>
        <v>#REF!</v>
      </c>
    </row>
    <row r="1771" spans="1:12">
      <c r="A1771" s="158"/>
      <c r="B1771" s="94"/>
      <c r="C1771" s="159"/>
      <c r="D1771" s="128"/>
      <c r="E1771" s="151" t="str">
        <f>IFERROR(INDEX('Материал хисобот'!$C$9:$C$259,MATCH(D1771,'Материал хисобот'!$B$9:$B$259,0),1),"")</f>
        <v/>
      </c>
      <c r="F1771" s="152" t="str">
        <f>IFERROR(INDEX('Материал хисобот'!$D$9:$D$259,MATCH(D1771,'Материал хисобот'!$B$9:$B$259,0),1),"")</f>
        <v/>
      </c>
      <c r="G1771" s="155"/>
      <c r="H1771" s="153">
        <f>IFERROR((((SUMIFS('Регистрация приход товаров'!$H$4:$H$2000,'Регистрация приход товаров'!$A$4:$A$2000,"&gt;="&amp;DATE(YEAR($A1771),MONTH($A1771),1),'Регистрация приход товаров'!$D$4:$D$2000,$D1771)-SUMIFS('Регистрация приход товаров'!$H$4:$H$2000,'Регистрация приход товаров'!$A$4:$A$2000,"&gt;="&amp;DATE(YEAR($A1771),MONTH($A1771)+1,1),'Регистрация приход товаров'!$D$4:$D$2000,$D1771))+(IFERROR((SUMIF('Остаток на начало год'!$B$5:$B$302,$D1771,'Остаток на начало год'!$F$5:$F$302)+SUMIFS('Регистрация приход товаров'!$H$4:$H$2000,'Регистрация приход товаров'!$D$4:$D$2000,$D1771,'Регистрация приход товаров'!$A$4:$A$2000,"&lt;"&amp;DATE(YEAR($A1771),MONTH($A1771),1)))-SUMIFS('Регистрация расход товаров'!$H$4:$H$2000,'Регистрация расход товаров'!$A$4:$A$2000,"&lt;"&amp;DATE(YEAR($A1771),MONTH($A1771),1),'Регистрация расход товаров'!$D$4:$D$2000,$D1771),0)))/((SUMIFS('Регистрация приход товаров'!$G$4:$G$2000,'Регистрация приход товаров'!$A$4:$A$2000,"&gt;="&amp;DATE(YEAR($A1771),MONTH($A1771),1),'Регистрация приход товаров'!$D$4:$D$2000,$D1771)-SUMIFS('Регистрация приход товаров'!$G$4:$G$2000,'Регистрация приход товаров'!$A$4:$A$2000,"&gt;="&amp;DATE(YEAR($A1771),MONTH($A1771)+1,1),'Регистрация приход товаров'!$D$4:$D$2000,$D1771))+(IFERROR((SUMIF('Остаток на начало год'!$B$5:$B$302,$D1771,'Остаток на начало год'!$E$5:$E$302)+SUMIFS('Регистрация приход товаров'!$G$4:$G$2000,'Регистрация приход товаров'!$D$4:$D$2000,$D1771,'Регистрация приход товаров'!$A$4:$A$2000,"&lt;"&amp;DATE(YEAR($A1771),MONTH($A1771),1)))-SUMIFS('Регистрация расход товаров'!$G$4:$G$2000,'Регистрация расход товаров'!$A$4:$A$2000,"&lt;"&amp;DATE(YEAR($A1771),MONTH($A1771),1),'Регистрация расход товаров'!$D$4:$D$2000,$D1771),0))))*G1771,0)</f>
        <v>0</v>
      </c>
      <c r="I1771" s="154"/>
      <c r="J1771" s="153">
        <f t="shared" si="54"/>
        <v>0</v>
      </c>
      <c r="K1771" s="153">
        <f t="shared" si="55"/>
        <v>0</v>
      </c>
      <c r="L1771" s="43" t="e">
        <f>IF(B1771=#REF!,MAX($L$3:L1770)+1,0)</f>
        <v>#REF!</v>
      </c>
    </row>
    <row r="1772" spans="1:12">
      <c r="A1772" s="158"/>
      <c r="B1772" s="94"/>
      <c r="C1772" s="159"/>
      <c r="D1772" s="128"/>
      <c r="E1772" s="151" t="str">
        <f>IFERROR(INDEX('Материал хисобот'!$C$9:$C$259,MATCH(D1772,'Материал хисобот'!$B$9:$B$259,0),1),"")</f>
        <v/>
      </c>
      <c r="F1772" s="152" t="str">
        <f>IFERROR(INDEX('Материал хисобот'!$D$9:$D$259,MATCH(D1772,'Материал хисобот'!$B$9:$B$259,0),1),"")</f>
        <v/>
      </c>
      <c r="G1772" s="155"/>
      <c r="H1772" s="153">
        <f>IFERROR((((SUMIFS('Регистрация приход товаров'!$H$4:$H$2000,'Регистрация приход товаров'!$A$4:$A$2000,"&gt;="&amp;DATE(YEAR($A1772),MONTH($A1772),1),'Регистрация приход товаров'!$D$4:$D$2000,$D1772)-SUMIFS('Регистрация приход товаров'!$H$4:$H$2000,'Регистрация приход товаров'!$A$4:$A$2000,"&gt;="&amp;DATE(YEAR($A1772),MONTH($A1772)+1,1),'Регистрация приход товаров'!$D$4:$D$2000,$D1772))+(IFERROR((SUMIF('Остаток на начало год'!$B$5:$B$302,$D1772,'Остаток на начало год'!$F$5:$F$302)+SUMIFS('Регистрация приход товаров'!$H$4:$H$2000,'Регистрация приход товаров'!$D$4:$D$2000,$D1772,'Регистрация приход товаров'!$A$4:$A$2000,"&lt;"&amp;DATE(YEAR($A1772),MONTH($A1772),1)))-SUMIFS('Регистрация расход товаров'!$H$4:$H$2000,'Регистрация расход товаров'!$A$4:$A$2000,"&lt;"&amp;DATE(YEAR($A1772),MONTH($A1772),1),'Регистрация расход товаров'!$D$4:$D$2000,$D1772),0)))/((SUMIFS('Регистрация приход товаров'!$G$4:$G$2000,'Регистрация приход товаров'!$A$4:$A$2000,"&gt;="&amp;DATE(YEAR($A1772),MONTH($A1772),1),'Регистрация приход товаров'!$D$4:$D$2000,$D1772)-SUMIFS('Регистрация приход товаров'!$G$4:$G$2000,'Регистрация приход товаров'!$A$4:$A$2000,"&gt;="&amp;DATE(YEAR($A1772),MONTH($A1772)+1,1),'Регистрация приход товаров'!$D$4:$D$2000,$D1772))+(IFERROR((SUMIF('Остаток на начало год'!$B$5:$B$302,$D1772,'Остаток на начало год'!$E$5:$E$302)+SUMIFS('Регистрация приход товаров'!$G$4:$G$2000,'Регистрация приход товаров'!$D$4:$D$2000,$D1772,'Регистрация приход товаров'!$A$4:$A$2000,"&lt;"&amp;DATE(YEAR($A1772),MONTH($A1772),1)))-SUMIFS('Регистрация расход товаров'!$G$4:$G$2000,'Регистрация расход товаров'!$A$4:$A$2000,"&lt;"&amp;DATE(YEAR($A1772),MONTH($A1772),1),'Регистрация расход товаров'!$D$4:$D$2000,$D1772),0))))*G1772,0)</f>
        <v>0</v>
      </c>
      <c r="I1772" s="154"/>
      <c r="J1772" s="153">
        <f t="shared" si="54"/>
        <v>0</v>
      </c>
      <c r="K1772" s="153">
        <f t="shared" si="55"/>
        <v>0</v>
      </c>
      <c r="L1772" s="43" t="e">
        <f>IF(B1772=#REF!,MAX($L$3:L1771)+1,0)</f>
        <v>#REF!</v>
      </c>
    </row>
    <row r="1773" spans="1:12">
      <c r="A1773" s="158"/>
      <c r="B1773" s="94"/>
      <c r="C1773" s="159"/>
      <c r="D1773" s="128"/>
      <c r="E1773" s="151" t="str">
        <f>IFERROR(INDEX('Материал хисобот'!$C$9:$C$259,MATCH(D1773,'Материал хисобот'!$B$9:$B$259,0),1),"")</f>
        <v/>
      </c>
      <c r="F1773" s="152" t="str">
        <f>IFERROR(INDEX('Материал хисобот'!$D$9:$D$259,MATCH(D1773,'Материал хисобот'!$B$9:$B$259,0),1),"")</f>
        <v/>
      </c>
      <c r="G1773" s="155"/>
      <c r="H1773" s="153">
        <f>IFERROR((((SUMIFS('Регистрация приход товаров'!$H$4:$H$2000,'Регистрация приход товаров'!$A$4:$A$2000,"&gt;="&amp;DATE(YEAR($A1773),MONTH($A1773),1),'Регистрация приход товаров'!$D$4:$D$2000,$D1773)-SUMIFS('Регистрация приход товаров'!$H$4:$H$2000,'Регистрация приход товаров'!$A$4:$A$2000,"&gt;="&amp;DATE(YEAR($A1773),MONTH($A1773)+1,1),'Регистрация приход товаров'!$D$4:$D$2000,$D1773))+(IFERROR((SUMIF('Остаток на начало год'!$B$5:$B$302,$D1773,'Остаток на начало год'!$F$5:$F$302)+SUMIFS('Регистрация приход товаров'!$H$4:$H$2000,'Регистрация приход товаров'!$D$4:$D$2000,$D1773,'Регистрация приход товаров'!$A$4:$A$2000,"&lt;"&amp;DATE(YEAR($A1773),MONTH($A1773),1)))-SUMIFS('Регистрация расход товаров'!$H$4:$H$2000,'Регистрация расход товаров'!$A$4:$A$2000,"&lt;"&amp;DATE(YEAR($A1773),MONTH($A1773),1),'Регистрация расход товаров'!$D$4:$D$2000,$D1773),0)))/((SUMIFS('Регистрация приход товаров'!$G$4:$G$2000,'Регистрация приход товаров'!$A$4:$A$2000,"&gt;="&amp;DATE(YEAR($A1773),MONTH($A1773),1),'Регистрация приход товаров'!$D$4:$D$2000,$D1773)-SUMIFS('Регистрация приход товаров'!$G$4:$G$2000,'Регистрация приход товаров'!$A$4:$A$2000,"&gt;="&amp;DATE(YEAR($A1773),MONTH($A1773)+1,1),'Регистрация приход товаров'!$D$4:$D$2000,$D1773))+(IFERROR((SUMIF('Остаток на начало год'!$B$5:$B$302,$D1773,'Остаток на начало год'!$E$5:$E$302)+SUMIFS('Регистрация приход товаров'!$G$4:$G$2000,'Регистрация приход товаров'!$D$4:$D$2000,$D1773,'Регистрация приход товаров'!$A$4:$A$2000,"&lt;"&amp;DATE(YEAR($A1773),MONTH($A1773),1)))-SUMIFS('Регистрация расход товаров'!$G$4:$G$2000,'Регистрация расход товаров'!$A$4:$A$2000,"&lt;"&amp;DATE(YEAR($A1773),MONTH($A1773),1),'Регистрация расход товаров'!$D$4:$D$2000,$D1773),0))))*G1773,0)</f>
        <v>0</v>
      </c>
      <c r="I1773" s="154"/>
      <c r="J1773" s="153">
        <f t="shared" si="54"/>
        <v>0</v>
      </c>
      <c r="K1773" s="153">
        <f t="shared" si="55"/>
        <v>0</v>
      </c>
      <c r="L1773" s="43" t="e">
        <f>IF(B1773=#REF!,MAX($L$3:L1772)+1,0)</f>
        <v>#REF!</v>
      </c>
    </row>
    <row r="1774" spans="1:12">
      <c r="A1774" s="158"/>
      <c r="B1774" s="94"/>
      <c r="C1774" s="159"/>
      <c r="D1774" s="128"/>
      <c r="E1774" s="151" t="str">
        <f>IFERROR(INDEX('Материал хисобот'!$C$9:$C$259,MATCH(D1774,'Материал хисобот'!$B$9:$B$259,0),1),"")</f>
        <v/>
      </c>
      <c r="F1774" s="152" t="str">
        <f>IFERROR(INDEX('Материал хисобот'!$D$9:$D$259,MATCH(D1774,'Материал хисобот'!$B$9:$B$259,0),1),"")</f>
        <v/>
      </c>
      <c r="G1774" s="155"/>
      <c r="H1774" s="153">
        <f>IFERROR((((SUMIFS('Регистрация приход товаров'!$H$4:$H$2000,'Регистрация приход товаров'!$A$4:$A$2000,"&gt;="&amp;DATE(YEAR($A1774),MONTH($A1774),1),'Регистрация приход товаров'!$D$4:$D$2000,$D1774)-SUMIFS('Регистрация приход товаров'!$H$4:$H$2000,'Регистрация приход товаров'!$A$4:$A$2000,"&gt;="&amp;DATE(YEAR($A1774),MONTH($A1774)+1,1),'Регистрация приход товаров'!$D$4:$D$2000,$D1774))+(IFERROR((SUMIF('Остаток на начало год'!$B$5:$B$302,$D1774,'Остаток на начало год'!$F$5:$F$302)+SUMIFS('Регистрация приход товаров'!$H$4:$H$2000,'Регистрация приход товаров'!$D$4:$D$2000,$D1774,'Регистрация приход товаров'!$A$4:$A$2000,"&lt;"&amp;DATE(YEAR($A1774),MONTH($A1774),1)))-SUMIFS('Регистрация расход товаров'!$H$4:$H$2000,'Регистрация расход товаров'!$A$4:$A$2000,"&lt;"&amp;DATE(YEAR($A1774),MONTH($A1774),1),'Регистрация расход товаров'!$D$4:$D$2000,$D1774),0)))/((SUMIFS('Регистрация приход товаров'!$G$4:$G$2000,'Регистрация приход товаров'!$A$4:$A$2000,"&gt;="&amp;DATE(YEAR($A1774),MONTH($A1774),1),'Регистрация приход товаров'!$D$4:$D$2000,$D1774)-SUMIFS('Регистрация приход товаров'!$G$4:$G$2000,'Регистрация приход товаров'!$A$4:$A$2000,"&gt;="&amp;DATE(YEAR($A1774),MONTH($A1774)+1,1),'Регистрация приход товаров'!$D$4:$D$2000,$D1774))+(IFERROR((SUMIF('Остаток на начало год'!$B$5:$B$302,$D1774,'Остаток на начало год'!$E$5:$E$302)+SUMIFS('Регистрация приход товаров'!$G$4:$G$2000,'Регистрация приход товаров'!$D$4:$D$2000,$D1774,'Регистрация приход товаров'!$A$4:$A$2000,"&lt;"&amp;DATE(YEAR($A1774),MONTH($A1774),1)))-SUMIFS('Регистрация расход товаров'!$G$4:$G$2000,'Регистрация расход товаров'!$A$4:$A$2000,"&lt;"&amp;DATE(YEAR($A1774),MONTH($A1774),1),'Регистрация расход товаров'!$D$4:$D$2000,$D1774),0))))*G1774,0)</f>
        <v>0</v>
      </c>
      <c r="I1774" s="154"/>
      <c r="J1774" s="153">
        <f t="shared" si="54"/>
        <v>0</v>
      </c>
      <c r="K1774" s="153">
        <f t="shared" si="55"/>
        <v>0</v>
      </c>
      <c r="L1774" s="43" t="e">
        <f>IF(B1774=#REF!,MAX($L$3:L1773)+1,0)</f>
        <v>#REF!</v>
      </c>
    </row>
    <row r="1775" spans="1:12">
      <c r="A1775" s="158"/>
      <c r="B1775" s="94"/>
      <c r="C1775" s="159"/>
      <c r="D1775" s="128"/>
      <c r="E1775" s="151" t="str">
        <f>IFERROR(INDEX('Материал хисобот'!$C$9:$C$259,MATCH(D1775,'Материал хисобот'!$B$9:$B$259,0),1),"")</f>
        <v/>
      </c>
      <c r="F1775" s="152" t="str">
        <f>IFERROR(INDEX('Материал хисобот'!$D$9:$D$259,MATCH(D1775,'Материал хисобот'!$B$9:$B$259,0),1),"")</f>
        <v/>
      </c>
      <c r="G1775" s="155"/>
      <c r="H1775" s="153">
        <f>IFERROR((((SUMIFS('Регистрация приход товаров'!$H$4:$H$2000,'Регистрация приход товаров'!$A$4:$A$2000,"&gt;="&amp;DATE(YEAR($A1775),MONTH($A1775),1),'Регистрация приход товаров'!$D$4:$D$2000,$D1775)-SUMIFS('Регистрация приход товаров'!$H$4:$H$2000,'Регистрация приход товаров'!$A$4:$A$2000,"&gt;="&amp;DATE(YEAR($A1775),MONTH($A1775)+1,1),'Регистрация приход товаров'!$D$4:$D$2000,$D1775))+(IFERROR((SUMIF('Остаток на начало год'!$B$5:$B$302,$D1775,'Остаток на начало год'!$F$5:$F$302)+SUMIFS('Регистрация приход товаров'!$H$4:$H$2000,'Регистрация приход товаров'!$D$4:$D$2000,$D1775,'Регистрация приход товаров'!$A$4:$A$2000,"&lt;"&amp;DATE(YEAR($A1775),MONTH($A1775),1)))-SUMIFS('Регистрация расход товаров'!$H$4:$H$2000,'Регистрация расход товаров'!$A$4:$A$2000,"&lt;"&amp;DATE(YEAR($A1775),MONTH($A1775),1),'Регистрация расход товаров'!$D$4:$D$2000,$D1775),0)))/((SUMIFS('Регистрация приход товаров'!$G$4:$G$2000,'Регистрация приход товаров'!$A$4:$A$2000,"&gt;="&amp;DATE(YEAR($A1775),MONTH($A1775),1),'Регистрация приход товаров'!$D$4:$D$2000,$D1775)-SUMIFS('Регистрация приход товаров'!$G$4:$G$2000,'Регистрация приход товаров'!$A$4:$A$2000,"&gt;="&amp;DATE(YEAR($A1775),MONTH($A1775)+1,1),'Регистрация приход товаров'!$D$4:$D$2000,$D1775))+(IFERROR((SUMIF('Остаток на начало год'!$B$5:$B$302,$D1775,'Остаток на начало год'!$E$5:$E$302)+SUMIFS('Регистрация приход товаров'!$G$4:$G$2000,'Регистрация приход товаров'!$D$4:$D$2000,$D1775,'Регистрация приход товаров'!$A$4:$A$2000,"&lt;"&amp;DATE(YEAR($A1775),MONTH($A1775),1)))-SUMIFS('Регистрация расход товаров'!$G$4:$G$2000,'Регистрация расход товаров'!$A$4:$A$2000,"&lt;"&amp;DATE(YEAR($A1775),MONTH($A1775),1),'Регистрация расход товаров'!$D$4:$D$2000,$D1775),0))))*G1775,0)</f>
        <v>0</v>
      </c>
      <c r="I1775" s="154"/>
      <c r="J1775" s="153">
        <f t="shared" si="54"/>
        <v>0</v>
      </c>
      <c r="K1775" s="153">
        <f t="shared" si="55"/>
        <v>0</v>
      </c>
      <c r="L1775" s="43" t="e">
        <f>IF(B1775=#REF!,MAX($L$3:L1774)+1,0)</f>
        <v>#REF!</v>
      </c>
    </row>
    <row r="1776" spans="1:12">
      <c r="A1776" s="158"/>
      <c r="B1776" s="94"/>
      <c r="C1776" s="159"/>
      <c r="D1776" s="128"/>
      <c r="E1776" s="151" t="str">
        <f>IFERROR(INDEX('Материал хисобот'!$C$9:$C$259,MATCH(D1776,'Материал хисобот'!$B$9:$B$259,0),1),"")</f>
        <v/>
      </c>
      <c r="F1776" s="152" t="str">
        <f>IFERROR(INDEX('Материал хисобот'!$D$9:$D$259,MATCH(D1776,'Материал хисобот'!$B$9:$B$259,0),1),"")</f>
        <v/>
      </c>
      <c r="G1776" s="155"/>
      <c r="H1776" s="153">
        <f>IFERROR((((SUMIFS('Регистрация приход товаров'!$H$4:$H$2000,'Регистрация приход товаров'!$A$4:$A$2000,"&gt;="&amp;DATE(YEAR($A1776),MONTH($A1776),1),'Регистрация приход товаров'!$D$4:$D$2000,$D1776)-SUMIFS('Регистрация приход товаров'!$H$4:$H$2000,'Регистрация приход товаров'!$A$4:$A$2000,"&gt;="&amp;DATE(YEAR($A1776),MONTH($A1776)+1,1),'Регистрация приход товаров'!$D$4:$D$2000,$D1776))+(IFERROR((SUMIF('Остаток на начало год'!$B$5:$B$302,$D1776,'Остаток на начало год'!$F$5:$F$302)+SUMIFS('Регистрация приход товаров'!$H$4:$H$2000,'Регистрация приход товаров'!$D$4:$D$2000,$D1776,'Регистрация приход товаров'!$A$4:$A$2000,"&lt;"&amp;DATE(YEAR($A1776),MONTH($A1776),1)))-SUMIFS('Регистрация расход товаров'!$H$4:$H$2000,'Регистрация расход товаров'!$A$4:$A$2000,"&lt;"&amp;DATE(YEAR($A1776),MONTH($A1776),1),'Регистрация расход товаров'!$D$4:$D$2000,$D1776),0)))/((SUMIFS('Регистрация приход товаров'!$G$4:$G$2000,'Регистрация приход товаров'!$A$4:$A$2000,"&gt;="&amp;DATE(YEAR($A1776),MONTH($A1776),1),'Регистрация приход товаров'!$D$4:$D$2000,$D1776)-SUMIFS('Регистрация приход товаров'!$G$4:$G$2000,'Регистрация приход товаров'!$A$4:$A$2000,"&gt;="&amp;DATE(YEAR($A1776),MONTH($A1776)+1,1),'Регистрация приход товаров'!$D$4:$D$2000,$D1776))+(IFERROR((SUMIF('Остаток на начало год'!$B$5:$B$302,$D1776,'Остаток на начало год'!$E$5:$E$302)+SUMIFS('Регистрация приход товаров'!$G$4:$G$2000,'Регистрация приход товаров'!$D$4:$D$2000,$D1776,'Регистрация приход товаров'!$A$4:$A$2000,"&lt;"&amp;DATE(YEAR($A1776),MONTH($A1776),1)))-SUMIFS('Регистрация расход товаров'!$G$4:$G$2000,'Регистрация расход товаров'!$A$4:$A$2000,"&lt;"&amp;DATE(YEAR($A1776),MONTH($A1776),1),'Регистрация расход товаров'!$D$4:$D$2000,$D1776),0))))*G1776,0)</f>
        <v>0</v>
      </c>
      <c r="I1776" s="154"/>
      <c r="J1776" s="153">
        <f t="shared" si="54"/>
        <v>0</v>
      </c>
      <c r="K1776" s="153">
        <f t="shared" si="55"/>
        <v>0</v>
      </c>
      <c r="L1776" s="43" t="e">
        <f>IF(B1776=#REF!,MAX($L$3:L1775)+1,0)</f>
        <v>#REF!</v>
      </c>
    </row>
    <row r="1777" spans="1:12">
      <c r="A1777" s="158"/>
      <c r="B1777" s="94"/>
      <c r="C1777" s="159"/>
      <c r="D1777" s="128"/>
      <c r="E1777" s="151" t="str">
        <f>IFERROR(INDEX('Материал хисобот'!$C$9:$C$259,MATCH(D1777,'Материал хисобот'!$B$9:$B$259,0),1),"")</f>
        <v/>
      </c>
      <c r="F1777" s="152" t="str">
        <f>IFERROR(INDEX('Материал хисобот'!$D$9:$D$259,MATCH(D1777,'Материал хисобот'!$B$9:$B$259,0),1),"")</f>
        <v/>
      </c>
      <c r="G1777" s="155"/>
      <c r="H1777" s="153">
        <f>IFERROR((((SUMIFS('Регистрация приход товаров'!$H$4:$H$2000,'Регистрация приход товаров'!$A$4:$A$2000,"&gt;="&amp;DATE(YEAR($A1777),MONTH($A1777),1),'Регистрация приход товаров'!$D$4:$D$2000,$D1777)-SUMIFS('Регистрация приход товаров'!$H$4:$H$2000,'Регистрация приход товаров'!$A$4:$A$2000,"&gt;="&amp;DATE(YEAR($A1777),MONTH($A1777)+1,1),'Регистрация приход товаров'!$D$4:$D$2000,$D1777))+(IFERROR((SUMIF('Остаток на начало год'!$B$5:$B$302,$D1777,'Остаток на начало год'!$F$5:$F$302)+SUMIFS('Регистрация приход товаров'!$H$4:$H$2000,'Регистрация приход товаров'!$D$4:$D$2000,$D1777,'Регистрация приход товаров'!$A$4:$A$2000,"&lt;"&amp;DATE(YEAR($A1777),MONTH($A1777),1)))-SUMIFS('Регистрация расход товаров'!$H$4:$H$2000,'Регистрация расход товаров'!$A$4:$A$2000,"&lt;"&amp;DATE(YEAR($A1777),MONTH($A1777),1),'Регистрация расход товаров'!$D$4:$D$2000,$D1777),0)))/((SUMIFS('Регистрация приход товаров'!$G$4:$G$2000,'Регистрация приход товаров'!$A$4:$A$2000,"&gt;="&amp;DATE(YEAR($A1777),MONTH($A1777),1),'Регистрация приход товаров'!$D$4:$D$2000,$D1777)-SUMIFS('Регистрация приход товаров'!$G$4:$G$2000,'Регистрация приход товаров'!$A$4:$A$2000,"&gt;="&amp;DATE(YEAR($A1777),MONTH($A1777)+1,1),'Регистрация приход товаров'!$D$4:$D$2000,$D1777))+(IFERROR((SUMIF('Остаток на начало год'!$B$5:$B$302,$D1777,'Остаток на начало год'!$E$5:$E$302)+SUMIFS('Регистрация приход товаров'!$G$4:$G$2000,'Регистрация приход товаров'!$D$4:$D$2000,$D1777,'Регистрация приход товаров'!$A$4:$A$2000,"&lt;"&amp;DATE(YEAR($A1777),MONTH($A1777),1)))-SUMIFS('Регистрация расход товаров'!$G$4:$G$2000,'Регистрация расход товаров'!$A$4:$A$2000,"&lt;"&amp;DATE(YEAR($A1777),MONTH($A1777),1),'Регистрация расход товаров'!$D$4:$D$2000,$D1777),0))))*G1777,0)</f>
        <v>0</v>
      </c>
      <c r="I1777" s="154"/>
      <c r="J1777" s="153">
        <f t="shared" si="54"/>
        <v>0</v>
      </c>
      <c r="K1777" s="153">
        <f t="shared" si="55"/>
        <v>0</v>
      </c>
      <c r="L1777" s="43" t="e">
        <f>IF(B1777=#REF!,MAX($L$3:L1776)+1,0)</f>
        <v>#REF!</v>
      </c>
    </row>
    <row r="1778" spans="1:12">
      <c r="A1778" s="158"/>
      <c r="B1778" s="94"/>
      <c r="C1778" s="159"/>
      <c r="D1778" s="128"/>
      <c r="E1778" s="151" t="str">
        <f>IFERROR(INDEX('Материал хисобот'!$C$9:$C$259,MATCH(D1778,'Материал хисобот'!$B$9:$B$259,0),1),"")</f>
        <v/>
      </c>
      <c r="F1778" s="152" t="str">
        <f>IFERROR(INDEX('Материал хисобот'!$D$9:$D$259,MATCH(D1778,'Материал хисобот'!$B$9:$B$259,0),1),"")</f>
        <v/>
      </c>
      <c r="G1778" s="155"/>
      <c r="H1778" s="153">
        <f>IFERROR((((SUMIFS('Регистрация приход товаров'!$H$4:$H$2000,'Регистрация приход товаров'!$A$4:$A$2000,"&gt;="&amp;DATE(YEAR($A1778),MONTH($A1778),1),'Регистрация приход товаров'!$D$4:$D$2000,$D1778)-SUMIFS('Регистрация приход товаров'!$H$4:$H$2000,'Регистрация приход товаров'!$A$4:$A$2000,"&gt;="&amp;DATE(YEAR($A1778),MONTH($A1778)+1,1),'Регистрация приход товаров'!$D$4:$D$2000,$D1778))+(IFERROR((SUMIF('Остаток на начало год'!$B$5:$B$302,$D1778,'Остаток на начало год'!$F$5:$F$302)+SUMIFS('Регистрация приход товаров'!$H$4:$H$2000,'Регистрация приход товаров'!$D$4:$D$2000,$D1778,'Регистрация приход товаров'!$A$4:$A$2000,"&lt;"&amp;DATE(YEAR($A1778),MONTH($A1778),1)))-SUMIFS('Регистрация расход товаров'!$H$4:$H$2000,'Регистрация расход товаров'!$A$4:$A$2000,"&lt;"&amp;DATE(YEAR($A1778),MONTH($A1778),1),'Регистрация расход товаров'!$D$4:$D$2000,$D1778),0)))/((SUMIFS('Регистрация приход товаров'!$G$4:$G$2000,'Регистрация приход товаров'!$A$4:$A$2000,"&gt;="&amp;DATE(YEAR($A1778),MONTH($A1778),1),'Регистрация приход товаров'!$D$4:$D$2000,$D1778)-SUMIFS('Регистрация приход товаров'!$G$4:$G$2000,'Регистрация приход товаров'!$A$4:$A$2000,"&gt;="&amp;DATE(YEAR($A1778),MONTH($A1778)+1,1),'Регистрация приход товаров'!$D$4:$D$2000,$D1778))+(IFERROR((SUMIF('Остаток на начало год'!$B$5:$B$302,$D1778,'Остаток на начало год'!$E$5:$E$302)+SUMIFS('Регистрация приход товаров'!$G$4:$G$2000,'Регистрация приход товаров'!$D$4:$D$2000,$D1778,'Регистрация приход товаров'!$A$4:$A$2000,"&lt;"&amp;DATE(YEAR($A1778),MONTH($A1778),1)))-SUMIFS('Регистрация расход товаров'!$G$4:$G$2000,'Регистрация расход товаров'!$A$4:$A$2000,"&lt;"&amp;DATE(YEAR($A1778),MONTH($A1778),1),'Регистрация расход товаров'!$D$4:$D$2000,$D1778),0))))*G1778,0)</f>
        <v>0</v>
      </c>
      <c r="I1778" s="154"/>
      <c r="J1778" s="153">
        <f t="shared" si="54"/>
        <v>0</v>
      </c>
      <c r="K1778" s="153">
        <f t="shared" si="55"/>
        <v>0</v>
      </c>
      <c r="L1778" s="43" t="e">
        <f>IF(B1778=#REF!,MAX($L$3:L1777)+1,0)</f>
        <v>#REF!</v>
      </c>
    </row>
    <row r="1779" spans="1:12">
      <c r="A1779" s="158"/>
      <c r="B1779" s="94"/>
      <c r="C1779" s="159"/>
      <c r="D1779" s="128"/>
      <c r="E1779" s="151" t="str">
        <f>IFERROR(INDEX('Материал хисобот'!$C$9:$C$259,MATCH(D1779,'Материал хисобот'!$B$9:$B$259,0),1),"")</f>
        <v/>
      </c>
      <c r="F1779" s="152" t="str">
        <f>IFERROR(INDEX('Материал хисобот'!$D$9:$D$259,MATCH(D1779,'Материал хисобот'!$B$9:$B$259,0),1),"")</f>
        <v/>
      </c>
      <c r="G1779" s="155"/>
      <c r="H1779" s="153">
        <f>IFERROR((((SUMIFS('Регистрация приход товаров'!$H$4:$H$2000,'Регистрация приход товаров'!$A$4:$A$2000,"&gt;="&amp;DATE(YEAR($A1779),MONTH($A1779),1),'Регистрация приход товаров'!$D$4:$D$2000,$D1779)-SUMIFS('Регистрация приход товаров'!$H$4:$H$2000,'Регистрация приход товаров'!$A$4:$A$2000,"&gt;="&amp;DATE(YEAR($A1779),MONTH($A1779)+1,1),'Регистрация приход товаров'!$D$4:$D$2000,$D1779))+(IFERROR((SUMIF('Остаток на начало год'!$B$5:$B$302,$D1779,'Остаток на начало год'!$F$5:$F$302)+SUMIFS('Регистрация приход товаров'!$H$4:$H$2000,'Регистрация приход товаров'!$D$4:$D$2000,$D1779,'Регистрация приход товаров'!$A$4:$A$2000,"&lt;"&amp;DATE(YEAR($A1779),MONTH($A1779),1)))-SUMIFS('Регистрация расход товаров'!$H$4:$H$2000,'Регистрация расход товаров'!$A$4:$A$2000,"&lt;"&amp;DATE(YEAR($A1779),MONTH($A1779),1),'Регистрация расход товаров'!$D$4:$D$2000,$D1779),0)))/((SUMIFS('Регистрация приход товаров'!$G$4:$G$2000,'Регистрация приход товаров'!$A$4:$A$2000,"&gt;="&amp;DATE(YEAR($A1779),MONTH($A1779),1),'Регистрация приход товаров'!$D$4:$D$2000,$D1779)-SUMIFS('Регистрация приход товаров'!$G$4:$G$2000,'Регистрация приход товаров'!$A$4:$A$2000,"&gt;="&amp;DATE(YEAR($A1779),MONTH($A1779)+1,1),'Регистрация приход товаров'!$D$4:$D$2000,$D1779))+(IFERROR((SUMIF('Остаток на начало год'!$B$5:$B$302,$D1779,'Остаток на начало год'!$E$5:$E$302)+SUMIFS('Регистрация приход товаров'!$G$4:$G$2000,'Регистрация приход товаров'!$D$4:$D$2000,$D1779,'Регистрация приход товаров'!$A$4:$A$2000,"&lt;"&amp;DATE(YEAR($A1779),MONTH($A1779),1)))-SUMIFS('Регистрация расход товаров'!$G$4:$G$2000,'Регистрация расход товаров'!$A$4:$A$2000,"&lt;"&amp;DATE(YEAR($A1779),MONTH($A1779),1),'Регистрация расход товаров'!$D$4:$D$2000,$D1779),0))))*G1779,0)</f>
        <v>0</v>
      </c>
      <c r="I1779" s="154"/>
      <c r="J1779" s="153">
        <f t="shared" si="54"/>
        <v>0</v>
      </c>
      <c r="K1779" s="153">
        <f t="shared" si="55"/>
        <v>0</v>
      </c>
      <c r="L1779" s="43" t="e">
        <f>IF(B1779=#REF!,MAX($L$3:L1778)+1,0)</f>
        <v>#REF!</v>
      </c>
    </row>
    <row r="1780" spans="1:12">
      <c r="A1780" s="158"/>
      <c r="B1780" s="94"/>
      <c r="C1780" s="159"/>
      <c r="D1780" s="128"/>
      <c r="E1780" s="151" t="str">
        <f>IFERROR(INDEX('Материал хисобот'!$C$9:$C$259,MATCH(D1780,'Материал хисобот'!$B$9:$B$259,0),1),"")</f>
        <v/>
      </c>
      <c r="F1780" s="152" t="str">
        <f>IFERROR(INDEX('Материал хисобот'!$D$9:$D$259,MATCH(D1780,'Материал хисобот'!$B$9:$B$259,0),1),"")</f>
        <v/>
      </c>
      <c r="G1780" s="155"/>
      <c r="H1780" s="153">
        <f>IFERROR((((SUMIFS('Регистрация приход товаров'!$H$4:$H$2000,'Регистрация приход товаров'!$A$4:$A$2000,"&gt;="&amp;DATE(YEAR($A1780),MONTH($A1780),1),'Регистрация приход товаров'!$D$4:$D$2000,$D1780)-SUMIFS('Регистрация приход товаров'!$H$4:$H$2000,'Регистрация приход товаров'!$A$4:$A$2000,"&gt;="&amp;DATE(YEAR($A1780),MONTH($A1780)+1,1),'Регистрация приход товаров'!$D$4:$D$2000,$D1780))+(IFERROR((SUMIF('Остаток на начало год'!$B$5:$B$302,$D1780,'Остаток на начало год'!$F$5:$F$302)+SUMIFS('Регистрация приход товаров'!$H$4:$H$2000,'Регистрация приход товаров'!$D$4:$D$2000,$D1780,'Регистрация приход товаров'!$A$4:$A$2000,"&lt;"&amp;DATE(YEAR($A1780),MONTH($A1780),1)))-SUMIFS('Регистрация расход товаров'!$H$4:$H$2000,'Регистрация расход товаров'!$A$4:$A$2000,"&lt;"&amp;DATE(YEAR($A1780),MONTH($A1780),1),'Регистрация расход товаров'!$D$4:$D$2000,$D1780),0)))/((SUMIFS('Регистрация приход товаров'!$G$4:$G$2000,'Регистрация приход товаров'!$A$4:$A$2000,"&gt;="&amp;DATE(YEAR($A1780),MONTH($A1780),1),'Регистрация приход товаров'!$D$4:$D$2000,$D1780)-SUMIFS('Регистрация приход товаров'!$G$4:$G$2000,'Регистрация приход товаров'!$A$4:$A$2000,"&gt;="&amp;DATE(YEAR($A1780),MONTH($A1780)+1,1),'Регистрация приход товаров'!$D$4:$D$2000,$D1780))+(IFERROR((SUMIF('Остаток на начало год'!$B$5:$B$302,$D1780,'Остаток на начало год'!$E$5:$E$302)+SUMIFS('Регистрация приход товаров'!$G$4:$G$2000,'Регистрация приход товаров'!$D$4:$D$2000,$D1780,'Регистрация приход товаров'!$A$4:$A$2000,"&lt;"&amp;DATE(YEAR($A1780),MONTH($A1780),1)))-SUMIFS('Регистрация расход товаров'!$G$4:$G$2000,'Регистрация расход товаров'!$A$4:$A$2000,"&lt;"&amp;DATE(YEAR($A1780),MONTH($A1780),1),'Регистрация расход товаров'!$D$4:$D$2000,$D1780),0))))*G1780,0)</f>
        <v>0</v>
      </c>
      <c r="I1780" s="154"/>
      <c r="J1780" s="153">
        <f t="shared" si="54"/>
        <v>0</v>
      </c>
      <c r="K1780" s="153">
        <f t="shared" si="55"/>
        <v>0</v>
      </c>
      <c r="L1780" s="43" t="e">
        <f>IF(B1780=#REF!,MAX($L$3:L1779)+1,0)</f>
        <v>#REF!</v>
      </c>
    </row>
    <row r="1781" spans="1:12">
      <c r="A1781" s="158"/>
      <c r="B1781" s="94"/>
      <c r="C1781" s="159"/>
      <c r="D1781" s="128"/>
      <c r="E1781" s="151" t="str">
        <f>IFERROR(INDEX('Материал хисобот'!$C$9:$C$259,MATCH(D1781,'Материал хисобот'!$B$9:$B$259,0),1),"")</f>
        <v/>
      </c>
      <c r="F1781" s="152" t="str">
        <f>IFERROR(INDEX('Материал хисобот'!$D$9:$D$259,MATCH(D1781,'Материал хисобот'!$B$9:$B$259,0),1),"")</f>
        <v/>
      </c>
      <c r="G1781" s="155"/>
      <c r="H1781" s="153">
        <f>IFERROR((((SUMIFS('Регистрация приход товаров'!$H$4:$H$2000,'Регистрация приход товаров'!$A$4:$A$2000,"&gt;="&amp;DATE(YEAR($A1781),MONTH($A1781),1),'Регистрация приход товаров'!$D$4:$D$2000,$D1781)-SUMIFS('Регистрация приход товаров'!$H$4:$H$2000,'Регистрация приход товаров'!$A$4:$A$2000,"&gt;="&amp;DATE(YEAR($A1781),MONTH($A1781)+1,1),'Регистрация приход товаров'!$D$4:$D$2000,$D1781))+(IFERROR((SUMIF('Остаток на начало год'!$B$5:$B$302,$D1781,'Остаток на начало год'!$F$5:$F$302)+SUMIFS('Регистрация приход товаров'!$H$4:$H$2000,'Регистрация приход товаров'!$D$4:$D$2000,$D1781,'Регистрация приход товаров'!$A$4:$A$2000,"&lt;"&amp;DATE(YEAR($A1781),MONTH($A1781),1)))-SUMIFS('Регистрация расход товаров'!$H$4:$H$2000,'Регистрация расход товаров'!$A$4:$A$2000,"&lt;"&amp;DATE(YEAR($A1781),MONTH($A1781),1),'Регистрация расход товаров'!$D$4:$D$2000,$D1781),0)))/((SUMIFS('Регистрация приход товаров'!$G$4:$G$2000,'Регистрация приход товаров'!$A$4:$A$2000,"&gt;="&amp;DATE(YEAR($A1781),MONTH($A1781),1),'Регистрация приход товаров'!$D$4:$D$2000,$D1781)-SUMIFS('Регистрация приход товаров'!$G$4:$G$2000,'Регистрация приход товаров'!$A$4:$A$2000,"&gt;="&amp;DATE(YEAR($A1781),MONTH($A1781)+1,1),'Регистрация приход товаров'!$D$4:$D$2000,$D1781))+(IFERROR((SUMIF('Остаток на начало год'!$B$5:$B$302,$D1781,'Остаток на начало год'!$E$5:$E$302)+SUMIFS('Регистрация приход товаров'!$G$4:$G$2000,'Регистрация приход товаров'!$D$4:$D$2000,$D1781,'Регистрация приход товаров'!$A$4:$A$2000,"&lt;"&amp;DATE(YEAR($A1781),MONTH($A1781),1)))-SUMIFS('Регистрация расход товаров'!$G$4:$G$2000,'Регистрация расход товаров'!$A$4:$A$2000,"&lt;"&amp;DATE(YEAR($A1781),MONTH($A1781),1),'Регистрация расход товаров'!$D$4:$D$2000,$D1781),0))))*G1781,0)</f>
        <v>0</v>
      </c>
      <c r="I1781" s="154"/>
      <c r="J1781" s="153">
        <f t="shared" si="54"/>
        <v>0</v>
      </c>
      <c r="K1781" s="153">
        <f t="shared" si="55"/>
        <v>0</v>
      </c>
      <c r="L1781" s="43" t="e">
        <f>IF(B1781=#REF!,MAX($L$3:L1780)+1,0)</f>
        <v>#REF!</v>
      </c>
    </row>
    <row r="1782" spans="1:12">
      <c r="A1782" s="158"/>
      <c r="B1782" s="94"/>
      <c r="C1782" s="159"/>
      <c r="D1782" s="128"/>
      <c r="E1782" s="151" t="str">
        <f>IFERROR(INDEX('Материал хисобот'!$C$9:$C$259,MATCH(D1782,'Материал хисобот'!$B$9:$B$259,0),1),"")</f>
        <v/>
      </c>
      <c r="F1782" s="152" t="str">
        <f>IFERROR(INDEX('Материал хисобот'!$D$9:$D$259,MATCH(D1782,'Материал хисобот'!$B$9:$B$259,0),1),"")</f>
        <v/>
      </c>
      <c r="G1782" s="155"/>
      <c r="H1782" s="153">
        <f>IFERROR((((SUMIFS('Регистрация приход товаров'!$H$4:$H$2000,'Регистрация приход товаров'!$A$4:$A$2000,"&gt;="&amp;DATE(YEAR($A1782),MONTH($A1782),1),'Регистрация приход товаров'!$D$4:$D$2000,$D1782)-SUMIFS('Регистрация приход товаров'!$H$4:$H$2000,'Регистрация приход товаров'!$A$4:$A$2000,"&gt;="&amp;DATE(YEAR($A1782),MONTH($A1782)+1,1),'Регистрация приход товаров'!$D$4:$D$2000,$D1782))+(IFERROR((SUMIF('Остаток на начало год'!$B$5:$B$302,$D1782,'Остаток на начало год'!$F$5:$F$302)+SUMIFS('Регистрация приход товаров'!$H$4:$H$2000,'Регистрация приход товаров'!$D$4:$D$2000,$D1782,'Регистрация приход товаров'!$A$4:$A$2000,"&lt;"&amp;DATE(YEAR($A1782),MONTH($A1782),1)))-SUMIFS('Регистрация расход товаров'!$H$4:$H$2000,'Регистрация расход товаров'!$A$4:$A$2000,"&lt;"&amp;DATE(YEAR($A1782),MONTH($A1782),1),'Регистрация расход товаров'!$D$4:$D$2000,$D1782),0)))/((SUMIFS('Регистрация приход товаров'!$G$4:$G$2000,'Регистрация приход товаров'!$A$4:$A$2000,"&gt;="&amp;DATE(YEAR($A1782),MONTH($A1782),1),'Регистрация приход товаров'!$D$4:$D$2000,$D1782)-SUMIFS('Регистрация приход товаров'!$G$4:$G$2000,'Регистрация приход товаров'!$A$4:$A$2000,"&gt;="&amp;DATE(YEAR($A1782),MONTH($A1782)+1,1),'Регистрация приход товаров'!$D$4:$D$2000,$D1782))+(IFERROR((SUMIF('Остаток на начало год'!$B$5:$B$302,$D1782,'Остаток на начало год'!$E$5:$E$302)+SUMIFS('Регистрация приход товаров'!$G$4:$G$2000,'Регистрация приход товаров'!$D$4:$D$2000,$D1782,'Регистрация приход товаров'!$A$4:$A$2000,"&lt;"&amp;DATE(YEAR($A1782),MONTH($A1782),1)))-SUMIFS('Регистрация расход товаров'!$G$4:$G$2000,'Регистрация расход товаров'!$A$4:$A$2000,"&lt;"&amp;DATE(YEAR($A1782),MONTH($A1782),1),'Регистрация расход товаров'!$D$4:$D$2000,$D1782),0))))*G1782,0)</f>
        <v>0</v>
      </c>
      <c r="I1782" s="154"/>
      <c r="J1782" s="153">
        <f t="shared" si="54"/>
        <v>0</v>
      </c>
      <c r="K1782" s="153">
        <f t="shared" si="55"/>
        <v>0</v>
      </c>
      <c r="L1782" s="43" t="e">
        <f>IF(B1782=#REF!,MAX($L$3:L1781)+1,0)</f>
        <v>#REF!</v>
      </c>
    </row>
    <row r="1783" spans="1:12">
      <c r="A1783" s="158"/>
      <c r="B1783" s="94"/>
      <c r="C1783" s="159"/>
      <c r="D1783" s="128"/>
      <c r="E1783" s="151" t="str">
        <f>IFERROR(INDEX('Материал хисобот'!$C$9:$C$259,MATCH(D1783,'Материал хисобот'!$B$9:$B$259,0),1),"")</f>
        <v/>
      </c>
      <c r="F1783" s="152" t="str">
        <f>IFERROR(INDEX('Материал хисобот'!$D$9:$D$259,MATCH(D1783,'Материал хисобот'!$B$9:$B$259,0),1),"")</f>
        <v/>
      </c>
      <c r="G1783" s="155"/>
      <c r="H1783" s="153">
        <f>IFERROR((((SUMIFS('Регистрация приход товаров'!$H$4:$H$2000,'Регистрация приход товаров'!$A$4:$A$2000,"&gt;="&amp;DATE(YEAR($A1783),MONTH($A1783),1),'Регистрация приход товаров'!$D$4:$D$2000,$D1783)-SUMIFS('Регистрация приход товаров'!$H$4:$H$2000,'Регистрация приход товаров'!$A$4:$A$2000,"&gt;="&amp;DATE(YEAR($A1783),MONTH($A1783)+1,1),'Регистрация приход товаров'!$D$4:$D$2000,$D1783))+(IFERROR((SUMIF('Остаток на начало год'!$B$5:$B$302,$D1783,'Остаток на начало год'!$F$5:$F$302)+SUMIFS('Регистрация приход товаров'!$H$4:$H$2000,'Регистрация приход товаров'!$D$4:$D$2000,$D1783,'Регистрация приход товаров'!$A$4:$A$2000,"&lt;"&amp;DATE(YEAR($A1783),MONTH($A1783),1)))-SUMIFS('Регистрация расход товаров'!$H$4:$H$2000,'Регистрация расход товаров'!$A$4:$A$2000,"&lt;"&amp;DATE(YEAR($A1783),MONTH($A1783),1),'Регистрация расход товаров'!$D$4:$D$2000,$D1783),0)))/((SUMIFS('Регистрация приход товаров'!$G$4:$G$2000,'Регистрация приход товаров'!$A$4:$A$2000,"&gt;="&amp;DATE(YEAR($A1783),MONTH($A1783),1),'Регистрация приход товаров'!$D$4:$D$2000,$D1783)-SUMIFS('Регистрация приход товаров'!$G$4:$G$2000,'Регистрация приход товаров'!$A$4:$A$2000,"&gt;="&amp;DATE(YEAR($A1783),MONTH($A1783)+1,1),'Регистрация приход товаров'!$D$4:$D$2000,$D1783))+(IFERROR((SUMIF('Остаток на начало год'!$B$5:$B$302,$D1783,'Остаток на начало год'!$E$5:$E$302)+SUMIFS('Регистрация приход товаров'!$G$4:$G$2000,'Регистрация приход товаров'!$D$4:$D$2000,$D1783,'Регистрация приход товаров'!$A$4:$A$2000,"&lt;"&amp;DATE(YEAR($A1783),MONTH($A1783),1)))-SUMIFS('Регистрация расход товаров'!$G$4:$G$2000,'Регистрация расход товаров'!$A$4:$A$2000,"&lt;"&amp;DATE(YEAR($A1783),MONTH($A1783),1),'Регистрация расход товаров'!$D$4:$D$2000,$D1783),0))))*G1783,0)</f>
        <v>0</v>
      </c>
      <c r="I1783" s="154"/>
      <c r="J1783" s="153">
        <f t="shared" si="54"/>
        <v>0</v>
      </c>
      <c r="K1783" s="153">
        <f t="shared" si="55"/>
        <v>0</v>
      </c>
      <c r="L1783" s="43" t="e">
        <f>IF(B1783=#REF!,MAX($L$3:L1782)+1,0)</f>
        <v>#REF!</v>
      </c>
    </row>
    <row r="1784" spans="1:12">
      <c r="A1784" s="158"/>
      <c r="B1784" s="94"/>
      <c r="C1784" s="159"/>
      <c r="D1784" s="128"/>
      <c r="E1784" s="151" t="str">
        <f>IFERROR(INDEX('Материал хисобот'!$C$9:$C$259,MATCH(D1784,'Материал хисобот'!$B$9:$B$259,0),1),"")</f>
        <v/>
      </c>
      <c r="F1784" s="152" t="str">
        <f>IFERROR(INDEX('Материал хисобот'!$D$9:$D$259,MATCH(D1784,'Материал хисобот'!$B$9:$B$259,0),1),"")</f>
        <v/>
      </c>
      <c r="G1784" s="155"/>
      <c r="H1784" s="153">
        <f>IFERROR((((SUMIFS('Регистрация приход товаров'!$H$4:$H$2000,'Регистрация приход товаров'!$A$4:$A$2000,"&gt;="&amp;DATE(YEAR($A1784),MONTH($A1784),1),'Регистрация приход товаров'!$D$4:$D$2000,$D1784)-SUMIFS('Регистрация приход товаров'!$H$4:$H$2000,'Регистрация приход товаров'!$A$4:$A$2000,"&gt;="&amp;DATE(YEAR($A1784),MONTH($A1784)+1,1),'Регистрация приход товаров'!$D$4:$D$2000,$D1784))+(IFERROR((SUMIF('Остаток на начало год'!$B$5:$B$302,$D1784,'Остаток на начало год'!$F$5:$F$302)+SUMIFS('Регистрация приход товаров'!$H$4:$H$2000,'Регистрация приход товаров'!$D$4:$D$2000,$D1784,'Регистрация приход товаров'!$A$4:$A$2000,"&lt;"&amp;DATE(YEAR($A1784),MONTH($A1784),1)))-SUMIFS('Регистрация расход товаров'!$H$4:$H$2000,'Регистрация расход товаров'!$A$4:$A$2000,"&lt;"&amp;DATE(YEAR($A1784),MONTH($A1784),1),'Регистрация расход товаров'!$D$4:$D$2000,$D1784),0)))/((SUMIFS('Регистрация приход товаров'!$G$4:$G$2000,'Регистрация приход товаров'!$A$4:$A$2000,"&gt;="&amp;DATE(YEAR($A1784),MONTH($A1784),1),'Регистрация приход товаров'!$D$4:$D$2000,$D1784)-SUMIFS('Регистрация приход товаров'!$G$4:$G$2000,'Регистрация приход товаров'!$A$4:$A$2000,"&gt;="&amp;DATE(YEAR($A1784),MONTH($A1784)+1,1),'Регистрация приход товаров'!$D$4:$D$2000,$D1784))+(IFERROR((SUMIF('Остаток на начало год'!$B$5:$B$302,$D1784,'Остаток на начало год'!$E$5:$E$302)+SUMIFS('Регистрация приход товаров'!$G$4:$G$2000,'Регистрация приход товаров'!$D$4:$D$2000,$D1784,'Регистрация приход товаров'!$A$4:$A$2000,"&lt;"&amp;DATE(YEAR($A1784),MONTH($A1784),1)))-SUMIFS('Регистрация расход товаров'!$G$4:$G$2000,'Регистрация расход товаров'!$A$4:$A$2000,"&lt;"&amp;DATE(YEAR($A1784),MONTH($A1784),1),'Регистрация расход товаров'!$D$4:$D$2000,$D1784),0))))*G1784,0)</f>
        <v>0</v>
      </c>
      <c r="I1784" s="154"/>
      <c r="J1784" s="153">
        <f t="shared" si="54"/>
        <v>0</v>
      </c>
      <c r="K1784" s="153">
        <f t="shared" si="55"/>
        <v>0</v>
      </c>
      <c r="L1784" s="43" t="e">
        <f>IF(B1784=#REF!,MAX($L$3:L1783)+1,0)</f>
        <v>#REF!</v>
      </c>
    </row>
    <row r="1785" spans="1:12">
      <c r="A1785" s="158"/>
      <c r="B1785" s="94"/>
      <c r="C1785" s="159"/>
      <c r="D1785" s="128"/>
      <c r="E1785" s="151" t="str">
        <f>IFERROR(INDEX('Материал хисобот'!$C$9:$C$259,MATCH(D1785,'Материал хисобот'!$B$9:$B$259,0),1),"")</f>
        <v/>
      </c>
      <c r="F1785" s="152" t="str">
        <f>IFERROR(INDEX('Материал хисобот'!$D$9:$D$259,MATCH(D1785,'Материал хисобот'!$B$9:$B$259,0),1),"")</f>
        <v/>
      </c>
      <c r="G1785" s="155"/>
      <c r="H1785" s="153">
        <f>IFERROR((((SUMIFS('Регистрация приход товаров'!$H$4:$H$2000,'Регистрация приход товаров'!$A$4:$A$2000,"&gt;="&amp;DATE(YEAR($A1785),MONTH($A1785),1),'Регистрация приход товаров'!$D$4:$D$2000,$D1785)-SUMIFS('Регистрация приход товаров'!$H$4:$H$2000,'Регистрация приход товаров'!$A$4:$A$2000,"&gt;="&amp;DATE(YEAR($A1785),MONTH($A1785)+1,1),'Регистрация приход товаров'!$D$4:$D$2000,$D1785))+(IFERROR((SUMIF('Остаток на начало год'!$B$5:$B$302,$D1785,'Остаток на начало год'!$F$5:$F$302)+SUMIFS('Регистрация приход товаров'!$H$4:$H$2000,'Регистрация приход товаров'!$D$4:$D$2000,$D1785,'Регистрация приход товаров'!$A$4:$A$2000,"&lt;"&amp;DATE(YEAR($A1785),MONTH($A1785),1)))-SUMIFS('Регистрация расход товаров'!$H$4:$H$2000,'Регистрация расход товаров'!$A$4:$A$2000,"&lt;"&amp;DATE(YEAR($A1785),MONTH($A1785),1),'Регистрация расход товаров'!$D$4:$D$2000,$D1785),0)))/((SUMIFS('Регистрация приход товаров'!$G$4:$G$2000,'Регистрация приход товаров'!$A$4:$A$2000,"&gt;="&amp;DATE(YEAR($A1785),MONTH($A1785),1),'Регистрация приход товаров'!$D$4:$D$2000,$D1785)-SUMIFS('Регистрация приход товаров'!$G$4:$G$2000,'Регистрация приход товаров'!$A$4:$A$2000,"&gt;="&amp;DATE(YEAR($A1785),MONTH($A1785)+1,1),'Регистрация приход товаров'!$D$4:$D$2000,$D1785))+(IFERROR((SUMIF('Остаток на начало год'!$B$5:$B$302,$D1785,'Остаток на начало год'!$E$5:$E$302)+SUMIFS('Регистрация приход товаров'!$G$4:$G$2000,'Регистрация приход товаров'!$D$4:$D$2000,$D1785,'Регистрация приход товаров'!$A$4:$A$2000,"&lt;"&amp;DATE(YEAR($A1785),MONTH($A1785),1)))-SUMIFS('Регистрация расход товаров'!$G$4:$G$2000,'Регистрация расход товаров'!$A$4:$A$2000,"&lt;"&amp;DATE(YEAR($A1785),MONTH($A1785),1),'Регистрация расход товаров'!$D$4:$D$2000,$D1785),0))))*G1785,0)</f>
        <v>0</v>
      </c>
      <c r="I1785" s="154"/>
      <c r="J1785" s="153">
        <f t="shared" si="54"/>
        <v>0</v>
      </c>
      <c r="K1785" s="153">
        <f t="shared" si="55"/>
        <v>0</v>
      </c>
      <c r="L1785" s="43" t="e">
        <f>IF(B1785=#REF!,MAX($L$3:L1784)+1,0)</f>
        <v>#REF!</v>
      </c>
    </row>
    <row r="1786" spans="1:12">
      <c r="A1786" s="158"/>
      <c r="B1786" s="94"/>
      <c r="C1786" s="159"/>
      <c r="D1786" s="128"/>
      <c r="E1786" s="151" t="str">
        <f>IFERROR(INDEX('Материал хисобот'!$C$9:$C$259,MATCH(D1786,'Материал хисобот'!$B$9:$B$259,0),1),"")</f>
        <v/>
      </c>
      <c r="F1786" s="152" t="str">
        <f>IFERROR(INDEX('Материал хисобот'!$D$9:$D$259,MATCH(D1786,'Материал хисобот'!$B$9:$B$259,0),1),"")</f>
        <v/>
      </c>
      <c r="G1786" s="155"/>
      <c r="H1786" s="153">
        <f>IFERROR((((SUMIFS('Регистрация приход товаров'!$H$4:$H$2000,'Регистрация приход товаров'!$A$4:$A$2000,"&gt;="&amp;DATE(YEAR($A1786),MONTH($A1786),1),'Регистрация приход товаров'!$D$4:$D$2000,$D1786)-SUMIFS('Регистрация приход товаров'!$H$4:$H$2000,'Регистрация приход товаров'!$A$4:$A$2000,"&gt;="&amp;DATE(YEAR($A1786),MONTH($A1786)+1,1),'Регистрация приход товаров'!$D$4:$D$2000,$D1786))+(IFERROR((SUMIF('Остаток на начало год'!$B$5:$B$302,$D1786,'Остаток на начало год'!$F$5:$F$302)+SUMIFS('Регистрация приход товаров'!$H$4:$H$2000,'Регистрация приход товаров'!$D$4:$D$2000,$D1786,'Регистрация приход товаров'!$A$4:$A$2000,"&lt;"&amp;DATE(YEAR($A1786),MONTH($A1786),1)))-SUMIFS('Регистрация расход товаров'!$H$4:$H$2000,'Регистрация расход товаров'!$A$4:$A$2000,"&lt;"&amp;DATE(YEAR($A1786),MONTH($A1786),1),'Регистрация расход товаров'!$D$4:$D$2000,$D1786),0)))/((SUMIFS('Регистрация приход товаров'!$G$4:$G$2000,'Регистрация приход товаров'!$A$4:$A$2000,"&gt;="&amp;DATE(YEAR($A1786),MONTH($A1786),1),'Регистрация приход товаров'!$D$4:$D$2000,$D1786)-SUMIFS('Регистрация приход товаров'!$G$4:$G$2000,'Регистрация приход товаров'!$A$4:$A$2000,"&gt;="&amp;DATE(YEAR($A1786),MONTH($A1786)+1,1),'Регистрация приход товаров'!$D$4:$D$2000,$D1786))+(IFERROR((SUMIF('Остаток на начало год'!$B$5:$B$302,$D1786,'Остаток на начало год'!$E$5:$E$302)+SUMIFS('Регистрация приход товаров'!$G$4:$G$2000,'Регистрация приход товаров'!$D$4:$D$2000,$D1786,'Регистрация приход товаров'!$A$4:$A$2000,"&lt;"&amp;DATE(YEAR($A1786),MONTH($A1786),1)))-SUMIFS('Регистрация расход товаров'!$G$4:$G$2000,'Регистрация расход товаров'!$A$4:$A$2000,"&lt;"&amp;DATE(YEAR($A1786),MONTH($A1786),1),'Регистрация расход товаров'!$D$4:$D$2000,$D1786),0))))*G1786,0)</f>
        <v>0</v>
      </c>
      <c r="I1786" s="154"/>
      <c r="J1786" s="153">
        <f t="shared" si="54"/>
        <v>0</v>
      </c>
      <c r="K1786" s="153">
        <f t="shared" si="55"/>
        <v>0</v>
      </c>
      <c r="L1786" s="43" t="e">
        <f>IF(B1786=#REF!,MAX($L$3:L1785)+1,0)</f>
        <v>#REF!</v>
      </c>
    </row>
    <row r="1787" spans="1:12">
      <c r="A1787" s="158"/>
      <c r="B1787" s="94"/>
      <c r="C1787" s="159"/>
      <c r="D1787" s="128"/>
      <c r="E1787" s="151" t="str">
        <f>IFERROR(INDEX('Материал хисобот'!$C$9:$C$259,MATCH(D1787,'Материал хисобот'!$B$9:$B$259,0),1),"")</f>
        <v/>
      </c>
      <c r="F1787" s="152" t="str">
        <f>IFERROR(INDEX('Материал хисобот'!$D$9:$D$259,MATCH(D1787,'Материал хисобот'!$B$9:$B$259,0),1),"")</f>
        <v/>
      </c>
      <c r="G1787" s="155"/>
      <c r="H1787" s="153">
        <f>IFERROR((((SUMIFS('Регистрация приход товаров'!$H$4:$H$2000,'Регистрация приход товаров'!$A$4:$A$2000,"&gt;="&amp;DATE(YEAR($A1787),MONTH($A1787),1),'Регистрация приход товаров'!$D$4:$D$2000,$D1787)-SUMIFS('Регистрация приход товаров'!$H$4:$H$2000,'Регистрация приход товаров'!$A$4:$A$2000,"&gt;="&amp;DATE(YEAR($A1787),MONTH($A1787)+1,1),'Регистрация приход товаров'!$D$4:$D$2000,$D1787))+(IFERROR((SUMIF('Остаток на начало год'!$B$5:$B$302,$D1787,'Остаток на начало год'!$F$5:$F$302)+SUMIFS('Регистрация приход товаров'!$H$4:$H$2000,'Регистрация приход товаров'!$D$4:$D$2000,$D1787,'Регистрация приход товаров'!$A$4:$A$2000,"&lt;"&amp;DATE(YEAR($A1787),MONTH($A1787),1)))-SUMIFS('Регистрация расход товаров'!$H$4:$H$2000,'Регистрация расход товаров'!$A$4:$A$2000,"&lt;"&amp;DATE(YEAR($A1787),MONTH($A1787),1),'Регистрация расход товаров'!$D$4:$D$2000,$D1787),0)))/((SUMIFS('Регистрация приход товаров'!$G$4:$G$2000,'Регистрация приход товаров'!$A$4:$A$2000,"&gt;="&amp;DATE(YEAR($A1787),MONTH($A1787),1),'Регистрация приход товаров'!$D$4:$D$2000,$D1787)-SUMIFS('Регистрация приход товаров'!$G$4:$G$2000,'Регистрация приход товаров'!$A$4:$A$2000,"&gt;="&amp;DATE(YEAR($A1787),MONTH($A1787)+1,1),'Регистрация приход товаров'!$D$4:$D$2000,$D1787))+(IFERROR((SUMIF('Остаток на начало год'!$B$5:$B$302,$D1787,'Остаток на начало год'!$E$5:$E$302)+SUMIFS('Регистрация приход товаров'!$G$4:$G$2000,'Регистрация приход товаров'!$D$4:$D$2000,$D1787,'Регистрация приход товаров'!$A$4:$A$2000,"&lt;"&amp;DATE(YEAR($A1787),MONTH($A1787),1)))-SUMIFS('Регистрация расход товаров'!$G$4:$G$2000,'Регистрация расход товаров'!$A$4:$A$2000,"&lt;"&amp;DATE(YEAR($A1787),MONTH($A1787),1),'Регистрация расход товаров'!$D$4:$D$2000,$D1787),0))))*G1787,0)</f>
        <v>0</v>
      </c>
      <c r="I1787" s="154"/>
      <c r="J1787" s="153">
        <f t="shared" si="54"/>
        <v>0</v>
      </c>
      <c r="K1787" s="153">
        <f t="shared" si="55"/>
        <v>0</v>
      </c>
      <c r="L1787" s="43" t="e">
        <f>IF(B1787=#REF!,MAX($L$3:L1786)+1,0)</f>
        <v>#REF!</v>
      </c>
    </row>
    <row r="1788" spans="1:12">
      <c r="A1788" s="158"/>
      <c r="B1788" s="94"/>
      <c r="C1788" s="159"/>
      <c r="D1788" s="128"/>
      <c r="E1788" s="151" t="str">
        <f>IFERROR(INDEX('Материал хисобот'!$C$9:$C$259,MATCH(D1788,'Материал хисобот'!$B$9:$B$259,0),1),"")</f>
        <v/>
      </c>
      <c r="F1788" s="152" t="str">
        <f>IFERROR(INDEX('Материал хисобот'!$D$9:$D$259,MATCH(D1788,'Материал хисобот'!$B$9:$B$259,0),1),"")</f>
        <v/>
      </c>
      <c r="G1788" s="155"/>
      <c r="H1788" s="153">
        <f>IFERROR((((SUMIFS('Регистрация приход товаров'!$H$4:$H$2000,'Регистрация приход товаров'!$A$4:$A$2000,"&gt;="&amp;DATE(YEAR($A1788),MONTH($A1788),1),'Регистрация приход товаров'!$D$4:$D$2000,$D1788)-SUMIFS('Регистрация приход товаров'!$H$4:$H$2000,'Регистрация приход товаров'!$A$4:$A$2000,"&gt;="&amp;DATE(YEAR($A1788),MONTH($A1788)+1,1),'Регистрация приход товаров'!$D$4:$D$2000,$D1788))+(IFERROR((SUMIF('Остаток на начало год'!$B$5:$B$302,$D1788,'Остаток на начало год'!$F$5:$F$302)+SUMIFS('Регистрация приход товаров'!$H$4:$H$2000,'Регистрация приход товаров'!$D$4:$D$2000,$D1788,'Регистрация приход товаров'!$A$4:$A$2000,"&lt;"&amp;DATE(YEAR($A1788),MONTH($A1788),1)))-SUMIFS('Регистрация расход товаров'!$H$4:$H$2000,'Регистрация расход товаров'!$A$4:$A$2000,"&lt;"&amp;DATE(YEAR($A1788),MONTH($A1788),1),'Регистрация расход товаров'!$D$4:$D$2000,$D1788),0)))/((SUMIFS('Регистрация приход товаров'!$G$4:$G$2000,'Регистрация приход товаров'!$A$4:$A$2000,"&gt;="&amp;DATE(YEAR($A1788),MONTH($A1788),1),'Регистрация приход товаров'!$D$4:$D$2000,$D1788)-SUMIFS('Регистрация приход товаров'!$G$4:$G$2000,'Регистрация приход товаров'!$A$4:$A$2000,"&gt;="&amp;DATE(YEAR($A1788),MONTH($A1788)+1,1),'Регистрация приход товаров'!$D$4:$D$2000,$D1788))+(IFERROR((SUMIF('Остаток на начало год'!$B$5:$B$302,$D1788,'Остаток на начало год'!$E$5:$E$302)+SUMIFS('Регистрация приход товаров'!$G$4:$G$2000,'Регистрация приход товаров'!$D$4:$D$2000,$D1788,'Регистрация приход товаров'!$A$4:$A$2000,"&lt;"&amp;DATE(YEAR($A1788),MONTH($A1788),1)))-SUMIFS('Регистрация расход товаров'!$G$4:$G$2000,'Регистрация расход товаров'!$A$4:$A$2000,"&lt;"&amp;DATE(YEAR($A1788),MONTH($A1788),1),'Регистрация расход товаров'!$D$4:$D$2000,$D1788),0))))*G1788,0)</f>
        <v>0</v>
      </c>
      <c r="I1788" s="154"/>
      <c r="J1788" s="153">
        <f t="shared" si="54"/>
        <v>0</v>
      </c>
      <c r="K1788" s="153">
        <f t="shared" si="55"/>
        <v>0</v>
      </c>
      <c r="L1788" s="43" t="e">
        <f>IF(B1788=#REF!,MAX($L$3:L1787)+1,0)</f>
        <v>#REF!</v>
      </c>
    </row>
    <row r="1789" spans="1:12">
      <c r="A1789" s="158"/>
      <c r="B1789" s="94"/>
      <c r="C1789" s="159"/>
      <c r="D1789" s="128"/>
      <c r="E1789" s="151" t="str">
        <f>IFERROR(INDEX('Материал хисобот'!$C$9:$C$259,MATCH(D1789,'Материал хисобот'!$B$9:$B$259,0),1),"")</f>
        <v/>
      </c>
      <c r="F1789" s="152" t="str">
        <f>IFERROR(INDEX('Материал хисобот'!$D$9:$D$259,MATCH(D1789,'Материал хисобот'!$B$9:$B$259,0),1),"")</f>
        <v/>
      </c>
      <c r="G1789" s="155"/>
      <c r="H1789" s="153">
        <f>IFERROR((((SUMIFS('Регистрация приход товаров'!$H$4:$H$2000,'Регистрация приход товаров'!$A$4:$A$2000,"&gt;="&amp;DATE(YEAR($A1789),MONTH($A1789),1),'Регистрация приход товаров'!$D$4:$D$2000,$D1789)-SUMIFS('Регистрация приход товаров'!$H$4:$H$2000,'Регистрация приход товаров'!$A$4:$A$2000,"&gt;="&amp;DATE(YEAR($A1789),MONTH($A1789)+1,1),'Регистрация приход товаров'!$D$4:$D$2000,$D1789))+(IFERROR((SUMIF('Остаток на начало год'!$B$5:$B$302,$D1789,'Остаток на начало год'!$F$5:$F$302)+SUMIFS('Регистрация приход товаров'!$H$4:$H$2000,'Регистрация приход товаров'!$D$4:$D$2000,$D1789,'Регистрация приход товаров'!$A$4:$A$2000,"&lt;"&amp;DATE(YEAR($A1789),MONTH($A1789),1)))-SUMIFS('Регистрация расход товаров'!$H$4:$H$2000,'Регистрация расход товаров'!$A$4:$A$2000,"&lt;"&amp;DATE(YEAR($A1789),MONTH($A1789),1),'Регистрация расход товаров'!$D$4:$D$2000,$D1789),0)))/((SUMIFS('Регистрация приход товаров'!$G$4:$G$2000,'Регистрация приход товаров'!$A$4:$A$2000,"&gt;="&amp;DATE(YEAR($A1789),MONTH($A1789),1),'Регистрация приход товаров'!$D$4:$D$2000,$D1789)-SUMIFS('Регистрация приход товаров'!$G$4:$G$2000,'Регистрация приход товаров'!$A$4:$A$2000,"&gt;="&amp;DATE(YEAR($A1789),MONTH($A1789)+1,1),'Регистрация приход товаров'!$D$4:$D$2000,$D1789))+(IFERROR((SUMIF('Остаток на начало год'!$B$5:$B$302,$D1789,'Остаток на начало год'!$E$5:$E$302)+SUMIFS('Регистрация приход товаров'!$G$4:$G$2000,'Регистрация приход товаров'!$D$4:$D$2000,$D1789,'Регистрация приход товаров'!$A$4:$A$2000,"&lt;"&amp;DATE(YEAR($A1789),MONTH($A1789),1)))-SUMIFS('Регистрация расход товаров'!$G$4:$G$2000,'Регистрация расход товаров'!$A$4:$A$2000,"&lt;"&amp;DATE(YEAR($A1789),MONTH($A1789),1),'Регистрация расход товаров'!$D$4:$D$2000,$D1789),0))))*G1789,0)</f>
        <v>0</v>
      </c>
      <c r="I1789" s="154"/>
      <c r="J1789" s="153">
        <f t="shared" si="54"/>
        <v>0</v>
      </c>
      <c r="K1789" s="153">
        <f t="shared" si="55"/>
        <v>0</v>
      </c>
      <c r="L1789" s="43" t="e">
        <f>IF(B1789=#REF!,MAX($L$3:L1788)+1,0)</f>
        <v>#REF!</v>
      </c>
    </row>
    <row r="1790" spans="1:12">
      <c r="A1790" s="158"/>
      <c r="B1790" s="94"/>
      <c r="C1790" s="159"/>
      <c r="D1790" s="128"/>
      <c r="E1790" s="151" t="str">
        <f>IFERROR(INDEX('Материал хисобот'!$C$9:$C$259,MATCH(D1790,'Материал хисобот'!$B$9:$B$259,0),1),"")</f>
        <v/>
      </c>
      <c r="F1790" s="152" t="str">
        <f>IFERROR(INDEX('Материал хисобот'!$D$9:$D$259,MATCH(D1790,'Материал хисобот'!$B$9:$B$259,0),1),"")</f>
        <v/>
      </c>
      <c r="G1790" s="155"/>
      <c r="H1790" s="153">
        <f>IFERROR((((SUMIFS('Регистрация приход товаров'!$H$4:$H$2000,'Регистрация приход товаров'!$A$4:$A$2000,"&gt;="&amp;DATE(YEAR($A1790),MONTH($A1790),1),'Регистрация приход товаров'!$D$4:$D$2000,$D1790)-SUMIFS('Регистрация приход товаров'!$H$4:$H$2000,'Регистрация приход товаров'!$A$4:$A$2000,"&gt;="&amp;DATE(YEAR($A1790),MONTH($A1790)+1,1),'Регистрация приход товаров'!$D$4:$D$2000,$D1790))+(IFERROR((SUMIF('Остаток на начало год'!$B$5:$B$302,$D1790,'Остаток на начало год'!$F$5:$F$302)+SUMIFS('Регистрация приход товаров'!$H$4:$H$2000,'Регистрация приход товаров'!$D$4:$D$2000,$D1790,'Регистрация приход товаров'!$A$4:$A$2000,"&lt;"&amp;DATE(YEAR($A1790),MONTH($A1790),1)))-SUMIFS('Регистрация расход товаров'!$H$4:$H$2000,'Регистрация расход товаров'!$A$4:$A$2000,"&lt;"&amp;DATE(YEAR($A1790),MONTH($A1790),1),'Регистрация расход товаров'!$D$4:$D$2000,$D1790),0)))/((SUMIFS('Регистрация приход товаров'!$G$4:$G$2000,'Регистрация приход товаров'!$A$4:$A$2000,"&gt;="&amp;DATE(YEAR($A1790),MONTH($A1790),1),'Регистрация приход товаров'!$D$4:$D$2000,$D1790)-SUMIFS('Регистрация приход товаров'!$G$4:$G$2000,'Регистрация приход товаров'!$A$4:$A$2000,"&gt;="&amp;DATE(YEAR($A1790),MONTH($A1790)+1,1),'Регистрация приход товаров'!$D$4:$D$2000,$D1790))+(IFERROR((SUMIF('Остаток на начало год'!$B$5:$B$302,$D1790,'Остаток на начало год'!$E$5:$E$302)+SUMIFS('Регистрация приход товаров'!$G$4:$G$2000,'Регистрация приход товаров'!$D$4:$D$2000,$D1790,'Регистрация приход товаров'!$A$4:$A$2000,"&lt;"&amp;DATE(YEAR($A1790),MONTH($A1790),1)))-SUMIFS('Регистрация расход товаров'!$G$4:$G$2000,'Регистрация расход товаров'!$A$4:$A$2000,"&lt;"&amp;DATE(YEAR($A1790),MONTH($A1790),1),'Регистрация расход товаров'!$D$4:$D$2000,$D1790),0))))*G1790,0)</f>
        <v>0</v>
      </c>
      <c r="I1790" s="154"/>
      <c r="J1790" s="153">
        <f t="shared" si="54"/>
        <v>0</v>
      </c>
      <c r="K1790" s="153">
        <f t="shared" si="55"/>
        <v>0</v>
      </c>
      <c r="L1790" s="43" t="e">
        <f>IF(B1790=#REF!,MAX($L$3:L1789)+1,0)</f>
        <v>#REF!</v>
      </c>
    </row>
    <row r="1791" spans="1:12">
      <c r="A1791" s="158"/>
      <c r="B1791" s="94"/>
      <c r="C1791" s="159"/>
      <c r="D1791" s="128"/>
      <c r="E1791" s="151" t="str">
        <f>IFERROR(INDEX('Материал хисобот'!$C$9:$C$259,MATCH(D1791,'Материал хисобот'!$B$9:$B$259,0),1),"")</f>
        <v/>
      </c>
      <c r="F1791" s="152" t="str">
        <f>IFERROR(INDEX('Материал хисобот'!$D$9:$D$259,MATCH(D1791,'Материал хисобот'!$B$9:$B$259,0),1),"")</f>
        <v/>
      </c>
      <c r="G1791" s="155"/>
      <c r="H1791" s="153">
        <f>IFERROR((((SUMIFS('Регистрация приход товаров'!$H$4:$H$2000,'Регистрация приход товаров'!$A$4:$A$2000,"&gt;="&amp;DATE(YEAR($A1791),MONTH($A1791),1),'Регистрация приход товаров'!$D$4:$D$2000,$D1791)-SUMIFS('Регистрация приход товаров'!$H$4:$H$2000,'Регистрация приход товаров'!$A$4:$A$2000,"&gt;="&amp;DATE(YEAR($A1791),MONTH($A1791)+1,1),'Регистрация приход товаров'!$D$4:$D$2000,$D1791))+(IFERROR((SUMIF('Остаток на начало год'!$B$5:$B$302,$D1791,'Остаток на начало год'!$F$5:$F$302)+SUMIFS('Регистрация приход товаров'!$H$4:$H$2000,'Регистрация приход товаров'!$D$4:$D$2000,$D1791,'Регистрация приход товаров'!$A$4:$A$2000,"&lt;"&amp;DATE(YEAR($A1791),MONTH($A1791),1)))-SUMIFS('Регистрация расход товаров'!$H$4:$H$2000,'Регистрация расход товаров'!$A$4:$A$2000,"&lt;"&amp;DATE(YEAR($A1791),MONTH($A1791),1),'Регистрация расход товаров'!$D$4:$D$2000,$D1791),0)))/((SUMIFS('Регистрация приход товаров'!$G$4:$G$2000,'Регистрация приход товаров'!$A$4:$A$2000,"&gt;="&amp;DATE(YEAR($A1791),MONTH($A1791),1),'Регистрация приход товаров'!$D$4:$D$2000,$D1791)-SUMIFS('Регистрация приход товаров'!$G$4:$G$2000,'Регистрация приход товаров'!$A$4:$A$2000,"&gt;="&amp;DATE(YEAR($A1791),MONTH($A1791)+1,1),'Регистрация приход товаров'!$D$4:$D$2000,$D1791))+(IFERROR((SUMIF('Остаток на начало год'!$B$5:$B$302,$D1791,'Остаток на начало год'!$E$5:$E$302)+SUMIFS('Регистрация приход товаров'!$G$4:$G$2000,'Регистрация приход товаров'!$D$4:$D$2000,$D1791,'Регистрация приход товаров'!$A$4:$A$2000,"&lt;"&amp;DATE(YEAR($A1791),MONTH($A1791),1)))-SUMIFS('Регистрация расход товаров'!$G$4:$G$2000,'Регистрация расход товаров'!$A$4:$A$2000,"&lt;"&amp;DATE(YEAR($A1791),MONTH($A1791),1),'Регистрация расход товаров'!$D$4:$D$2000,$D1791),0))))*G1791,0)</f>
        <v>0</v>
      </c>
      <c r="I1791" s="154"/>
      <c r="J1791" s="153">
        <f t="shared" si="54"/>
        <v>0</v>
      </c>
      <c r="K1791" s="153">
        <f t="shared" si="55"/>
        <v>0</v>
      </c>
      <c r="L1791" s="43" t="e">
        <f>IF(B1791=#REF!,MAX($L$3:L1790)+1,0)</f>
        <v>#REF!</v>
      </c>
    </row>
    <row r="1792" spans="1:12">
      <c r="A1792" s="158"/>
      <c r="B1792" s="94"/>
      <c r="C1792" s="159"/>
      <c r="D1792" s="128"/>
      <c r="E1792" s="151" t="str">
        <f>IFERROR(INDEX('Материал хисобот'!$C$9:$C$259,MATCH(D1792,'Материал хисобот'!$B$9:$B$259,0),1),"")</f>
        <v/>
      </c>
      <c r="F1792" s="152" t="str">
        <f>IFERROR(INDEX('Материал хисобот'!$D$9:$D$259,MATCH(D1792,'Материал хисобот'!$B$9:$B$259,0),1),"")</f>
        <v/>
      </c>
      <c r="G1792" s="155"/>
      <c r="H1792" s="153">
        <f>IFERROR((((SUMIFS('Регистрация приход товаров'!$H$4:$H$2000,'Регистрация приход товаров'!$A$4:$A$2000,"&gt;="&amp;DATE(YEAR($A1792),MONTH($A1792),1),'Регистрация приход товаров'!$D$4:$D$2000,$D1792)-SUMIFS('Регистрация приход товаров'!$H$4:$H$2000,'Регистрация приход товаров'!$A$4:$A$2000,"&gt;="&amp;DATE(YEAR($A1792),MONTH($A1792)+1,1),'Регистрация приход товаров'!$D$4:$D$2000,$D1792))+(IFERROR((SUMIF('Остаток на начало год'!$B$5:$B$302,$D1792,'Остаток на начало год'!$F$5:$F$302)+SUMIFS('Регистрация приход товаров'!$H$4:$H$2000,'Регистрация приход товаров'!$D$4:$D$2000,$D1792,'Регистрация приход товаров'!$A$4:$A$2000,"&lt;"&amp;DATE(YEAR($A1792),MONTH($A1792),1)))-SUMIFS('Регистрация расход товаров'!$H$4:$H$2000,'Регистрация расход товаров'!$A$4:$A$2000,"&lt;"&amp;DATE(YEAR($A1792),MONTH($A1792),1),'Регистрация расход товаров'!$D$4:$D$2000,$D1792),0)))/((SUMIFS('Регистрация приход товаров'!$G$4:$G$2000,'Регистрация приход товаров'!$A$4:$A$2000,"&gt;="&amp;DATE(YEAR($A1792),MONTH($A1792),1),'Регистрация приход товаров'!$D$4:$D$2000,$D1792)-SUMIFS('Регистрация приход товаров'!$G$4:$G$2000,'Регистрация приход товаров'!$A$4:$A$2000,"&gt;="&amp;DATE(YEAR($A1792),MONTH($A1792)+1,1),'Регистрация приход товаров'!$D$4:$D$2000,$D1792))+(IFERROR((SUMIF('Остаток на начало год'!$B$5:$B$302,$D1792,'Остаток на начало год'!$E$5:$E$302)+SUMIFS('Регистрация приход товаров'!$G$4:$G$2000,'Регистрация приход товаров'!$D$4:$D$2000,$D1792,'Регистрация приход товаров'!$A$4:$A$2000,"&lt;"&amp;DATE(YEAR($A1792),MONTH($A1792),1)))-SUMIFS('Регистрация расход товаров'!$G$4:$G$2000,'Регистрация расход товаров'!$A$4:$A$2000,"&lt;"&amp;DATE(YEAR($A1792),MONTH($A1792),1),'Регистрация расход товаров'!$D$4:$D$2000,$D1792),0))))*G1792,0)</f>
        <v>0</v>
      </c>
      <c r="I1792" s="154"/>
      <c r="J1792" s="153">
        <f t="shared" si="54"/>
        <v>0</v>
      </c>
      <c r="K1792" s="153">
        <f t="shared" si="55"/>
        <v>0</v>
      </c>
      <c r="L1792" s="43" t="e">
        <f>IF(B1792=#REF!,MAX($L$3:L1791)+1,0)</f>
        <v>#REF!</v>
      </c>
    </row>
    <row r="1793" spans="1:12">
      <c r="A1793" s="158"/>
      <c r="B1793" s="94"/>
      <c r="C1793" s="159"/>
      <c r="D1793" s="128"/>
      <c r="E1793" s="151" t="str">
        <f>IFERROR(INDEX('Материал хисобот'!$C$9:$C$259,MATCH(D1793,'Материал хисобот'!$B$9:$B$259,0),1),"")</f>
        <v/>
      </c>
      <c r="F1793" s="152" t="str">
        <f>IFERROR(INDEX('Материал хисобот'!$D$9:$D$259,MATCH(D1793,'Материал хисобот'!$B$9:$B$259,0),1),"")</f>
        <v/>
      </c>
      <c r="G1793" s="155"/>
      <c r="H1793" s="153">
        <f>IFERROR((((SUMIFS('Регистрация приход товаров'!$H$4:$H$2000,'Регистрация приход товаров'!$A$4:$A$2000,"&gt;="&amp;DATE(YEAR($A1793),MONTH($A1793),1),'Регистрация приход товаров'!$D$4:$D$2000,$D1793)-SUMIFS('Регистрация приход товаров'!$H$4:$H$2000,'Регистрация приход товаров'!$A$4:$A$2000,"&gt;="&amp;DATE(YEAR($A1793),MONTH($A1793)+1,1),'Регистрация приход товаров'!$D$4:$D$2000,$D1793))+(IFERROR((SUMIF('Остаток на начало год'!$B$5:$B$302,$D1793,'Остаток на начало год'!$F$5:$F$302)+SUMIFS('Регистрация приход товаров'!$H$4:$H$2000,'Регистрация приход товаров'!$D$4:$D$2000,$D1793,'Регистрация приход товаров'!$A$4:$A$2000,"&lt;"&amp;DATE(YEAR($A1793),MONTH($A1793),1)))-SUMIFS('Регистрация расход товаров'!$H$4:$H$2000,'Регистрация расход товаров'!$A$4:$A$2000,"&lt;"&amp;DATE(YEAR($A1793),MONTH($A1793),1),'Регистрация расход товаров'!$D$4:$D$2000,$D1793),0)))/((SUMIFS('Регистрация приход товаров'!$G$4:$G$2000,'Регистрация приход товаров'!$A$4:$A$2000,"&gt;="&amp;DATE(YEAR($A1793),MONTH($A1793),1),'Регистрация приход товаров'!$D$4:$D$2000,$D1793)-SUMIFS('Регистрация приход товаров'!$G$4:$G$2000,'Регистрация приход товаров'!$A$4:$A$2000,"&gt;="&amp;DATE(YEAR($A1793),MONTH($A1793)+1,1),'Регистрация приход товаров'!$D$4:$D$2000,$D1793))+(IFERROR((SUMIF('Остаток на начало год'!$B$5:$B$302,$D1793,'Остаток на начало год'!$E$5:$E$302)+SUMIFS('Регистрация приход товаров'!$G$4:$G$2000,'Регистрация приход товаров'!$D$4:$D$2000,$D1793,'Регистрация приход товаров'!$A$4:$A$2000,"&lt;"&amp;DATE(YEAR($A1793),MONTH($A1793),1)))-SUMIFS('Регистрация расход товаров'!$G$4:$G$2000,'Регистрация расход товаров'!$A$4:$A$2000,"&lt;"&amp;DATE(YEAR($A1793),MONTH($A1793),1),'Регистрация расход товаров'!$D$4:$D$2000,$D1793),0))))*G1793,0)</f>
        <v>0</v>
      </c>
      <c r="I1793" s="154"/>
      <c r="J1793" s="153">
        <f t="shared" si="54"/>
        <v>0</v>
      </c>
      <c r="K1793" s="153">
        <f t="shared" si="55"/>
        <v>0</v>
      </c>
      <c r="L1793" s="43" t="e">
        <f>IF(B1793=#REF!,MAX($L$3:L1792)+1,0)</f>
        <v>#REF!</v>
      </c>
    </row>
    <row r="1794" spans="1:12">
      <c r="A1794" s="158"/>
      <c r="B1794" s="94"/>
      <c r="C1794" s="159"/>
      <c r="D1794" s="128"/>
      <c r="E1794" s="151" t="str">
        <f>IFERROR(INDEX('Материал хисобот'!$C$9:$C$259,MATCH(D1794,'Материал хисобот'!$B$9:$B$259,0),1),"")</f>
        <v/>
      </c>
      <c r="F1794" s="152" t="str">
        <f>IFERROR(INDEX('Материал хисобот'!$D$9:$D$259,MATCH(D1794,'Материал хисобот'!$B$9:$B$259,0),1),"")</f>
        <v/>
      </c>
      <c r="G1794" s="155"/>
      <c r="H1794" s="153">
        <f>IFERROR((((SUMIFS('Регистрация приход товаров'!$H$4:$H$2000,'Регистрация приход товаров'!$A$4:$A$2000,"&gt;="&amp;DATE(YEAR($A1794),MONTH($A1794),1),'Регистрация приход товаров'!$D$4:$D$2000,$D1794)-SUMIFS('Регистрация приход товаров'!$H$4:$H$2000,'Регистрация приход товаров'!$A$4:$A$2000,"&gt;="&amp;DATE(YEAR($A1794),MONTH($A1794)+1,1),'Регистрация приход товаров'!$D$4:$D$2000,$D1794))+(IFERROR((SUMIF('Остаток на начало год'!$B$5:$B$302,$D1794,'Остаток на начало год'!$F$5:$F$302)+SUMIFS('Регистрация приход товаров'!$H$4:$H$2000,'Регистрация приход товаров'!$D$4:$D$2000,$D1794,'Регистрация приход товаров'!$A$4:$A$2000,"&lt;"&amp;DATE(YEAR($A1794),MONTH($A1794),1)))-SUMIFS('Регистрация расход товаров'!$H$4:$H$2000,'Регистрация расход товаров'!$A$4:$A$2000,"&lt;"&amp;DATE(YEAR($A1794),MONTH($A1794),1),'Регистрация расход товаров'!$D$4:$D$2000,$D1794),0)))/((SUMIFS('Регистрация приход товаров'!$G$4:$G$2000,'Регистрация приход товаров'!$A$4:$A$2000,"&gt;="&amp;DATE(YEAR($A1794),MONTH($A1794),1),'Регистрация приход товаров'!$D$4:$D$2000,$D1794)-SUMIFS('Регистрация приход товаров'!$G$4:$G$2000,'Регистрация приход товаров'!$A$4:$A$2000,"&gt;="&amp;DATE(YEAR($A1794),MONTH($A1794)+1,1),'Регистрация приход товаров'!$D$4:$D$2000,$D1794))+(IFERROR((SUMIF('Остаток на начало год'!$B$5:$B$302,$D1794,'Остаток на начало год'!$E$5:$E$302)+SUMIFS('Регистрация приход товаров'!$G$4:$G$2000,'Регистрация приход товаров'!$D$4:$D$2000,$D1794,'Регистрация приход товаров'!$A$4:$A$2000,"&lt;"&amp;DATE(YEAR($A1794),MONTH($A1794),1)))-SUMIFS('Регистрация расход товаров'!$G$4:$G$2000,'Регистрация расход товаров'!$A$4:$A$2000,"&lt;"&amp;DATE(YEAR($A1794),MONTH($A1794),1),'Регистрация расход товаров'!$D$4:$D$2000,$D1794),0))))*G1794,0)</f>
        <v>0</v>
      </c>
      <c r="I1794" s="154"/>
      <c r="J1794" s="153">
        <f t="shared" si="54"/>
        <v>0</v>
      </c>
      <c r="K1794" s="153">
        <f t="shared" si="55"/>
        <v>0</v>
      </c>
      <c r="L1794" s="43" t="e">
        <f>IF(B1794=#REF!,MAX($L$3:L1793)+1,0)</f>
        <v>#REF!</v>
      </c>
    </row>
    <row r="1795" spans="1:12">
      <c r="A1795" s="158"/>
      <c r="B1795" s="94"/>
      <c r="C1795" s="159"/>
      <c r="D1795" s="128"/>
      <c r="E1795" s="151" t="str">
        <f>IFERROR(INDEX('Материал хисобот'!$C$9:$C$259,MATCH(D1795,'Материал хисобот'!$B$9:$B$259,0),1),"")</f>
        <v/>
      </c>
      <c r="F1795" s="152" t="str">
        <f>IFERROR(INDEX('Материал хисобот'!$D$9:$D$259,MATCH(D1795,'Материал хисобот'!$B$9:$B$259,0),1),"")</f>
        <v/>
      </c>
      <c r="G1795" s="155"/>
      <c r="H1795" s="153">
        <f>IFERROR((((SUMIFS('Регистрация приход товаров'!$H$4:$H$2000,'Регистрация приход товаров'!$A$4:$A$2000,"&gt;="&amp;DATE(YEAR($A1795),MONTH($A1795),1),'Регистрация приход товаров'!$D$4:$D$2000,$D1795)-SUMIFS('Регистрация приход товаров'!$H$4:$H$2000,'Регистрация приход товаров'!$A$4:$A$2000,"&gt;="&amp;DATE(YEAR($A1795),MONTH($A1795)+1,1),'Регистрация приход товаров'!$D$4:$D$2000,$D1795))+(IFERROR((SUMIF('Остаток на начало год'!$B$5:$B$302,$D1795,'Остаток на начало год'!$F$5:$F$302)+SUMIFS('Регистрация приход товаров'!$H$4:$H$2000,'Регистрация приход товаров'!$D$4:$D$2000,$D1795,'Регистрация приход товаров'!$A$4:$A$2000,"&lt;"&amp;DATE(YEAR($A1795),MONTH($A1795),1)))-SUMIFS('Регистрация расход товаров'!$H$4:$H$2000,'Регистрация расход товаров'!$A$4:$A$2000,"&lt;"&amp;DATE(YEAR($A1795),MONTH($A1795),1),'Регистрация расход товаров'!$D$4:$D$2000,$D1795),0)))/((SUMIFS('Регистрация приход товаров'!$G$4:$G$2000,'Регистрация приход товаров'!$A$4:$A$2000,"&gt;="&amp;DATE(YEAR($A1795),MONTH($A1795),1),'Регистрация приход товаров'!$D$4:$D$2000,$D1795)-SUMIFS('Регистрация приход товаров'!$G$4:$G$2000,'Регистрация приход товаров'!$A$4:$A$2000,"&gt;="&amp;DATE(YEAR($A1795),MONTH($A1795)+1,1),'Регистрация приход товаров'!$D$4:$D$2000,$D1795))+(IFERROR((SUMIF('Остаток на начало год'!$B$5:$B$302,$D1795,'Остаток на начало год'!$E$5:$E$302)+SUMIFS('Регистрация приход товаров'!$G$4:$G$2000,'Регистрация приход товаров'!$D$4:$D$2000,$D1795,'Регистрация приход товаров'!$A$4:$A$2000,"&lt;"&amp;DATE(YEAR($A1795),MONTH($A1795),1)))-SUMIFS('Регистрация расход товаров'!$G$4:$G$2000,'Регистрация расход товаров'!$A$4:$A$2000,"&lt;"&amp;DATE(YEAR($A1795),MONTH($A1795),1),'Регистрация расход товаров'!$D$4:$D$2000,$D1795),0))))*G1795,0)</f>
        <v>0</v>
      </c>
      <c r="I1795" s="154"/>
      <c r="J1795" s="153">
        <f t="shared" si="54"/>
        <v>0</v>
      </c>
      <c r="K1795" s="153">
        <f t="shared" si="55"/>
        <v>0</v>
      </c>
      <c r="L1795" s="43" t="e">
        <f>IF(B1795=#REF!,MAX($L$3:L1794)+1,0)</f>
        <v>#REF!</v>
      </c>
    </row>
    <row r="1796" spans="1:12">
      <c r="A1796" s="158"/>
      <c r="B1796" s="94"/>
      <c r="C1796" s="159"/>
      <c r="D1796" s="128"/>
      <c r="E1796" s="151" t="str">
        <f>IFERROR(INDEX('Материал хисобот'!$C$9:$C$259,MATCH(D1796,'Материал хисобот'!$B$9:$B$259,0),1),"")</f>
        <v/>
      </c>
      <c r="F1796" s="152" t="str">
        <f>IFERROR(INDEX('Материал хисобот'!$D$9:$D$259,MATCH(D1796,'Материал хисобот'!$B$9:$B$259,0),1),"")</f>
        <v/>
      </c>
      <c r="G1796" s="155"/>
      <c r="H1796" s="153">
        <f>IFERROR((((SUMIFS('Регистрация приход товаров'!$H$4:$H$2000,'Регистрация приход товаров'!$A$4:$A$2000,"&gt;="&amp;DATE(YEAR($A1796),MONTH($A1796),1),'Регистрация приход товаров'!$D$4:$D$2000,$D1796)-SUMIFS('Регистрация приход товаров'!$H$4:$H$2000,'Регистрация приход товаров'!$A$4:$A$2000,"&gt;="&amp;DATE(YEAR($A1796),MONTH($A1796)+1,1),'Регистрация приход товаров'!$D$4:$D$2000,$D1796))+(IFERROR((SUMIF('Остаток на начало год'!$B$5:$B$302,$D1796,'Остаток на начало год'!$F$5:$F$302)+SUMIFS('Регистрация приход товаров'!$H$4:$H$2000,'Регистрация приход товаров'!$D$4:$D$2000,$D1796,'Регистрация приход товаров'!$A$4:$A$2000,"&lt;"&amp;DATE(YEAR($A1796),MONTH($A1796),1)))-SUMIFS('Регистрация расход товаров'!$H$4:$H$2000,'Регистрация расход товаров'!$A$4:$A$2000,"&lt;"&amp;DATE(YEAR($A1796),MONTH($A1796),1),'Регистрация расход товаров'!$D$4:$D$2000,$D1796),0)))/((SUMIFS('Регистрация приход товаров'!$G$4:$G$2000,'Регистрация приход товаров'!$A$4:$A$2000,"&gt;="&amp;DATE(YEAR($A1796),MONTH($A1796),1),'Регистрация приход товаров'!$D$4:$D$2000,$D1796)-SUMIFS('Регистрация приход товаров'!$G$4:$G$2000,'Регистрация приход товаров'!$A$4:$A$2000,"&gt;="&amp;DATE(YEAR($A1796),MONTH($A1796)+1,1),'Регистрация приход товаров'!$D$4:$D$2000,$D1796))+(IFERROR((SUMIF('Остаток на начало год'!$B$5:$B$302,$D1796,'Остаток на начало год'!$E$5:$E$302)+SUMIFS('Регистрация приход товаров'!$G$4:$G$2000,'Регистрация приход товаров'!$D$4:$D$2000,$D1796,'Регистрация приход товаров'!$A$4:$A$2000,"&lt;"&amp;DATE(YEAR($A1796),MONTH($A1796),1)))-SUMIFS('Регистрация расход товаров'!$G$4:$G$2000,'Регистрация расход товаров'!$A$4:$A$2000,"&lt;"&amp;DATE(YEAR($A1796),MONTH($A1796),1),'Регистрация расход товаров'!$D$4:$D$2000,$D1796),0))))*G1796,0)</f>
        <v>0</v>
      </c>
      <c r="I1796" s="154"/>
      <c r="J1796" s="153">
        <f t="shared" si="54"/>
        <v>0</v>
      </c>
      <c r="K1796" s="153">
        <f t="shared" si="55"/>
        <v>0</v>
      </c>
      <c r="L1796" s="43" t="e">
        <f>IF(B1796=#REF!,MAX($L$3:L1795)+1,0)</f>
        <v>#REF!</v>
      </c>
    </row>
    <row r="1797" spans="1:12">
      <c r="A1797" s="158"/>
      <c r="B1797" s="94"/>
      <c r="C1797" s="159"/>
      <c r="D1797" s="128"/>
      <c r="E1797" s="151" t="str">
        <f>IFERROR(INDEX('Материал хисобот'!$C$9:$C$259,MATCH(D1797,'Материал хисобот'!$B$9:$B$259,0),1),"")</f>
        <v/>
      </c>
      <c r="F1797" s="152" t="str">
        <f>IFERROR(INDEX('Материал хисобот'!$D$9:$D$259,MATCH(D1797,'Материал хисобот'!$B$9:$B$259,0),1),"")</f>
        <v/>
      </c>
      <c r="G1797" s="155"/>
      <c r="H1797" s="153">
        <f>IFERROR((((SUMIFS('Регистрация приход товаров'!$H$4:$H$2000,'Регистрация приход товаров'!$A$4:$A$2000,"&gt;="&amp;DATE(YEAR($A1797),MONTH($A1797),1),'Регистрация приход товаров'!$D$4:$D$2000,$D1797)-SUMIFS('Регистрация приход товаров'!$H$4:$H$2000,'Регистрация приход товаров'!$A$4:$A$2000,"&gt;="&amp;DATE(YEAR($A1797),MONTH($A1797)+1,1),'Регистрация приход товаров'!$D$4:$D$2000,$D1797))+(IFERROR((SUMIF('Остаток на начало год'!$B$5:$B$302,$D1797,'Остаток на начало год'!$F$5:$F$302)+SUMIFS('Регистрация приход товаров'!$H$4:$H$2000,'Регистрация приход товаров'!$D$4:$D$2000,$D1797,'Регистрация приход товаров'!$A$4:$A$2000,"&lt;"&amp;DATE(YEAR($A1797),MONTH($A1797),1)))-SUMIFS('Регистрация расход товаров'!$H$4:$H$2000,'Регистрация расход товаров'!$A$4:$A$2000,"&lt;"&amp;DATE(YEAR($A1797),MONTH($A1797),1),'Регистрация расход товаров'!$D$4:$D$2000,$D1797),0)))/((SUMIFS('Регистрация приход товаров'!$G$4:$G$2000,'Регистрация приход товаров'!$A$4:$A$2000,"&gt;="&amp;DATE(YEAR($A1797),MONTH($A1797),1),'Регистрация приход товаров'!$D$4:$D$2000,$D1797)-SUMIFS('Регистрация приход товаров'!$G$4:$G$2000,'Регистрация приход товаров'!$A$4:$A$2000,"&gt;="&amp;DATE(YEAR($A1797),MONTH($A1797)+1,1),'Регистрация приход товаров'!$D$4:$D$2000,$D1797))+(IFERROR((SUMIF('Остаток на начало год'!$B$5:$B$302,$D1797,'Остаток на начало год'!$E$5:$E$302)+SUMIFS('Регистрация приход товаров'!$G$4:$G$2000,'Регистрация приход товаров'!$D$4:$D$2000,$D1797,'Регистрация приход товаров'!$A$4:$A$2000,"&lt;"&amp;DATE(YEAR($A1797),MONTH($A1797),1)))-SUMIFS('Регистрация расход товаров'!$G$4:$G$2000,'Регистрация расход товаров'!$A$4:$A$2000,"&lt;"&amp;DATE(YEAR($A1797),MONTH($A1797),1),'Регистрация расход товаров'!$D$4:$D$2000,$D1797),0))))*G1797,0)</f>
        <v>0</v>
      </c>
      <c r="I1797" s="154"/>
      <c r="J1797" s="153">
        <f t="shared" ref="J1797:J1860" si="56">+G1797*I1797</f>
        <v>0</v>
      </c>
      <c r="K1797" s="153">
        <f t="shared" ref="K1797:K1860" si="57">+J1797-H1797</f>
        <v>0</v>
      </c>
      <c r="L1797" s="43" t="e">
        <f>IF(B1797=#REF!,MAX($L$3:L1796)+1,0)</f>
        <v>#REF!</v>
      </c>
    </row>
    <row r="1798" spans="1:12">
      <c r="A1798" s="158"/>
      <c r="B1798" s="94"/>
      <c r="C1798" s="159"/>
      <c r="D1798" s="128"/>
      <c r="E1798" s="151" t="str">
        <f>IFERROR(INDEX('Материал хисобот'!$C$9:$C$259,MATCH(D1798,'Материал хисобот'!$B$9:$B$259,0),1),"")</f>
        <v/>
      </c>
      <c r="F1798" s="152" t="str">
        <f>IFERROR(INDEX('Материал хисобот'!$D$9:$D$259,MATCH(D1798,'Материал хисобот'!$B$9:$B$259,0),1),"")</f>
        <v/>
      </c>
      <c r="G1798" s="155"/>
      <c r="H1798" s="153">
        <f>IFERROR((((SUMIFS('Регистрация приход товаров'!$H$4:$H$2000,'Регистрация приход товаров'!$A$4:$A$2000,"&gt;="&amp;DATE(YEAR($A1798),MONTH($A1798),1),'Регистрация приход товаров'!$D$4:$D$2000,$D1798)-SUMIFS('Регистрация приход товаров'!$H$4:$H$2000,'Регистрация приход товаров'!$A$4:$A$2000,"&gt;="&amp;DATE(YEAR($A1798),MONTH($A1798)+1,1),'Регистрация приход товаров'!$D$4:$D$2000,$D1798))+(IFERROR((SUMIF('Остаток на начало год'!$B$5:$B$302,$D1798,'Остаток на начало год'!$F$5:$F$302)+SUMIFS('Регистрация приход товаров'!$H$4:$H$2000,'Регистрация приход товаров'!$D$4:$D$2000,$D1798,'Регистрация приход товаров'!$A$4:$A$2000,"&lt;"&amp;DATE(YEAR($A1798),MONTH($A1798),1)))-SUMIFS('Регистрация расход товаров'!$H$4:$H$2000,'Регистрация расход товаров'!$A$4:$A$2000,"&lt;"&amp;DATE(YEAR($A1798),MONTH($A1798),1),'Регистрация расход товаров'!$D$4:$D$2000,$D1798),0)))/((SUMIFS('Регистрация приход товаров'!$G$4:$G$2000,'Регистрация приход товаров'!$A$4:$A$2000,"&gt;="&amp;DATE(YEAR($A1798),MONTH($A1798),1),'Регистрация приход товаров'!$D$4:$D$2000,$D1798)-SUMIFS('Регистрация приход товаров'!$G$4:$G$2000,'Регистрация приход товаров'!$A$4:$A$2000,"&gt;="&amp;DATE(YEAR($A1798),MONTH($A1798)+1,1),'Регистрация приход товаров'!$D$4:$D$2000,$D1798))+(IFERROR((SUMIF('Остаток на начало год'!$B$5:$B$302,$D1798,'Остаток на начало год'!$E$5:$E$302)+SUMIFS('Регистрация приход товаров'!$G$4:$G$2000,'Регистрация приход товаров'!$D$4:$D$2000,$D1798,'Регистрация приход товаров'!$A$4:$A$2000,"&lt;"&amp;DATE(YEAR($A1798),MONTH($A1798),1)))-SUMIFS('Регистрация расход товаров'!$G$4:$G$2000,'Регистрация расход товаров'!$A$4:$A$2000,"&lt;"&amp;DATE(YEAR($A1798),MONTH($A1798),1),'Регистрация расход товаров'!$D$4:$D$2000,$D1798),0))))*G1798,0)</f>
        <v>0</v>
      </c>
      <c r="I1798" s="154"/>
      <c r="J1798" s="153">
        <f t="shared" si="56"/>
        <v>0</v>
      </c>
      <c r="K1798" s="153">
        <f t="shared" si="57"/>
        <v>0</v>
      </c>
      <c r="L1798" s="43" t="e">
        <f>IF(B1798=#REF!,MAX($L$3:L1797)+1,0)</f>
        <v>#REF!</v>
      </c>
    </row>
    <row r="1799" spans="1:12">
      <c r="A1799" s="158"/>
      <c r="B1799" s="94"/>
      <c r="C1799" s="159"/>
      <c r="D1799" s="128"/>
      <c r="E1799" s="151" t="str">
        <f>IFERROR(INDEX('Материал хисобот'!$C$9:$C$259,MATCH(D1799,'Материал хисобот'!$B$9:$B$259,0),1),"")</f>
        <v/>
      </c>
      <c r="F1799" s="152" t="str">
        <f>IFERROR(INDEX('Материал хисобот'!$D$9:$D$259,MATCH(D1799,'Материал хисобот'!$B$9:$B$259,0),1),"")</f>
        <v/>
      </c>
      <c r="G1799" s="155"/>
      <c r="H1799" s="153">
        <f>IFERROR((((SUMIFS('Регистрация приход товаров'!$H$4:$H$2000,'Регистрация приход товаров'!$A$4:$A$2000,"&gt;="&amp;DATE(YEAR($A1799),MONTH($A1799),1),'Регистрация приход товаров'!$D$4:$D$2000,$D1799)-SUMIFS('Регистрация приход товаров'!$H$4:$H$2000,'Регистрация приход товаров'!$A$4:$A$2000,"&gt;="&amp;DATE(YEAR($A1799),MONTH($A1799)+1,1),'Регистрация приход товаров'!$D$4:$D$2000,$D1799))+(IFERROR((SUMIF('Остаток на начало год'!$B$5:$B$302,$D1799,'Остаток на начало год'!$F$5:$F$302)+SUMIFS('Регистрация приход товаров'!$H$4:$H$2000,'Регистрация приход товаров'!$D$4:$D$2000,$D1799,'Регистрация приход товаров'!$A$4:$A$2000,"&lt;"&amp;DATE(YEAR($A1799),MONTH($A1799),1)))-SUMIFS('Регистрация расход товаров'!$H$4:$H$2000,'Регистрация расход товаров'!$A$4:$A$2000,"&lt;"&amp;DATE(YEAR($A1799),MONTH($A1799),1),'Регистрация расход товаров'!$D$4:$D$2000,$D1799),0)))/((SUMIFS('Регистрация приход товаров'!$G$4:$G$2000,'Регистрация приход товаров'!$A$4:$A$2000,"&gt;="&amp;DATE(YEAR($A1799),MONTH($A1799),1),'Регистрация приход товаров'!$D$4:$D$2000,$D1799)-SUMIFS('Регистрация приход товаров'!$G$4:$G$2000,'Регистрация приход товаров'!$A$4:$A$2000,"&gt;="&amp;DATE(YEAR($A1799),MONTH($A1799)+1,1),'Регистрация приход товаров'!$D$4:$D$2000,$D1799))+(IFERROR((SUMIF('Остаток на начало год'!$B$5:$B$302,$D1799,'Остаток на начало год'!$E$5:$E$302)+SUMIFS('Регистрация приход товаров'!$G$4:$G$2000,'Регистрация приход товаров'!$D$4:$D$2000,$D1799,'Регистрация приход товаров'!$A$4:$A$2000,"&lt;"&amp;DATE(YEAR($A1799),MONTH($A1799),1)))-SUMIFS('Регистрация расход товаров'!$G$4:$G$2000,'Регистрация расход товаров'!$A$4:$A$2000,"&lt;"&amp;DATE(YEAR($A1799),MONTH($A1799),1),'Регистрация расход товаров'!$D$4:$D$2000,$D1799),0))))*G1799,0)</f>
        <v>0</v>
      </c>
      <c r="I1799" s="154"/>
      <c r="J1799" s="153">
        <f t="shared" si="56"/>
        <v>0</v>
      </c>
      <c r="K1799" s="153">
        <f t="shared" si="57"/>
        <v>0</v>
      </c>
      <c r="L1799" s="43" t="e">
        <f>IF(B1799=#REF!,MAX($L$3:L1798)+1,0)</f>
        <v>#REF!</v>
      </c>
    </row>
    <row r="1800" spans="1:12">
      <c r="A1800" s="158"/>
      <c r="B1800" s="94"/>
      <c r="C1800" s="159"/>
      <c r="D1800" s="128"/>
      <c r="E1800" s="151" t="str">
        <f>IFERROR(INDEX('Материал хисобот'!$C$9:$C$259,MATCH(D1800,'Материал хисобот'!$B$9:$B$259,0),1),"")</f>
        <v/>
      </c>
      <c r="F1800" s="152" t="str">
        <f>IFERROR(INDEX('Материал хисобот'!$D$9:$D$259,MATCH(D1800,'Материал хисобот'!$B$9:$B$259,0),1),"")</f>
        <v/>
      </c>
      <c r="G1800" s="155"/>
      <c r="H1800" s="153">
        <f>IFERROR((((SUMIFS('Регистрация приход товаров'!$H$4:$H$2000,'Регистрация приход товаров'!$A$4:$A$2000,"&gt;="&amp;DATE(YEAR($A1800),MONTH($A1800),1),'Регистрация приход товаров'!$D$4:$D$2000,$D1800)-SUMIFS('Регистрация приход товаров'!$H$4:$H$2000,'Регистрация приход товаров'!$A$4:$A$2000,"&gt;="&amp;DATE(YEAR($A1800),MONTH($A1800)+1,1),'Регистрация приход товаров'!$D$4:$D$2000,$D1800))+(IFERROR((SUMIF('Остаток на начало год'!$B$5:$B$302,$D1800,'Остаток на начало год'!$F$5:$F$302)+SUMIFS('Регистрация приход товаров'!$H$4:$H$2000,'Регистрация приход товаров'!$D$4:$D$2000,$D1800,'Регистрация приход товаров'!$A$4:$A$2000,"&lt;"&amp;DATE(YEAR($A1800),MONTH($A1800),1)))-SUMIFS('Регистрация расход товаров'!$H$4:$H$2000,'Регистрация расход товаров'!$A$4:$A$2000,"&lt;"&amp;DATE(YEAR($A1800),MONTH($A1800),1),'Регистрация расход товаров'!$D$4:$D$2000,$D1800),0)))/((SUMIFS('Регистрация приход товаров'!$G$4:$G$2000,'Регистрация приход товаров'!$A$4:$A$2000,"&gt;="&amp;DATE(YEAR($A1800),MONTH($A1800),1),'Регистрация приход товаров'!$D$4:$D$2000,$D1800)-SUMIFS('Регистрация приход товаров'!$G$4:$G$2000,'Регистрация приход товаров'!$A$4:$A$2000,"&gt;="&amp;DATE(YEAR($A1800),MONTH($A1800)+1,1),'Регистрация приход товаров'!$D$4:$D$2000,$D1800))+(IFERROR((SUMIF('Остаток на начало год'!$B$5:$B$302,$D1800,'Остаток на начало год'!$E$5:$E$302)+SUMIFS('Регистрация приход товаров'!$G$4:$G$2000,'Регистрация приход товаров'!$D$4:$D$2000,$D1800,'Регистрация приход товаров'!$A$4:$A$2000,"&lt;"&amp;DATE(YEAR($A1800),MONTH($A1800),1)))-SUMIFS('Регистрация расход товаров'!$G$4:$G$2000,'Регистрация расход товаров'!$A$4:$A$2000,"&lt;"&amp;DATE(YEAR($A1800),MONTH($A1800),1),'Регистрация расход товаров'!$D$4:$D$2000,$D1800),0))))*G1800,0)</f>
        <v>0</v>
      </c>
      <c r="I1800" s="154"/>
      <c r="J1800" s="153">
        <f t="shared" si="56"/>
        <v>0</v>
      </c>
      <c r="K1800" s="153">
        <f t="shared" si="57"/>
        <v>0</v>
      </c>
      <c r="L1800" s="43" t="e">
        <f>IF(B1800=#REF!,MAX($L$3:L1799)+1,0)</f>
        <v>#REF!</v>
      </c>
    </row>
    <row r="1801" spans="1:12">
      <c r="A1801" s="158"/>
      <c r="B1801" s="94"/>
      <c r="C1801" s="159"/>
      <c r="D1801" s="128"/>
      <c r="E1801" s="151" t="str">
        <f>IFERROR(INDEX('Материал хисобот'!$C$9:$C$259,MATCH(D1801,'Материал хисобот'!$B$9:$B$259,0),1),"")</f>
        <v/>
      </c>
      <c r="F1801" s="152" t="str">
        <f>IFERROR(INDEX('Материал хисобот'!$D$9:$D$259,MATCH(D1801,'Материал хисобот'!$B$9:$B$259,0),1),"")</f>
        <v/>
      </c>
      <c r="G1801" s="155"/>
      <c r="H1801" s="153">
        <f>IFERROR((((SUMIFS('Регистрация приход товаров'!$H$4:$H$2000,'Регистрация приход товаров'!$A$4:$A$2000,"&gt;="&amp;DATE(YEAR($A1801),MONTH($A1801),1),'Регистрация приход товаров'!$D$4:$D$2000,$D1801)-SUMIFS('Регистрация приход товаров'!$H$4:$H$2000,'Регистрация приход товаров'!$A$4:$A$2000,"&gt;="&amp;DATE(YEAR($A1801),MONTH($A1801)+1,1),'Регистрация приход товаров'!$D$4:$D$2000,$D1801))+(IFERROR((SUMIF('Остаток на начало год'!$B$5:$B$302,$D1801,'Остаток на начало год'!$F$5:$F$302)+SUMIFS('Регистрация приход товаров'!$H$4:$H$2000,'Регистрация приход товаров'!$D$4:$D$2000,$D1801,'Регистрация приход товаров'!$A$4:$A$2000,"&lt;"&amp;DATE(YEAR($A1801),MONTH($A1801),1)))-SUMIFS('Регистрация расход товаров'!$H$4:$H$2000,'Регистрация расход товаров'!$A$4:$A$2000,"&lt;"&amp;DATE(YEAR($A1801),MONTH($A1801),1),'Регистрация расход товаров'!$D$4:$D$2000,$D1801),0)))/((SUMIFS('Регистрация приход товаров'!$G$4:$G$2000,'Регистрация приход товаров'!$A$4:$A$2000,"&gt;="&amp;DATE(YEAR($A1801),MONTH($A1801),1),'Регистрация приход товаров'!$D$4:$D$2000,$D1801)-SUMIFS('Регистрация приход товаров'!$G$4:$G$2000,'Регистрация приход товаров'!$A$4:$A$2000,"&gt;="&amp;DATE(YEAR($A1801),MONTH($A1801)+1,1),'Регистрация приход товаров'!$D$4:$D$2000,$D1801))+(IFERROR((SUMIF('Остаток на начало год'!$B$5:$B$302,$D1801,'Остаток на начало год'!$E$5:$E$302)+SUMIFS('Регистрация приход товаров'!$G$4:$G$2000,'Регистрация приход товаров'!$D$4:$D$2000,$D1801,'Регистрация приход товаров'!$A$4:$A$2000,"&lt;"&amp;DATE(YEAR($A1801),MONTH($A1801),1)))-SUMIFS('Регистрация расход товаров'!$G$4:$G$2000,'Регистрация расход товаров'!$A$4:$A$2000,"&lt;"&amp;DATE(YEAR($A1801),MONTH($A1801),1),'Регистрация расход товаров'!$D$4:$D$2000,$D1801),0))))*G1801,0)</f>
        <v>0</v>
      </c>
      <c r="I1801" s="154"/>
      <c r="J1801" s="153">
        <f t="shared" si="56"/>
        <v>0</v>
      </c>
      <c r="K1801" s="153">
        <f t="shared" si="57"/>
        <v>0</v>
      </c>
      <c r="L1801" s="43" t="e">
        <f>IF(B1801=#REF!,MAX($L$3:L1800)+1,0)</f>
        <v>#REF!</v>
      </c>
    </row>
    <row r="1802" spans="1:12">
      <c r="A1802" s="158"/>
      <c r="B1802" s="94"/>
      <c r="C1802" s="159"/>
      <c r="D1802" s="128"/>
      <c r="E1802" s="151" t="str">
        <f>IFERROR(INDEX('Материал хисобот'!$C$9:$C$259,MATCH(D1802,'Материал хисобот'!$B$9:$B$259,0),1),"")</f>
        <v/>
      </c>
      <c r="F1802" s="152" t="str">
        <f>IFERROR(INDEX('Материал хисобот'!$D$9:$D$259,MATCH(D1802,'Материал хисобот'!$B$9:$B$259,0),1),"")</f>
        <v/>
      </c>
      <c r="G1802" s="155"/>
      <c r="H1802" s="153">
        <f>IFERROR((((SUMIFS('Регистрация приход товаров'!$H$4:$H$2000,'Регистрация приход товаров'!$A$4:$A$2000,"&gt;="&amp;DATE(YEAR($A1802),MONTH($A1802),1),'Регистрация приход товаров'!$D$4:$D$2000,$D1802)-SUMIFS('Регистрация приход товаров'!$H$4:$H$2000,'Регистрация приход товаров'!$A$4:$A$2000,"&gt;="&amp;DATE(YEAR($A1802),MONTH($A1802)+1,1),'Регистрация приход товаров'!$D$4:$D$2000,$D1802))+(IFERROR((SUMIF('Остаток на начало год'!$B$5:$B$302,$D1802,'Остаток на начало год'!$F$5:$F$302)+SUMIFS('Регистрация приход товаров'!$H$4:$H$2000,'Регистрация приход товаров'!$D$4:$D$2000,$D1802,'Регистрация приход товаров'!$A$4:$A$2000,"&lt;"&amp;DATE(YEAR($A1802),MONTH($A1802),1)))-SUMIFS('Регистрация расход товаров'!$H$4:$H$2000,'Регистрация расход товаров'!$A$4:$A$2000,"&lt;"&amp;DATE(YEAR($A1802),MONTH($A1802),1),'Регистрация расход товаров'!$D$4:$D$2000,$D1802),0)))/((SUMIFS('Регистрация приход товаров'!$G$4:$G$2000,'Регистрация приход товаров'!$A$4:$A$2000,"&gt;="&amp;DATE(YEAR($A1802),MONTH($A1802),1),'Регистрация приход товаров'!$D$4:$D$2000,$D1802)-SUMIFS('Регистрация приход товаров'!$G$4:$G$2000,'Регистрация приход товаров'!$A$4:$A$2000,"&gt;="&amp;DATE(YEAR($A1802),MONTH($A1802)+1,1),'Регистрация приход товаров'!$D$4:$D$2000,$D1802))+(IFERROR((SUMIF('Остаток на начало год'!$B$5:$B$302,$D1802,'Остаток на начало год'!$E$5:$E$302)+SUMIFS('Регистрация приход товаров'!$G$4:$G$2000,'Регистрация приход товаров'!$D$4:$D$2000,$D1802,'Регистрация приход товаров'!$A$4:$A$2000,"&lt;"&amp;DATE(YEAR($A1802),MONTH($A1802),1)))-SUMIFS('Регистрация расход товаров'!$G$4:$G$2000,'Регистрация расход товаров'!$A$4:$A$2000,"&lt;"&amp;DATE(YEAR($A1802),MONTH($A1802),1),'Регистрация расход товаров'!$D$4:$D$2000,$D1802),0))))*G1802,0)</f>
        <v>0</v>
      </c>
      <c r="I1802" s="154"/>
      <c r="J1802" s="153">
        <f t="shared" si="56"/>
        <v>0</v>
      </c>
      <c r="K1802" s="153">
        <f t="shared" si="57"/>
        <v>0</v>
      </c>
      <c r="L1802" s="43" t="e">
        <f>IF(B1802=#REF!,MAX($L$3:L1801)+1,0)</f>
        <v>#REF!</v>
      </c>
    </row>
    <row r="1803" spans="1:12">
      <c r="A1803" s="158"/>
      <c r="B1803" s="94"/>
      <c r="C1803" s="159"/>
      <c r="D1803" s="128"/>
      <c r="E1803" s="151" t="str">
        <f>IFERROR(INDEX('Материал хисобот'!$C$9:$C$259,MATCH(D1803,'Материал хисобот'!$B$9:$B$259,0),1),"")</f>
        <v/>
      </c>
      <c r="F1803" s="152" t="str">
        <f>IFERROR(INDEX('Материал хисобот'!$D$9:$D$259,MATCH(D1803,'Материал хисобот'!$B$9:$B$259,0),1),"")</f>
        <v/>
      </c>
      <c r="G1803" s="155"/>
      <c r="H1803" s="153">
        <f>IFERROR((((SUMIFS('Регистрация приход товаров'!$H$4:$H$2000,'Регистрация приход товаров'!$A$4:$A$2000,"&gt;="&amp;DATE(YEAR($A1803),MONTH($A1803),1),'Регистрация приход товаров'!$D$4:$D$2000,$D1803)-SUMIFS('Регистрация приход товаров'!$H$4:$H$2000,'Регистрация приход товаров'!$A$4:$A$2000,"&gt;="&amp;DATE(YEAR($A1803),MONTH($A1803)+1,1),'Регистрация приход товаров'!$D$4:$D$2000,$D1803))+(IFERROR((SUMIF('Остаток на начало год'!$B$5:$B$302,$D1803,'Остаток на начало год'!$F$5:$F$302)+SUMIFS('Регистрация приход товаров'!$H$4:$H$2000,'Регистрация приход товаров'!$D$4:$D$2000,$D1803,'Регистрация приход товаров'!$A$4:$A$2000,"&lt;"&amp;DATE(YEAR($A1803),MONTH($A1803),1)))-SUMIFS('Регистрация расход товаров'!$H$4:$H$2000,'Регистрация расход товаров'!$A$4:$A$2000,"&lt;"&amp;DATE(YEAR($A1803),MONTH($A1803),1),'Регистрация расход товаров'!$D$4:$D$2000,$D1803),0)))/((SUMIFS('Регистрация приход товаров'!$G$4:$G$2000,'Регистрация приход товаров'!$A$4:$A$2000,"&gt;="&amp;DATE(YEAR($A1803),MONTH($A1803),1),'Регистрация приход товаров'!$D$4:$D$2000,$D1803)-SUMIFS('Регистрация приход товаров'!$G$4:$G$2000,'Регистрация приход товаров'!$A$4:$A$2000,"&gt;="&amp;DATE(YEAR($A1803),MONTH($A1803)+1,1),'Регистрация приход товаров'!$D$4:$D$2000,$D1803))+(IFERROR((SUMIF('Остаток на начало год'!$B$5:$B$302,$D1803,'Остаток на начало год'!$E$5:$E$302)+SUMIFS('Регистрация приход товаров'!$G$4:$G$2000,'Регистрация приход товаров'!$D$4:$D$2000,$D1803,'Регистрация приход товаров'!$A$4:$A$2000,"&lt;"&amp;DATE(YEAR($A1803),MONTH($A1803),1)))-SUMIFS('Регистрация расход товаров'!$G$4:$G$2000,'Регистрация расход товаров'!$A$4:$A$2000,"&lt;"&amp;DATE(YEAR($A1803),MONTH($A1803),1),'Регистрация расход товаров'!$D$4:$D$2000,$D1803),0))))*G1803,0)</f>
        <v>0</v>
      </c>
      <c r="I1803" s="154"/>
      <c r="J1803" s="153">
        <f t="shared" si="56"/>
        <v>0</v>
      </c>
      <c r="K1803" s="153">
        <f t="shared" si="57"/>
        <v>0</v>
      </c>
      <c r="L1803" s="43" t="e">
        <f>IF(B1803=#REF!,MAX($L$3:L1802)+1,0)</f>
        <v>#REF!</v>
      </c>
    </row>
    <row r="1804" spans="1:12">
      <c r="A1804" s="158"/>
      <c r="B1804" s="94"/>
      <c r="C1804" s="159"/>
      <c r="D1804" s="128"/>
      <c r="E1804" s="151" t="str">
        <f>IFERROR(INDEX('Материал хисобот'!$C$9:$C$259,MATCH(D1804,'Материал хисобот'!$B$9:$B$259,0),1),"")</f>
        <v/>
      </c>
      <c r="F1804" s="152" t="str">
        <f>IFERROR(INDEX('Материал хисобот'!$D$9:$D$259,MATCH(D1804,'Материал хисобот'!$B$9:$B$259,0),1),"")</f>
        <v/>
      </c>
      <c r="G1804" s="155"/>
      <c r="H1804" s="153">
        <f>IFERROR((((SUMIFS('Регистрация приход товаров'!$H$4:$H$2000,'Регистрация приход товаров'!$A$4:$A$2000,"&gt;="&amp;DATE(YEAR($A1804),MONTH($A1804),1),'Регистрация приход товаров'!$D$4:$D$2000,$D1804)-SUMIFS('Регистрация приход товаров'!$H$4:$H$2000,'Регистрация приход товаров'!$A$4:$A$2000,"&gt;="&amp;DATE(YEAR($A1804),MONTH($A1804)+1,1),'Регистрация приход товаров'!$D$4:$D$2000,$D1804))+(IFERROR((SUMIF('Остаток на начало год'!$B$5:$B$302,$D1804,'Остаток на начало год'!$F$5:$F$302)+SUMIFS('Регистрация приход товаров'!$H$4:$H$2000,'Регистрация приход товаров'!$D$4:$D$2000,$D1804,'Регистрация приход товаров'!$A$4:$A$2000,"&lt;"&amp;DATE(YEAR($A1804),MONTH($A1804),1)))-SUMIFS('Регистрация расход товаров'!$H$4:$H$2000,'Регистрация расход товаров'!$A$4:$A$2000,"&lt;"&amp;DATE(YEAR($A1804),MONTH($A1804),1),'Регистрация расход товаров'!$D$4:$D$2000,$D1804),0)))/((SUMIFS('Регистрация приход товаров'!$G$4:$G$2000,'Регистрация приход товаров'!$A$4:$A$2000,"&gt;="&amp;DATE(YEAR($A1804),MONTH($A1804),1),'Регистрация приход товаров'!$D$4:$D$2000,$D1804)-SUMIFS('Регистрация приход товаров'!$G$4:$G$2000,'Регистрация приход товаров'!$A$4:$A$2000,"&gt;="&amp;DATE(YEAR($A1804),MONTH($A1804)+1,1),'Регистрация приход товаров'!$D$4:$D$2000,$D1804))+(IFERROR((SUMIF('Остаток на начало год'!$B$5:$B$302,$D1804,'Остаток на начало год'!$E$5:$E$302)+SUMIFS('Регистрация приход товаров'!$G$4:$G$2000,'Регистрация приход товаров'!$D$4:$D$2000,$D1804,'Регистрация приход товаров'!$A$4:$A$2000,"&lt;"&amp;DATE(YEAR($A1804),MONTH($A1804),1)))-SUMIFS('Регистрация расход товаров'!$G$4:$G$2000,'Регистрация расход товаров'!$A$4:$A$2000,"&lt;"&amp;DATE(YEAR($A1804),MONTH($A1804),1),'Регистрация расход товаров'!$D$4:$D$2000,$D1804),0))))*G1804,0)</f>
        <v>0</v>
      </c>
      <c r="I1804" s="154"/>
      <c r="J1804" s="153">
        <f t="shared" si="56"/>
        <v>0</v>
      </c>
      <c r="K1804" s="153">
        <f t="shared" si="57"/>
        <v>0</v>
      </c>
      <c r="L1804" s="43" t="e">
        <f>IF(B1804=#REF!,MAX($L$3:L1803)+1,0)</f>
        <v>#REF!</v>
      </c>
    </row>
    <row r="1805" spans="1:12">
      <c r="A1805" s="158"/>
      <c r="B1805" s="94"/>
      <c r="C1805" s="159"/>
      <c r="D1805" s="128"/>
      <c r="E1805" s="151" t="str">
        <f>IFERROR(INDEX('Материал хисобот'!$C$9:$C$259,MATCH(D1805,'Материал хисобот'!$B$9:$B$259,0),1),"")</f>
        <v/>
      </c>
      <c r="F1805" s="152" t="str">
        <f>IFERROR(INDEX('Материал хисобот'!$D$9:$D$259,MATCH(D1805,'Материал хисобот'!$B$9:$B$259,0),1),"")</f>
        <v/>
      </c>
      <c r="G1805" s="155"/>
      <c r="H1805" s="153">
        <f>IFERROR((((SUMIFS('Регистрация приход товаров'!$H$4:$H$2000,'Регистрация приход товаров'!$A$4:$A$2000,"&gt;="&amp;DATE(YEAR($A1805),MONTH($A1805),1),'Регистрация приход товаров'!$D$4:$D$2000,$D1805)-SUMIFS('Регистрация приход товаров'!$H$4:$H$2000,'Регистрация приход товаров'!$A$4:$A$2000,"&gt;="&amp;DATE(YEAR($A1805),MONTH($A1805)+1,1),'Регистрация приход товаров'!$D$4:$D$2000,$D1805))+(IFERROR((SUMIF('Остаток на начало год'!$B$5:$B$302,$D1805,'Остаток на начало год'!$F$5:$F$302)+SUMIFS('Регистрация приход товаров'!$H$4:$H$2000,'Регистрация приход товаров'!$D$4:$D$2000,$D1805,'Регистрация приход товаров'!$A$4:$A$2000,"&lt;"&amp;DATE(YEAR($A1805),MONTH($A1805),1)))-SUMIFS('Регистрация расход товаров'!$H$4:$H$2000,'Регистрация расход товаров'!$A$4:$A$2000,"&lt;"&amp;DATE(YEAR($A1805),MONTH($A1805),1),'Регистрация расход товаров'!$D$4:$D$2000,$D1805),0)))/((SUMIFS('Регистрация приход товаров'!$G$4:$G$2000,'Регистрация приход товаров'!$A$4:$A$2000,"&gt;="&amp;DATE(YEAR($A1805),MONTH($A1805),1),'Регистрация приход товаров'!$D$4:$D$2000,$D1805)-SUMIFS('Регистрация приход товаров'!$G$4:$G$2000,'Регистрация приход товаров'!$A$4:$A$2000,"&gt;="&amp;DATE(YEAR($A1805),MONTH($A1805)+1,1),'Регистрация приход товаров'!$D$4:$D$2000,$D1805))+(IFERROR((SUMIF('Остаток на начало год'!$B$5:$B$302,$D1805,'Остаток на начало год'!$E$5:$E$302)+SUMIFS('Регистрация приход товаров'!$G$4:$G$2000,'Регистрация приход товаров'!$D$4:$D$2000,$D1805,'Регистрация приход товаров'!$A$4:$A$2000,"&lt;"&amp;DATE(YEAR($A1805),MONTH($A1805),1)))-SUMIFS('Регистрация расход товаров'!$G$4:$G$2000,'Регистрация расход товаров'!$A$4:$A$2000,"&lt;"&amp;DATE(YEAR($A1805),MONTH($A1805),1),'Регистрация расход товаров'!$D$4:$D$2000,$D1805),0))))*G1805,0)</f>
        <v>0</v>
      </c>
      <c r="I1805" s="154"/>
      <c r="J1805" s="153">
        <f t="shared" si="56"/>
        <v>0</v>
      </c>
      <c r="K1805" s="153">
        <f t="shared" si="57"/>
        <v>0</v>
      </c>
      <c r="L1805" s="43" t="e">
        <f>IF(B1805=#REF!,MAX($L$3:L1804)+1,0)</f>
        <v>#REF!</v>
      </c>
    </row>
    <row r="1806" spans="1:12">
      <c r="A1806" s="158"/>
      <c r="B1806" s="94"/>
      <c r="C1806" s="159"/>
      <c r="D1806" s="128"/>
      <c r="E1806" s="151" t="str">
        <f>IFERROR(INDEX('Материал хисобот'!$C$9:$C$259,MATCH(D1806,'Материал хисобот'!$B$9:$B$259,0),1),"")</f>
        <v/>
      </c>
      <c r="F1806" s="152" t="str">
        <f>IFERROR(INDEX('Материал хисобот'!$D$9:$D$259,MATCH(D1806,'Материал хисобот'!$B$9:$B$259,0),1),"")</f>
        <v/>
      </c>
      <c r="G1806" s="155"/>
      <c r="H1806" s="153">
        <f>IFERROR((((SUMIFS('Регистрация приход товаров'!$H$4:$H$2000,'Регистрация приход товаров'!$A$4:$A$2000,"&gt;="&amp;DATE(YEAR($A1806),MONTH($A1806),1),'Регистрация приход товаров'!$D$4:$D$2000,$D1806)-SUMIFS('Регистрация приход товаров'!$H$4:$H$2000,'Регистрация приход товаров'!$A$4:$A$2000,"&gt;="&amp;DATE(YEAR($A1806),MONTH($A1806)+1,1),'Регистрация приход товаров'!$D$4:$D$2000,$D1806))+(IFERROR((SUMIF('Остаток на начало год'!$B$5:$B$302,$D1806,'Остаток на начало год'!$F$5:$F$302)+SUMIFS('Регистрация приход товаров'!$H$4:$H$2000,'Регистрация приход товаров'!$D$4:$D$2000,$D1806,'Регистрация приход товаров'!$A$4:$A$2000,"&lt;"&amp;DATE(YEAR($A1806),MONTH($A1806),1)))-SUMIFS('Регистрация расход товаров'!$H$4:$H$2000,'Регистрация расход товаров'!$A$4:$A$2000,"&lt;"&amp;DATE(YEAR($A1806),MONTH($A1806),1),'Регистрация расход товаров'!$D$4:$D$2000,$D1806),0)))/((SUMIFS('Регистрация приход товаров'!$G$4:$G$2000,'Регистрация приход товаров'!$A$4:$A$2000,"&gt;="&amp;DATE(YEAR($A1806),MONTH($A1806),1),'Регистрация приход товаров'!$D$4:$D$2000,$D1806)-SUMIFS('Регистрация приход товаров'!$G$4:$G$2000,'Регистрация приход товаров'!$A$4:$A$2000,"&gt;="&amp;DATE(YEAR($A1806),MONTH($A1806)+1,1),'Регистрация приход товаров'!$D$4:$D$2000,$D1806))+(IFERROR((SUMIF('Остаток на начало год'!$B$5:$B$302,$D1806,'Остаток на начало год'!$E$5:$E$302)+SUMIFS('Регистрация приход товаров'!$G$4:$G$2000,'Регистрация приход товаров'!$D$4:$D$2000,$D1806,'Регистрация приход товаров'!$A$4:$A$2000,"&lt;"&amp;DATE(YEAR($A1806),MONTH($A1806),1)))-SUMIFS('Регистрация расход товаров'!$G$4:$G$2000,'Регистрация расход товаров'!$A$4:$A$2000,"&lt;"&amp;DATE(YEAR($A1806),MONTH($A1806),1),'Регистрация расход товаров'!$D$4:$D$2000,$D1806),0))))*G1806,0)</f>
        <v>0</v>
      </c>
      <c r="I1806" s="154"/>
      <c r="J1806" s="153">
        <f t="shared" si="56"/>
        <v>0</v>
      </c>
      <c r="K1806" s="153">
        <f t="shared" si="57"/>
        <v>0</v>
      </c>
      <c r="L1806" s="43" t="e">
        <f>IF(B1806=#REF!,MAX($L$3:L1805)+1,0)</f>
        <v>#REF!</v>
      </c>
    </row>
    <row r="1807" spans="1:12">
      <c r="A1807" s="158"/>
      <c r="B1807" s="94"/>
      <c r="C1807" s="159"/>
      <c r="D1807" s="128"/>
      <c r="E1807" s="151" t="str">
        <f>IFERROR(INDEX('Материал хисобот'!$C$9:$C$259,MATCH(D1807,'Материал хисобот'!$B$9:$B$259,0),1),"")</f>
        <v/>
      </c>
      <c r="F1807" s="152" t="str">
        <f>IFERROR(INDEX('Материал хисобот'!$D$9:$D$259,MATCH(D1807,'Материал хисобот'!$B$9:$B$259,0),1),"")</f>
        <v/>
      </c>
      <c r="G1807" s="155"/>
      <c r="H1807" s="153">
        <f>IFERROR((((SUMIFS('Регистрация приход товаров'!$H$4:$H$2000,'Регистрация приход товаров'!$A$4:$A$2000,"&gt;="&amp;DATE(YEAR($A1807),MONTH($A1807),1),'Регистрация приход товаров'!$D$4:$D$2000,$D1807)-SUMIFS('Регистрация приход товаров'!$H$4:$H$2000,'Регистрация приход товаров'!$A$4:$A$2000,"&gt;="&amp;DATE(YEAR($A1807),MONTH($A1807)+1,1),'Регистрация приход товаров'!$D$4:$D$2000,$D1807))+(IFERROR((SUMIF('Остаток на начало год'!$B$5:$B$302,$D1807,'Остаток на начало год'!$F$5:$F$302)+SUMIFS('Регистрация приход товаров'!$H$4:$H$2000,'Регистрация приход товаров'!$D$4:$D$2000,$D1807,'Регистрация приход товаров'!$A$4:$A$2000,"&lt;"&amp;DATE(YEAR($A1807),MONTH($A1807),1)))-SUMIFS('Регистрация расход товаров'!$H$4:$H$2000,'Регистрация расход товаров'!$A$4:$A$2000,"&lt;"&amp;DATE(YEAR($A1807),MONTH($A1807),1),'Регистрация расход товаров'!$D$4:$D$2000,$D1807),0)))/((SUMIFS('Регистрация приход товаров'!$G$4:$G$2000,'Регистрация приход товаров'!$A$4:$A$2000,"&gt;="&amp;DATE(YEAR($A1807),MONTH($A1807),1),'Регистрация приход товаров'!$D$4:$D$2000,$D1807)-SUMIFS('Регистрация приход товаров'!$G$4:$G$2000,'Регистрация приход товаров'!$A$4:$A$2000,"&gt;="&amp;DATE(YEAR($A1807),MONTH($A1807)+1,1),'Регистрация приход товаров'!$D$4:$D$2000,$D1807))+(IFERROR((SUMIF('Остаток на начало год'!$B$5:$B$302,$D1807,'Остаток на начало год'!$E$5:$E$302)+SUMIFS('Регистрация приход товаров'!$G$4:$G$2000,'Регистрация приход товаров'!$D$4:$D$2000,$D1807,'Регистрация приход товаров'!$A$4:$A$2000,"&lt;"&amp;DATE(YEAR($A1807),MONTH($A1807),1)))-SUMIFS('Регистрация расход товаров'!$G$4:$G$2000,'Регистрация расход товаров'!$A$4:$A$2000,"&lt;"&amp;DATE(YEAR($A1807),MONTH($A1807),1),'Регистрация расход товаров'!$D$4:$D$2000,$D1807),0))))*G1807,0)</f>
        <v>0</v>
      </c>
      <c r="I1807" s="154"/>
      <c r="J1807" s="153">
        <f t="shared" si="56"/>
        <v>0</v>
      </c>
      <c r="K1807" s="153">
        <f t="shared" si="57"/>
        <v>0</v>
      </c>
      <c r="L1807" s="43" t="e">
        <f>IF(B1807=#REF!,MAX($L$3:L1806)+1,0)</f>
        <v>#REF!</v>
      </c>
    </row>
    <row r="1808" spans="1:12">
      <c r="A1808" s="158"/>
      <c r="B1808" s="94"/>
      <c r="C1808" s="159"/>
      <c r="D1808" s="128"/>
      <c r="E1808" s="151" t="str">
        <f>IFERROR(INDEX('Материал хисобот'!$C$9:$C$259,MATCH(D1808,'Материал хисобот'!$B$9:$B$259,0),1),"")</f>
        <v/>
      </c>
      <c r="F1808" s="152" t="str">
        <f>IFERROR(INDEX('Материал хисобот'!$D$9:$D$259,MATCH(D1808,'Материал хисобот'!$B$9:$B$259,0),1),"")</f>
        <v/>
      </c>
      <c r="G1808" s="155"/>
      <c r="H1808" s="153">
        <f>IFERROR((((SUMIFS('Регистрация приход товаров'!$H$4:$H$2000,'Регистрация приход товаров'!$A$4:$A$2000,"&gt;="&amp;DATE(YEAR($A1808),MONTH($A1808),1),'Регистрация приход товаров'!$D$4:$D$2000,$D1808)-SUMIFS('Регистрация приход товаров'!$H$4:$H$2000,'Регистрация приход товаров'!$A$4:$A$2000,"&gt;="&amp;DATE(YEAR($A1808),MONTH($A1808)+1,1),'Регистрация приход товаров'!$D$4:$D$2000,$D1808))+(IFERROR((SUMIF('Остаток на начало год'!$B$5:$B$302,$D1808,'Остаток на начало год'!$F$5:$F$302)+SUMIFS('Регистрация приход товаров'!$H$4:$H$2000,'Регистрация приход товаров'!$D$4:$D$2000,$D1808,'Регистрация приход товаров'!$A$4:$A$2000,"&lt;"&amp;DATE(YEAR($A1808),MONTH($A1808),1)))-SUMIFS('Регистрация расход товаров'!$H$4:$H$2000,'Регистрация расход товаров'!$A$4:$A$2000,"&lt;"&amp;DATE(YEAR($A1808),MONTH($A1808),1),'Регистрация расход товаров'!$D$4:$D$2000,$D1808),0)))/((SUMIFS('Регистрация приход товаров'!$G$4:$G$2000,'Регистрация приход товаров'!$A$4:$A$2000,"&gt;="&amp;DATE(YEAR($A1808),MONTH($A1808),1),'Регистрация приход товаров'!$D$4:$D$2000,$D1808)-SUMIFS('Регистрация приход товаров'!$G$4:$G$2000,'Регистрация приход товаров'!$A$4:$A$2000,"&gt;="&amp;DATE(YEAR($A1808),MONTH($A1808)+1,1),'Регистрация приход товаров'!$D$4:$D$2000,$D1808))+(IFERROR((SUMIF('Остаток на начало год'!$B$5:$B$302,$D1808,'Остаток на начало год'!$E$5:$E$302)+SUMIFS('Регистрация приход товаров'!$G$4:$G$2000,'Регистрация приход товаров'!$D$4:$D$2000,$D1808,'Регистрация приход товаров'!$A$4:$A$2000,"&lt;"&amp;DATE(YEAR($A1808),MONTH($A1808),1)))-SUMIFS('Регистрация расход товаров'!$G$4:$G$2000,'Регистрация расход товаров'!$A$4:$A$2000,"&lt;"&amp;DATE(YEAR($A1808),MONTH($A1808),1),'Регистрация расход товаров'!$D$4:$D$2000,$D1808),0))))*G1808,0)</f>
        <v>0</v>
      </c>
      <c r="I1808" s="154"/>
      <c r="J1808" s="153">
        <f t="shared" si="56"/>
        <v>0</v>
      </c>
      <c r="K1808" s="153">
        <f t="shared" si="57"/>
        <v>0</v>
      </c>
      <c r="L1808" s="43" t="e">
        <f>IF(B1808=#REF!,MAX($L$3:L1807)+1,0)</f>
        <v>#REF!</v>
      </c>
    </row>
    <row r="1809" spans="1:12">
      <c r="A1809" s="158"/>
      <c r="B1809" s="94"/>
      <c r="C1809" s="159"/>
      <c r="D1809" s="128"/>
      <c r="E1809" s="151" t="str">
        <f>IFERROR(INDEX('Материал хисобот'!$C$9:$C$259,MATCH(D1809,'Материал хисобот'!$B$9:$B$259,0),1),"")</f>
        <v/>
      </c>
      <c r="F1809" s="152" t="str">
        <f>IFERROR(INDEX('Материал хисобот'!$D$9:$D$259,MATCH(D1809,'Материал хисобот'!$B$9:$B$259,0),1),"")</f>
        <v/>
      </c>
      <c r="G1809" s="155"/>
      <c r="H1809" s="153">
        <f>IFERROR((((SUMIFS('Регистрация приход товаров'!$H$4:$H$2000,'Регистрация приход товаров'!$A$4:$A$2000,"&gt;="&amp;DATE(YEAR($A1809),MONTH($A1809),1),'Регистрация приход товаров'!$D$4:$D$2000,$D1809)-SUMIFS('Регистрация приход товаров'!$H$4:$H$2000,'Регистрация приход товаров'!$A$4:$A$2000,"&gt;="&amp;DATE(YEAR($A1809),MONTH($A1809)+1,1),'Регистрация приход товаров'!$D$4:$D$2000,$D1809))+(IFERROR((SUMIF('Остаток на начало год'!$B$5:$B$302,$D1809,'Остаток на начало год'!$F$5:$F$302)+SUMIFS('Регистрация приход товаров'!$H$4:$H$2000,'Регистрация приход товаров'!$D$4:$D$2000,$D1809,'Регистрация приход товаров'!$A$4:$A$2000,"&lt;"&amp;DATE(YEAR($A1809),MONTH($A1809),1)))-SUMIFS('Регистрация расход товаров'!$H$4:$H$2000,'Регистрация расход товаров'!$A$4:$A$2000,"&lt;"&amp;DATE(YEAR($A1809),MONTH($A1809),1),'Регистрация расход товаров'!$D$4:$D$2000,$D1809),0)))/((SUMIFS('Регистрация приход товаров'!$G$4:$G$2000,'Регистрация приход товаров'!$A$4:$A$2000,"&gt;="&amp;DATE(YEAR($A1809),MONTH($A1809),1),'Регистрация приход товаров'!$D$4:$D$2000,$D1809)-SUMIFS('Регистрация приход товаров'!$G$4:$G$2000,'Регистрация приход товаров'!$A$4:$A$2000,"&gt;="&amp;DATE(YEAR($A1809),MONTH($A1809)+1,1),'Регистрация приход товаров'!$D$4:$D$2000,$D1809))+(IFERROR((SUMIF('Остаток на начало год'!$B$5:$B$302,$D1809,'Остаток на начало год'!$E$5:$E$302)+SUMIFS('Регистрация приход товаров'!$G$4:$G$2000,'Регистрация приход товаров'!$D$4:$D$2000,$D1809,'Регистрация приход товаров'!$A$4:$A$2000,"&lt;"&amp;DATE(YEAR($A1809),MONTH($A1809),1)))-SUMIFS('Регистрация расход товаров'!$G$4:$G$2000,'Регистрация расход товаров'!$A$4:$A$2000,"&lt;"&amp;DATE(YEAR($A1809),MONTH($A1809),1),'Регистрация расход товаров'!$D$4:$D$2000,$D1809),0))))*G1809,0)</f>
        <v>0</v>
      </c>
      <c r="I1809" s="154"/>
      <c r="J1809" s="153">
        <f t="shared" si="56"/>
        <v>0</v>
      </c>
      <c r="K1809" s="153">
        <f t="shared" si="57"/>
        <v>0</v>
      </c>
      <c r="L1809" s="43" t="e">
        <f>IF(B1809=#REF!,MAX($L$3:L1808)+1,0)</f>
        <v>#REF!</v>
      </c>
    </row>
    <row r="1810" spans="1:12">
      <c r="A1810" s="158"/>
      <c r="B1810" s="94"/>
      <c r="C1810" s="159"/>
      <c r="D1810" s="128"/>
      <c r="E1810" s="151" t="str">
        <f>IFERROR(INDEX('Материал хисобот'!$C$9:$C$259,MATCH(D1810,'Материал хисобот'!$B$9:$B$259,0),1),"")</f>
        <v/>
      </c>
      <c r="F1810" s="152" t="str">
        <f>IFERROR(INDEX('Материал хисобот'!$D$9:$D$259,MATCH(D1810,'Материал хисобот'!$B$9:$B$259,0),1),"")</f>
        <v/>
      </c>
      <c r="G1810" s="155"/>
      <c r="H1810" s="153">
        <f>IFERROR((((SUMIFS('Регистрация приход товаров'!$H$4:$H$2000,'Регистрация приход товаров'!$A$4:$A$2000,"&gt;="&amp;DATE(YEAR($A1810),MONTH($A1810),1),'Регистрация приход товаров'!$D$4:$D$2000,$D1810)-SUMIFS('Регистрация приход товаров'!$H$4:$H$2000,'Регистрация приход товаров'!$A$4:$A$2000,"&gt;="&amp;DATE(YEAR($A1810),MONTH($A1810)+1,1),'Регистрация приход товаров'!$D$4:$D$2000,$D1810))+(IFERROR((SUMIF('Остаток на начало год'!$B$5:$B$302,$D1810,'Остаток на начало год'!$F$5:$F$302)+SUMIFS('Регистрация приход товаров'!$H$4:$H$2000,'Регистрация приход товаров'!$D$4:$D$2000,$D1810,'Регистрация приход товаров'!$A$4:$A$2000,"&lt;"&amp;DATE(YEAR($A1810),MONTH($A1810),1)))-SUMIFS('Регистрация расход товаров'!$H$4:$H$2000,'Регистрация расход товаров'!$A$4:$A$2000,"&lt;"&amp;DATE(YEAR($A1810),MONTH($A1810),1),'Регистрация расход товаров'!$D$4:$D$2000,$D1810),0)))/((SUMIFS('Регистрация приход товаров'!$G$4:$G$2000,'Регистрация приход товаров'!$A$4:$A$2000,"&gt;="&amp;DATE(YEAR($A1810),MONTH($A1810),1),'Регистрация приход товаров'!$D$4:$D$2000,$D1810)-SUMIFS('Регистрация приход товаров'!$G$4:$G$2000,'Регистрация приход товаров'!$A$4:$A$2000,"&gt;="&amp;DATE(YEAR($A1810),MONTH($A1810)+1,1),'Регистрация приход товаров'!$D$4:$D$2000,$D1810))+(IFERROR((SUMIF('Остаток на начало год'!$B$5:$B$302,$D1810,'Остаток на начало год'!$E$5:$E$302)+SUMIFS('Регистрация приход товаров'!$G$4:$G$2000,'Регистрация приход товаров'!$D$4:$D$2000,$D1810,'Регистрация приход товаров'!$A$4:$A$2000,"&lt;"&amp;DATE(YEAR($A1810),MONTH($A1810),1)))-SUMIFS('Регистрация расход товаров'!$G$4:$G$2000,'Регистрация расход товаров'!$A$4:$A$2000,"&lt;"&amp;DATE(YEAR($A1810),MONTH($A1810),1),'Регистрация расход товаров'!$D$4:$D$2000,$D1810),0))))*G1810,0)</f>
        <v>0</v>
      </c>
      <c r="I1810" s="154"/>
      <c r="J1810" s="153">
        <f t="shared" si="56"/>
        <v>0</v>
      </c>
      <c r="K1810" s="153">
        <f t="shared" si="57"/>
        <v>0</v>
      </c>
      <c r="L1810" s="43" t="e">
        <f>IF(B1810=#REF!,MAX($L$3:L1809)+1,0)</f>
        <v>#REF!</v>
      </c>
    </row>
    <row r="1811" spans="1:12">
      <c r="A1811" s="158"/>
      <c r="B1811" s="94"/>
      <c r="C1811" s="159"/>
      <c r="D1811" s="128"/>
      <c r="E1811" s="151" t="str">
        <f>IFERROR(INDEX('Материал хисобот'!$C$9:$C$259,MATCH(D1811,'Материал хисобот'!$B$9:$B$259,0),1),"")</f>
        <v/>
      </c>
      <c r="F1811" s="152" t="str">
        <f>IFERROR(INDEX('Материал хисобот'!$D$9:$D$259,MATCH(D1811,'Материал хисобот'!$B$9:$B$259,0),1),"")</f>
        <v/>
      </c>
      <c r="G1811" s="155"/>
      <c r="H1811" s="153">
        <f>IFERROR((((SUMIFS('Регистрация приход товаров'!$H$4:$H$2000,'Регистрация приход товаров'!$A$4:$A$2000,"&gt;="&amp;DATE(YEAR($A1811),MONTH($A1811),1),'Регистрация приход товаров'!$D$4:$D$2000,$D1811)-SUMIFS('Регистрация приход товаров'!$H$4:$H$2000,'Регистрация приход товаров'!$A$4:$A$2000,"&gt;="&amp;DATE(YEAR($A1811),MONTH($A1811)+1,1),'Регистрация приход товаров'!$D$4:$D$2000,$D1811))+(IFERROR((SUMIF('Остаток на начало год'!$B$5:$B$302,$D1811,'Остаток на начало год'!$F$5:$F$302)+SUMIFS('Регистрация приход товаров'!$H$4:$H$2000,'Регистрация приход товаров'!$D$4:$D$2000,$D1811,'Регистрация приход товаров'!$A$4:$A$2000,"&lt;"&amp;DATE(YEAR($A1811),MONTH($A1811),1)))-SUMIFS('Регистрация расход товаров'!$H$4:$H$2000,'Регистрация расход товаров'!$A$4:$A$2000,"&lt;"&amp;DATE(YEAR($A1811),MONTH($A1811),1),'Регистрация расход товаров'!$D$4:$D$2000,$D1811),0)))/((SUMIFS('Регистрация приход товаров'!$G$4:$G$2000,'Регистрация приход товаров'!$A$4:$A$2000,"&gt;="&amp;DATE(YEAR($A1811),MONTH($A1811),1),'Регистрация приход товаров'!$D$4:$D$2000,$D1811)-SUMIFS('Регистрация приход товаров'!$G$4:$G$2000,'Регистрация приход товаров'!$A$4:$A$2000,"&gt;="&amp;DATE(YEAR($A1811),MONTH($A1811)+1,1),'Регистрация приход товаров'!$D$4:$D$2000,$D1811))+(IFERROR((SUMIF('Остаток на начало год'!$B$5:$B$302,$D1811,'Остаток на начало год'!$E$5:$E$302)+SUMIFS('Регистрация приход товаров'!$G$4:$G$2000,'Регистрация приход товаров'!$D$4:$D$2000,$D1811,'Регистрация приход товаров'!$A$4:$A$2000,"&lt;"&amp;DATE(YEAR($A1811),MONTH($A1811),1)))-SUMIFS('Регистрация расход товаров'!$G$4:$G$2000,'Регистрация расход товаров'!$A$4:$A$2000,"&lt;"&amp;DATE(YEAR($A1811),MONTH($A1811),1),'Регистрация расход товаров'!$D$4:$D$2000,$D1811),0))))*G1811,0)</f>
        <v>0</v>
      </c>
      <c r="I1811" s="154"/>
      <c r="J1811" s="153">
        <f t="shared" si="56"/>
        <v>0</v>
      </c>
      <c r="K1811" s="153">
        <f t="shared" si="57"/>
        <v>0</v>
      </c>
      <c r="L1811" s="43" t="e">
        <f>IF(B1811=#REF!,MAX($L$3:L1810)+1,0)</f>
        <v>#REF!</v>
      </c>
    </row>
    <row r="1812" spans="1:12">
      <c r="A1812" s="158"/>
      <c r="B1812" s="94"/>
      <c r="C1812" s="159"/>
      <c r="D1812" s="128"/>
      <c r="E1812" s="151" t="str">
        <f>IFERROR(INDEX('Материал хисобот'!$C$9:$C$259,MATCH(D1812,'Материал хисобот'!$B$9:$B$259,0),1),"")</f>
        <v/>
      </c>
      <c r="F1812" s="152" t="str">
        <f>IFERROR(INDEX('Материал хисобот'!$D$9:$D$259,MATCH(D1812,'Материал хисобот'!$B$9:$B$259,0),1),"")</f>
        <v/>
      </c>
      <c r="G1812" s="155"/>
      <c r="H1812" s="153">
        <f>IFERROR((((SUMIFS('Регистрация приход товаров'!$H$4:$H$2000,'Регистрация приход товаров'!$A$4:$A$2000,"&gt;="&amp;DATE(YEAR($A1812),MONTH($A1812),1),'Регистрация приход товаров'!$D$4:$D$2000,$D1812)-SUMIFS('Регистрация приход товаров'!$H$4:$H$2000,'Регистрация приход товаров'!$A$4:$A$2000,"&gt;="&amp;DATE(YEAR($A1812),MONTH($A1812)+1,1),'Регистрация приход товаров'!$D$4:$D$2000,$D1812))+(IFERROR((SUMIF('Остаток на начало год'!$B$5:$B$302,$D1812,'Остаток на начало год'!$F$5:$F$302)+SUMIFS('Регистрация приход товаров'!$H$4:$H$2000,'Регистрация приход товаров'!$D$4:$D$2000,$D1812,'Регистрация приход товаров'!$A$4:$A$2000,"&lt;"&amp;DATE(YEAR($A1812),MONTH($A1812),1)))-SUMIFS('Регистрация расход товаров'!$H$4:$H$2000,'Регистрация расход товаров'!$A$4:$A$2000,"&lt;"&amp;DATE(YEAR($A1812),MONTH($A1812),1),'Регистрация расход товаров'!$D$4:$D$2000,$D1812),0)))/((SUMIFS('Регистрация приход товаров'!$G$4:$G$2000,'Регистрация приход товаров'!$A$4:$A$2000,"&gt;="&amp;DATE(YEAR($A1812),MONTH($A1812),1),'Регистрация приход товаров'!$D$4:$D$2000,$D1812)-SUMIFS('Регистрация приход товаров'!$G$4:$G$2000,'Регистрация приход товаров'!$A$4:$A$2000,"&gt;="&amp;DATE(YEAR($A1812),MONTH($A1812)+1,1),'Регистрация приход товаров'!$D$4:$D$2000,$D1812))+(IFERROR((SUMIF('Остаток на начало год'!$B$5:$B$302,$D1812,'Остаток на начало год'!$E$5:$E$302)+SUMIFS('Регистрация приход товаров'!$G$4:$G$2000,'Регистрация приход товаров'!$D$4:$D$2000,$D1812,'Регистрация приход товаров'!$A$4:$A$2000,"&lt;"&amp;DATE(YEAR($A1812),MONTH($A1812),1)))-SUMIFS('Регистрация расход товаров'!$G$4:$G$2000,'Регистрация расход товаров'!$A$4:$A$2000,"&lt;"&amp;DATE(YEAR($A1812),MONTH($A1812),1),'Регистрация расход товаров'!$D$4:$D$2000,$D1812),0))))*G1812,0)</f>
        <v>0</v>
      </c>
      <c r="I1812" s="154"/>
      <c r="J1812" s="153">
        <f t="shared" si="56"/>
        <v>0</v>
      </c>
      <c r="K1812" s="153">
        <f t="shared" si="57"/>
        <v>0</v>
      </c>
      <c r="L1812" s="43" t="e">
        <f>IF(B1812=#REF!,MAX($L$3:L1811)+1,0)</f>
        <v>#REF!</v>
      </c>
    </row>
    <row r="1813" spans="1:12">
      <c r="A1813" s="158"/>
      <c r="B1813" s="94"/>
      <c r="C1813" s="159"/>
      <c r="D1813" s="128"/>
      <c r="E1813" s="151" t="str">
        <f>IFERROR(INDEX('Материал хисобот'!$C$9:$C$259,MATCH(D1813,'Материал хисобот'!$B$9:$B$259,0),1),"")</f>
        <v/>
      </c>
      <c r="F1813" s="152" t="str">
        <f>IFERROR(INDEX('Материал хисобот'!$D$9:$D$259,MATCH(D1813,'Материал хисобот'!$B$9:$B$259,0),1),"")</f>
        <v/>
      </c>
      <c r="G1813" s="155"/>
      <c r="H1813" s="153">
        <f>IFERROR((((SUMIFS('Регистрация приход товаров'!$H$4:$H$2000,'Регистрация приход товаров'!$A$4:$A$2000,"&gt;="&amp;DATE(YEAR($A1813),MONTH($A1813),1),'Регистрация приход товаров'!$D$4:$D$2000,$D1813)-SUMIFS('Регистрация приход товаров'!$H$4:$H$2000,'Регистрация приход товаров'!$A$4:$A$2000,"&gt;="&amp;DATE(YEAR($A1813),MONTH($A1813)+1,1),'Регистрация приход товаров'!$D$4:$D$2000,$D1813))+(IFERROR((SUMIF('Остаток на начало год'!$B$5:$B$302,$D1813,'Остаток на начало год'!$F$5:$F$302)+SUMIFS('Регистрация приход товаров'!$H$4:$H$2000,'Регистрация приход товаров'!$D$4:$D$2000,$D1813,'Регистрация приход товаров'!$A$4:$A$2000,"&lt;"&amp;DATE(YEAR($A1813),MONTH($A1813),1)))-SUMIFS('Регистрация расход товаров'!$H$4:$H$2000,'Регистрация расход товаров'!$A$4:$A$2000,"&lt;"&amp;DATE(YEAR($A1813),MONTH($A1813),1),'Регистрация расход товаров'!$D$4:$D$2000,$D1813),0)))/((SUMIFS('Регистрация приход товаров'!$G$4:$G$2000,'Регистрация приход товаров'!$A$4:$A$2000,"&gt;="&amp;DATE(YEAR($A1813),MONTH($A1813),1),'Регистрация приход товаров'!$D$4:$D$2000,$D1813)-SUMIFS('Регистрация приход товаров'!$G$4:$G$2000,'Регистрация приход товаров'!$A$4:$A$2000,"&gt;="&amp;DATE(YEAR($A1813),MONTH($A1813)+1,1),'Регистрация приход товаров'!$D$4:$D$2000,$D1813))+(IFERROR((SUMIF('Остаток на начало год'!$B$5:$B$302,$D1813,'Остаток на начало год'!$E$5:$E$302)+SUMIFS('Регистрация приход товаров'!$G$4:$G$2000,'Регистрация приход товаров'!$D$4:$D$2000,$D1813,'Регистрация приход товаров'!$A$4:$A$2000,"&lt;"&amp;DATE(YEAR($A1813),MONTH($A1813),1)))-SUMIFS('Регистрация расход товаров'!$G$4:$G$2000,'Регистрация расход товаров'!$A$4:$A$2000,"&lt;"&amp;DATE(YEAR($A1813),MONTH($A1813),1),'Регистрация расход товаров'!$D$4:$D$2000,$D1813),0))))*G1813,0)</f>
        <v>0</v>
      </c>
      <c r="I1813" s="154"/>
      <c r="J1813" s="153">
        <f t="shared" si="56"/>
        <v>0</v>
      </c>
      <c r="K1813" s="153">
        <f t="shared" si="57"/>
        <v>0</v>
      </c>
      <c r="L1813" s="43" t="e">
        <f>IF(B1813=#REF!,MAX($L$3:L1812)+1,0)</f>
        <v>#REF!</v>
      </c>
    </row>
    <row r="1814" spans="1:12">
      <c r="A1814" s="158"/>
      <c r="B1814" s="94"/>
      <c r="C1814" s="159"/>
      <c r="D1814" s="128"/>
      <c r="E1814" s="151" t="str">
        <f>IFERROR(INDEX('Материал хисобот'!$C$9:$C$259,MATCH(D1814,'Материал хисобот'!$B$9:$B$259,0),1),"")</f>
        <v/>
      </c>
      <c r="F1814" s="152" t="str">
        <f>IFERROR(INDEX('Материал хисобот'!$D$9:$D$259,MATCH(D1814,'Материал хисобот'!$B$9:$B$259,0),1),"")</f>
        <v/>
      </c>
      <c r="G1814" s="155"/>
      <c r="H1814" s="153">
        <f>IFERROR((((SUMIFS('Регистрация приход товаров'!$H$4:$H$2000,'Регистрация приход товаров'!$A$4:$A$2000,"&gt;="&amp;DATE(YEAR($A1814),MONTH($A1814),1),'Регистрация приход товаров'!$D$4:$D$2000,$D1814)-SUMIFS('Регистрация приход товаров'!$H$4:$H$2000,'Регистрация приход товаров'!$A$4:$A$2000,"&gt;="&amp;DATE(YEAR($A1814),MONTH($A1814)+1,1),'Регистрация приход товаров'!$D$4:$D$2000,$D1814))+(IFERROR((SUMIF('Остаток на начало год'!$B$5:$B$302,$D1814,'Остаток на начало год'!$F$5:$F$302)+SUMIFS('Регистрация приход товаров'!$H$4:$H$2000,'Регистрация приход товаров'!$D$4:$D$2000,$D1814,'Регистрация приход товаров'!$A$4:$A$2000,"&lt;"&amp;DATE(YEAR($A1814),MONTH($A1814),1)))-SUMIFS('Регистрация расход товаров'!$H$4:$H$2000,'Регистрация расход товаров'!$A$4:$A$2000,"&lt;"&amp;DATE(YEAR($A1814),MONTH($A1814),1),'Регистрация расход товаров'!$D$4:$D$2000,$D1814),0)))/((SUMIFS('Регистрация приход товаров'!$G$4:$G$2000,'Регистрация приход товаров'!$A$4:$A$2000,"&gt;="&amp;DATE(YEAR($A1814),MONTH($A1814),1),'Регистрация приход товаров'!$D$4:$D$2000,$D1814)-SUMIFS('Регистрация приход товаров'!$G$4:$G$2000,'Регистрация приход товаров'!$A$4:$A$2000,"&gt;="&amp;DATE(YEAR($A1814),MONTH($A1814)+1,1),'Регистрация приход товаров'!$D$4:$D$2000,$D1814))+(IFERROR((SUMIF('Остаток на начало год'!$B$5:$B$302,$D1814,'Остаток на начало год'!$E$5:$E$302)+SUMIFS('Регистрация приход товаров'!$G$4:$G$2000,'Регистрация приход товаров'!$D$4:$D$2000,$D1814,'Регистрация приход товаров'!$A$4:$A$2000,"&lt;"&amp;DATE(YEAR($A1814),MONTH($A1814),1)))-SUMIFS('Регистрация расход товаров'!$G$4:$G$2000,'Регистрация расход товаров'!$A$4:$A$2000,"&lt;"&amp;DATE(YEAR($A1814),MONTH($A1814),1),'Регистрация расход товаров'!$D$4:$D$2000,$D1814),0))))*G1814,0)</f>
        <v>0</v>
      </c>
      <c r="I1814" s="154"/>
      <c r="J1814" s="153">
        <f t="shared" si="56"/>
        <v>0</v>
      </c>
      <c r="K1814" s="153">
        <f t="shared" si="57"/>
        <v>0</v>
      </c>
      <c r="L1814" s="43" t="e">
        <f>IF(B1814=#REF!,MAX($L$3:L1813)+1,0)</f>
        <v>#REF!</v>
      </c>
    </row>
    <row r="1815" spans="1:12">
      <c r="A1815" s="158"/>
      <c r="B1815" s="94"/>
      <c r="C1815" s="159"/>
      <c r="D1815" s="128"/>
      <c r="E1815" s="151" t="str">
        <f>IFERROR(INDEX('Материал хисобот'!$C$9:$C$259,MATCH(D1815,'Материал хисобот'!$B$9:$B$259,0),1),"")</f>
        <v/>
      </c>
      <c r="F1815" s="152" t="str">
        <f>IFERROR(INDEX('Материал хисобот'!$D$9:$D$259,MATCH(D1815,'Материал хисобот'!$B$9:$B$259,0),1),"")</f>
        <v/>
      </c>
      <c r="G1815" s="155"/>
      <c r="H1815" s="153">
        <f>IFERROR((((SUMIFS('Регистрация приход товаров'!$H$4:$H$2000,'Регистрация приход товаров'!$A$4:$A$2000,"&gt;="&amp;DATE(YEAR($A1815),MONTH($A1815),1),'Регистрация приход товаров'!$D$4:$D$2000,$D1815)-SUMIFS('Регистрация приход товаров'!$H$4:$H$2000,'Регистрация приход товаров'!$A$4:$A$2000,"&gt;="&amp;DATE(YEAR($A1815),MONTH($A1815)+1,1),'Регистрация приход товаров'!$D$4:$D$2000,$D1815))+(IFERROR((SUMIF('Остаток на начало год'!$B$5:$B$302,$D1815,'Остаток на начало год'!$F$5:$F$302)+SUMIFS('Регистрация приход товаров'!$H$4:$H$2000,'Регистрация приход товаров'!$D$4:$D$2000,$D1815,'Регистрация приход товаров'!$A$4:$A$2000,"&lt;"&amp;DATE(YEAR($A1815),MONTH($A1815),1)))-SUMIFS('Регистрация расход товаров'!$H$4:$H$2000,'Регистрация расход товаров'!$A$4:$A$2000,"&lt;"&amp;DATE(YEAR($A1815),MONTH($A1815),1),'Регистрация расход товаров'!$D$4:$D$2000,$D1815),0)))/((SUMIFS('Регистрация приход товаров'!$G$4:$G$2000,'Регистрация приход товаров'!$A$4:$A$2000,"&gt;="&amp;DATE(YEAR($A1815),MONTH($A1815),1),'Регистрация приход товаров'!$D$4:$D$2000,$D1815)-SUMIFS('Регистрация приход товаров'!$G$4:$G$2000,'Регистрация приход товаров'!$A$4:$A$2000,"&gt;="&amp;DATE(YEAR($A1815),MONTH($A1815)+1,1),'Регистрация приход товаров'!$D$4:$D$2000,$D1815))+(IFERROR((SUMIF('Остаток на начало год'!$B$5:$B$302,$D1815,'Остаток на начало год'!$E$5:$E$302)+SUMIFS('Регистрация приход товаров'!$G$4:$G$2000,'Регистрация приход товаров'!$D$4:$D$2000,$D1815,'Регистрация приход товаров'!$A$4:$A$2000,"&lt;"&amp;DATE(YEAR($A1815),MONTH($A1815),1)))-SUMIFS('Регистрация расход товаров'!$G$4:$G$2000,'Регистрация расход товаров'!$A$4:$A$2000,"&lt;"&amp;DATE(YEAR($A1815),MONTH($A1815),1),'Регистрация расход товаров'!$D$4:$D$2000,$D1815),0))))*G1815,0)</f>
        <v>0</v>
      </c>
      <c r="I1815" s="154"/>
      <c r="J1815" s="153">
        <f t="shared" si="56"/>
        <v>0</v>
      </c>
      <c r="K1815" s="153">
        <f t="shared" si="57"/>
        <v>0</v>
      </c>
      <c r="L1815" s="43" t="e">
        <f>IF(B1815=#REF!,MAX($L$3:L1814)+1,0)</f>
        <v>#REF!</v>
      </c>
    </row>
    <row r="1816" spans="1:12">
      <c r="A1816" s="158"/>
      <c r="B1816" s="94"/>
      <c r="C1816" s="159"/>
      <c r="D1816" s="128"/>
      <c r="E1816" s="151" t="str">
        <f>IFERROR(INDEX('Материал хисобот'!$C$9:$C$259,MATCH(D1816,'Материал хисобот'!$B$9:$B$259,0),1),"")</f>
        <v/>
      </c>
      <c r="F1816" s="152" t="str">
        <f>IFERROR(INDEX('Материал хисобот'!$D$9:$D$259,MATCH(D1816,'Материал хисобот'!$B$9:$B$259,0),1),"")</f>
        <v/>
      </c>
      <c r="G1816" s="155"/>
      <c r="H1816" s="153">
        <f>IFERROR((((SUMIFS('Регистрация приход товаров'!$H$4:$H$2000,'Регистрация приход товаров'!$A$4:$A$2000,"&gt;="&amp;DATE(YEAR($A1816),MONTH($A1816),1),'Регистрация приход товаров'!$D$4:$D$2000,$D1816)-SUMIFS('Регистрация приход товаров'!$H$4:$H$2000,'Регистрация приход товаров'!$A$4:$A$2000,"&gt;="&amp;DATE(YEAR($A1816),MONTH($A1816)+1,1),'Регистрация приход товаров'!$D$4:$D$2000,$D1816))+(IFERROR((SUMIF('Остаток на начало год'!$B$5:$B$302,$D1816,'Остаток на начало год'!$F$5:$F$302)+SUMIFS('Регистрация приход товаров'!$H$4:$H$2000,'Регистрация приход товаров'!$D$4:$D$2000,$D1816,'Регистрация приход товаров'!$A$4:$A$2000,"&lt;"&amp;DATE(YEAR($A1816),MONTH($A1816),1)))-SUMIFS('Регистрация расход товаров'!$H$4:$H$2000,'Регистрация расход товаров'!$A$4:$A$2000,"&lt;"&amp;DATE(YEAR($A1816),MONTH($A1816),1),'Регистрация расход товаров'!$D$4:$D$2000,$D1816),0)))/((SUMIFS('Регистрация приход товаров'!$G$4:$G$2000,'Регистрация приход товаров'!$A$4:$A$2000,"&gt;="&amp;DATE(YEAR($A1816),MONTH($A1816),1),'Регистрация приход товаров'!$D$4:$D$2000,$D1816)-SUMIFS('Регистрация приход товаров'!$G$4:$G$2000,'Регистрация приход товаров'!$A$4:$A$2000,"&gt;="&amp;DATE(YEAR($A1816),MONTH($A1816)+1,1),'Регистрация приход товаров'!$D$4:$D$2000,$D1816))+(IFERROR((SUMIF('Остаток на начало год'!$B$5:$B$302,$D1816,'Остаток на начало год'!$E$5:$E$302)+SUMIFS('Регистрация приход товаров'!$G$4:$G$2000,'Регистрация приход товаров'!$D$4:$D$2000,$D1816,'Регистрация приход товаров'!$A$4:$A$2000,"&lt;"&amp;DATE(YEAR($A1816),MONTH($A1816),1)))-SUMIFS('Регистрация расход товаров'!$G$4:$G$2000,'Регистрация расход товаров'!$A$4:$A$2000,"&lt;"&amp;DATE(YEAR($A1816),MONTH($A1816),1),'Регистрация расход товаров'!$D$4:$D$2000,$D1816),0))))*G1816,0)</f>
        <v>0</v>
      </c>
      <c r="I1816" s="154"/>
      <c r="J1816" s="153">
        <f t="shared" si="56"/>
        <v>0</v>
      </c>
      <c r="K1816" s="153">
        <f t="shared" si="57"/>
        <v>0</v>
      </c>
      <c r="L1816" s="43" t="e">
        <f>IF(B1816=#REF!,MAX($L$3:L1815)+1,0)</f>
        <v>#REF!</v>
      </c>
    </row>
    <row r="1817" spans="1:12">
      <c r="A1817" s="158"/>
      <c r="B1817" s="94"/>
      <c r="C1817" s="159"/>
      <c r="D1817" s="128"/>
      <c r="E1817" s="151" t="str">
        <f>IFERROR(INDEX('Материал хисобот'!$C$9:$C$259,MATCH(D1817,'Материал хисобот'!$B$9:$B$259,0),1),"")</f>
        <v/>
      </c>
      <c r="F1817" s="152" t="str">
        <f>IFERROR(INDEX('Материал хисобот'!$D$9:$D$259,MATCH(D1817,'Материал хисобот'!$B$9:$B$259,0),1),"")</f>
        <v/>
      </c>
      <c r="G1817" s="155"/>
      <c r="H1817" s="153">
        <f>IFERROR((((SUMIFS('Регистрация приход товаров'!$H$4:$H$2000,'Регистрация приход товаров'!$A$4:$A$2000,"&gt;="&amp;DATE(YEAR($A1817),MONTH($A1817),1),'Регистрация приход товаров'!$D$4:$D$2000,$D1817)-SUMIFS('Регистрация приход товаров'!$H$4:$H$2000,'Регистрация приход товаров'!$A$4:$A$2000,"&gt;="&amp;DATE(YEAR($A1817),MONTH($A1817)+1,1),'Регистрация приход товаров'!$D$4:$D$2000,$D1817))+(IFERROR((SUMIF('Остаток на начало год'!$B$5:$B$302,$D1817,'Остаток на начало год'!$F$5:$F$302)+SUMIFS('Регистрация приход товаров'!$H$4:$H$2000,'Регистрация приход товаров'!$D$4:$D$2000,$D1817,'Регистрация приход товаров'!$A$4:$A$2000,"&lt;"&amp;DATE(YEAR($A1817),MONTH($A1817),1)))-SUMIFS('Регистрация расход товаров'!$H$4:$H$2000,'Регистрация расход товаров'!$A$4:$A$2000,"&lt;"&amp;DATE(YEAR($A1817),MONTH($A1817),1),'Регистрация расход товаров'!$D$4:$D$2000,$D1817),0)))/((SUMIFS('Регистрация приход товаров'!$G$4:$G$2000,'Регистрация приход товаров'!$A$4:$A$2000,"&gt;="&amp;DATE(YEAR($A1817),MONTH($A1817),1),'Регистрация приход товаров'!$D$4:$D$2000,$D1817)-SUMIFS('Регистрация приход товаров'!$G$4:$G$2000,'Регистрация приход товаров'!$A$4:$A$2000,"&gt;="&amp;DATE(YEAR($A1817),MONTH($A1817)+1,1),'Регистрация приход товаров'!$D$4:$D$2000,$D1817))+(IFERROR((SUMIF('Остаток на начало год'!$B$5:$B$302,$D1817,'Остаток на начало год'!$E$5:$E$302)+SUMIFS('Регистрация приход товаров'!$G$4:$G$2000,'Регистрация приход товаров'!$D$4:$D$2000,$D1817,'Регистрация приход товаров'!$A$4:$A$2000,"&lt;"&amp;DATE(YEAR($A1817),MONTH($A1817),1)))-SUMIFS('Регистрация расход товаров'!$G$4:$G$2000,'Регистрация расход товаров'!$A$4:$A$2000,"&lt;"&amp;DATE(YEAR($A1817),MONTH($A1817),1),'Регистрация расход товаров'!$D$4:$D$2000,$D1817),0))))*G1817,0)</f>
        <v>0</v>
      </c>
      <c r="I1817" s="154"/>
      <c r="J1817" s="153">
        <f t="shared" si="56"/>
        <v>0</v>
      </c>
      <c r="K1817" s="153">
        <f t="shared" si="57"/>
        <v>0</v>
      </c>
      <c r="L1817" s="43" t="e">
        <f>IF(B1817=#REF!,MAX($L$3:L1816)+1,0)</f>
        <v>#REF!</v>
      </c>
    </row>
    <row r="1818" spans="1:12">
      <c r="A1818" s="158"/>
      <c r="B1818" s="94"/>
      <c r="C1818" s="159"/>
      <c r="D1818" s="128"/>
      <c r="E1818" s="151" t="str">
        <f>IFERROR(INDEX('Материал хисобот'!$C$9:$C$259,MATCH(D1818,'Материал хисобот'!$B$9:$B$259,0),1),"")</f>
        <v/>
      </c>
      <c r="F1818" s="152" t="str">
        <f>IFERROR(INDEX('Материал хисобот'!$D$9:$D$259,MATCH(D1818,'Материал хисобот'!$B$9:$B$259,0),1),"")</f>
        <v/>
      </c>
      <c r="G1818" s="155"/>
      <c r="H1818" s="153">
        <f>IFERROR((((SUMIFS('Регистрация приход товаров'!$H$4:$H$2000,'Регистрация приход товаров'!$A$4:$A$2000,"&gt;="&amp;DATE(YEAR($A1818),MONTH($A1818),1),'Регистрация приход товаров'!$D$4:$D$2000,$D1818)-SUMIFS('Регистрация приход товаров'!$H$4:$H$2000,'Регистрация приход товаров'!$A$4:$A$2000,"&gt;="&amp;DATE(YEAR($A1818),MONTH($A1818)+1,1),'Регистрация приход товаров'!$D$4:$D$2000,$D1818))+(IFERROR((SUMIF('Остаток на начало год'!$B$5:$B$302,$D1818,'Остаток на начало год'!$F$5:$F$302)+SUMIFS('Регистрация приход товаров'!$H$4:$H$2000,'Регистрация приход товаров'!$D$4:$D$2000,$D1818,'Регистрация приход товаров'!$A$4:$A$2000,"&lt;"&amp;DATE(YEAR($A1818),MONTH($A1818),1)))-SUMIFS('Регистрация расход товаров'!$H$4:$H$2000,'Регистрация расход товаров'!$A$4:$A$2000,"&lt;"&amp;DATE(YEAR($A1818),MONTH($A1818),1),'Регистрация расход товаров'!$D$4:$D$2000,$D1818),0)))/((SUMIFS('Регистрация приход товаров'!$G$4:$G$2000,'Регистрация приход товаров'!$A$4:$A$2000,"&gt;="&amp;DATE(YEAR($A1818),MONTH($A1818),1),'Регистрация приход товаров'!$D$4:$D$2000,$D1818)-SUMIFS('Регистрация приход товаров'!$G$4:$G$2000,'Регистрация приход товаров'!$A$4:$A$2000,"&gt;="&amp;DATE(YEAR($A1818),MONTH($A1818)+1,1),'Регистрация приход товаров'!$D$4:$D$2000,$D1818))+(IFERROR((SUMIF('Остаток на начало год'!$B$5:$B$302,$D1818,'Остаток на начало год'!$E$5:$E$302)+SUMIFS('Регистрация приход товаров'!$G$4:$G$2000,'Регистрация приход товаров'!$D$4:$D$2000,$D1818,'Регистрация приход товаров'!$A$4:$A$2000,"&lt;"&amp;DATE(YEAR($A1818),MONTH($A1818),1)))-SUMIFS('Регистрация расход товаров'!$G$4:$G$2000,'Регистрация расход товаров'!$A$4:$A$2000,"&lt;"&amp;DATE(YEAR($A1818),MONTH($A1818),1),'Регистрация расход товаров'!$D$4:$D$2000,$D1818),0))))*G1818,0)</f>
        <v>0</v>
      </c>
      <c r="I1818" s="154"/>
      <c r="J1818" s="153">
        <f t="shared" si="56"/>
        <v>0</v>
      </c>
      <c r="K1818" s="153">
        <f t="shared" si="57"/>
        <v>0</v>
      </c>
      <c r="L1818" s="43" t="e">
        <f>IF(B1818=#REF!,MAX($L$3:L1817)+1,0)</f>
        <v>#REF!</v>
      </c>
    </row>
    <row r="1819" spans="1:12">
      <c r="A1819" s="158"/>
      <c r="B1819" s="94"/>
      <c r="C1819" s="159"/>
      <c r="D1819" s="128"/>
      <c r="E1819" s="151" t="str">
        <f>IFERROR(INDEX('Материал хисобот'!$C$9:$C$259,MATCH(D1819,'Материал хисобот'!$B$9:$B$259,0),1),"")</f>
        <v/>
      </c>
      <c r="F1819" s="152" t="str">
        <f>IFERROR(INDEX('Материал хисобот'!$D$9:$D$259,MATCH(D1819,'Материал хисобот'!$B$9:$B$259,0),1),"")</f>
        <v/>
      </c>
      <c r="G1819" s="155"/>
      <c r="H1819" s="153">
        <f>IFERROR((((SUMIFS('Регистрация приход товаров'!$H$4:$H$2000,'Регистрация приход товаров'!$A$4:$A$2000,"&gt;="&amp;DATE(YEAR($A1819),MONTH($A1819),1),'Регистрация приход товаров'!$D$4:$D$2000,$D1819)-SUMIFS('Регистрация приход товаров'!$H$4:$H$2000,'Регистрация приход товаров'!$A$4:$A$2000,"&gt;="&amp;DATE(YEAR($A1819),MONTH($A1819)+1,1),'Регистрация приход товаров'!$D$4:$D$2000,$D1819))+(IFERROR((SUMIF('Остаток на начало год'!$B$5:$B$302,$D1819,'Остаток на начало год'!$F$5:$F$302)+SUMIFS('Регистрация приход товаров'!$H$4:$H$2000,'Регистрация приход товаров'!$D$4:$D$2000,$D1819,'Регистрация приход товаров'!$A$4:$A$2000,"&lt;"&amp;DATE(YEAR($A1819),MONTH($A1819),1)))-SUMIFS('Регистрация расход товаров'!$H$4:$H$2000,'Регистрация расход товаров'!$A$4:$A$2000,"&lt;"&amp;DATE(YEAR($A1819),MONTH($A1819),1),'Регистрация расход товаров'!$D$4:$D$2000,$D1819),0)))/((SUMIFS('Регистрация приход товаров'!$G$4:$G$2000,'Регистрация приход товаров'!$A$4:$A$2000,"&gt;="&amp;DATE(YEAR($A1819),MONTH($A1819),1),'Регистрация приход товаров'!$D$4:$D$2000,$D1819)-SUMIFS('Регистрация приход товаров'!$G$4:$G$2000,'Регистрация приход товаров'!$A$4:$A$2000,"&gt;="&amp;DATE(YEAR($A1819),MONTH($A1819)+1,1),'Регистрация приход товаров'!$D$4:$D$2000,$D1819))+(IFERROR((SUMIF('Остаток на начало год'!$B$5:$B$302,$D1819,'Остаток на начало год'!$E$5:$E$302)+SUMIFS('Регистрация приход товаров'!$G$4:$G$2000,'Регистрация приход товаров'!$D$4:$D$2000,$D1819,'Регистрация приход товаров'!$A$4:$A$2000,"&lt;"&amp;DATE(YEAR($A1819),MONTH($A1819),1)))-SUMIFS('Регистрация расход товаров'!$G$4:$G$2000,'Регистрация расход товаров'!$A$4:$A$2000,"&lt;"&amp;DATE(YEAR($A1819),MONTH($A1819),1),'Регистрация расход товаров'!$D$4:$D$2000,$D1819),0))))*G1819,0)</f>
        <v>0</v>
      </c>
      <c r="I1819" s="154"/>
      <c r="J1819" s="153">
        <f t="shared" si="56"/>
        <v>0</v>
      </c>
      <c r="K1819" s="153">
        <f t="shared" si="57"/>
        <v>0</v>
      </c>
      <c r="L1819" s="43" t="e">
        <f>IF(B1819=#REF!,MAX($L$3:L1818)+1,0)</f>
        <v>#REF!</v>
      </c>
    </row>
    <row r="1820" spans="1:12">
      <c r="A1820" s="158"/>
      <c r="B1820" s="94"/>
      <c r="C1820" s="159"/>
      <c r="D1820" s="128"/>
      <c r="E1820" s="151" t="str">
        <f>IFERROR(INDEX('Материал хисобот'!$C$9:$C$259,MATCH(D1820,'Материал хисобот'!$B$9:$B$259,0),1),"")</f>
        <v/>
      </c>
      <c r="F1820" s="152" t="str">
        <f>IFERROR(INDEX('Материал хисобот'!$D$9:$D$259,MATCH(D1820,'Материал хисобот'!$B$9:$B$259,0),1),"")</f>
        <v/>
      </c>
      <c r="G1820" s="155"/>
      <c r="H1820" s="153">
        <f>IFERROR((((SUMIFS('Регистрация приход товаров'!$H$4:$H$2000,'Регистрация приход товаров'!$A$4:$A$2000,"&gt;="&amp;DATE(YEAR($A1820),MONTH($A1820),1),'Регистрация приход товаров'!$D$4:$D$2000,$D1820)-SUMIFS('Регистрация приход товаров'!$H$4:$H$2000,'Регистрация приход товаров'!$A$4:$A$2000,"&gt;="&amp;DATE(YEAR($A1820),MONTH($A1820)+1,1),'Регистрация приход товаров'!$D$4:$D$2000,$D1820))+(IFERROR((SUMIF('Остаток на начало год'!$B$5:$B$302,$D1820,'Остаток на начало год'!$F$5:$F$302)+SUMIFS('Регистрация приход товаров'!$H$4:$H$2000,'Регистрация приход товаров'!$D$4:$D$2000,$D1820,'Регистрация приход товаров'!$A$4:$A$2000,"&lt;"&amp;DATE(YEAR($A1820),MONTH($A1820),1)))-SUMIFS('Регистрация расход товаров'!$H$4:$H$2000,'Регистрация расход товаров'!$A$4:$A$2000,"&lt;"&amp;DATE(YEAR($A1820),MONTH($A1820),1),'Регистрация расход товаров'!$D$4:$D$2000,$D1820),0)))/((SUMIFS('Регистрация приход товаров'!$G$4:$G$2000,'Регистрация приход товаров'!$A$4:$A$2000,"&gt;="&amp;DATE(YEAR($A1820),MONTH($A1820),1),'Регистрация приход товаров'!$D$4:$D$2000,$D1820)-SUMIFS('Регистрация приход товаров'!$G$4:$G$2000,'Регистрация приход товаров'!$A$4:$A$2000,"&gt;="&amp;DATE(YEAR($A1820),MONTH($A1820)+1,1),'Регистрация приход товаров'!$D$4:$D$2000,$D1820))+(IFERROR((SUMIF('Остаток на начало год'!$B$5:$B$302,$D1820,'Остаток на начало год'!$E$5:$E$302)+SUMIFS('Регистрация приход товаров'!$G$4:$G$2000,'Регистрация приход товаров'!$D$4:$D$2000,$D1820,'Регистрация приход товаров'!$A$4:$A$2000,"&lt;"&amp;DATE(YEAR($A1820),MONTH($A1820),1)))-SUMIFS('Регистрация расход товаров'!$G$4:$G$2000,'Регистрация расход товаров'!$A$4:$A$2000,"&lt;"&amp;DATE(YEAR($A1820),MONTH($A1820),1),'Регистрация расход товаров'!$D$4:$D$2000,$D1820),0))))*G1820,0)</f>
        <v>0</v>
      </c>
      <c r="I1820" s="154"/>
      <c r="J1820" s="153">
        <f t="shared" si="56"/>
        <v>0</v>
      </c>
      <c r="K1820" s="153">
        <f t="shared" si="57"/>
        <v>0</v>
      </c>
      <c r="L1820" s="43" t="e">
        <f>IF(B1820=#REF!,MAX($L$3:L1819)+1,0)</f>
        <v>#REF!</v>
      </c>
    </row>
    <row r="1821" spans="1:12">
      <c r="A1821" s="158"/>
      <c r="B1821" s="94"/>
      <c r="C1821" s="159"/>
      <c r="D1821" s="128"/>
      <c r="E1821" s="151" t="str">
        <f>IFERROR(INDEX('Материал хисобот'!$C$9:$C$259,MATCH(D1821,'Материал хисобот'!$B$9:$B$259,0),1),"")</f>
        <v/>
      </c>
      <c r="F1821" s="152" t="str">
        <f>IFERROR(INDEX('Материал хисобот'!$D$9:$D$259,MATCH(D1821,'Материал хисобот'!$B$9:$B$259,0),1),"")</f>
        <v/>
      </c>
      <c r="G1821" s="155"/>
      <c r="H1821" s="153">
        <f>IFERROR((((SUMIFS('Регистрация приход товаров'!$H$4:$H$2000,'Регистрация приход товаров'!$A$4:$A$2000,"&gt;="&amp;DATE(YEAR($A1821),MONTH($A1821),1),'Регистрация приход товаров'!$D$4:$D$2000,$D1821)-SUMIFS('Регистрация приход товаров'!$H$4:$H$2000,'Регистрация приход товаров'!$A$4:$A$2000,"&gt;="&amp;DATE(YEAR($A1821),MONTH($A1821)+1,1),'Регистрация приход товаров'!$D$4:$D$2000,$D1821))+(IFERROR((SUMIF('Остаток на начало год'!$B$5:$B$302,$D1821,'Остаток на начало год'!$F$5:$F$302)+SUMIFS('Регистрация приход товаров'!$H$4:$H$2000,'Регистрация приход товаров'!$D$4:$D$2000,$D1821,'Регистрация приход товаров'!$A$4:$A$2000,"&lt;"&amp;DATE(YEAR($A1821),MONTH($A1821),1)))-SUMIFS('Регистрация расход товаров'!$H$4:$H$2000,'Регистрация расход товаров'!$A$4:$A$2000,"&lt;"&amp;DATE(YEAR($A1821),MONTH($A1821),1),'Регистрация расход товаров'!$D$4:$D$2000,$D1821),0)))/((SUMIFS('Регистрация приход товаров'!$G$4:$G$2000,'Регистрация приход товаров'!$A$4:$A$2000,"&gt;="&amp;DATE(YEAR($A1821),MONTH($A1821),1),'Регистрация приход товаров'!$D$4:$D$2000,$D1821)-SUMIFS('Регистрация приход товаров'!$G$4:$G$2000,'Регистрация приход товаров'!$A$4:$A$2000,"&gt;="&amp;DATE(YEAR($A1821),MONTH($A1821)+1,1),'Регистрация приход товаров'!$D$4:$D$2000,$D1821))+(IFERROR((SUMIF('Остаток на начало год'!$B$5:$B$302,$D1821,'Остаток на начало год'!$E$5:$E$302)+SUMIFS('Регистрация приход товаров'!$G$4:$G$2000,'Регистрация приход товаров'!$D$4:$D$2000,$D1821,'Регистрация приход товаров'!$A$4:$A$2000,"&lt;"&amp;DATE(YEAR($A1821),MONTH($A1821),1)))-SUMIFS('Регистрация расход товаров'!$G$4:$G$2000,'Регистрация расход товаров'!$A$4:$A$2000,"&lt;"&amp;DATE(YEAR($A1821),MONTH($A1821),1),'Регистрация расход товаров'!$D$4:$D$2000,$D1821),0))))*G1821,0)</f>
        <v>0</v>
      </c>
      <c r="I1821" s="154"/>
      <c r="J1821" s="153">
        <f t="shared" si="56"/>
        <v>0</v>
      </c>
      <c r="K1821" s="153">
        <f t="shared" si="57"/>
        <v>0</v>
      </c>
      <c r="L1821" s="43" t="e">
        <f>IF(B1821=#REF!,MAX($L$3:L1820)+1,0)</f>
        <v>#REF!</v>
      </c>
    </row>
    <row r="1822" spans="1:12">
      <c r="A1822" s="158"/>
      <c r="B1822" s="94"/>
      <c r="C1822" s="159"/>
      <c r="D1822" s="128"/>
      <c r="E1822" s="151" t="str">
        <f>IFERROR(INDEX('Материал хисобот'!$C$9:$C$259,MATCH(D1822,'Материал хисобот'!$B$9:$B$259,0),1),"")</f>
        <v/>
      </c>
      <c r="F1822" s="152" t="str">
        <f>IFERROR(INDEX('Материал хисобот'!$D$9:$D$259,MATCH(D1822,'Материал хисобот'!$B$9:$B$259,0),1),"")</f>
        <v/>
      </c>
      <c r="G1822" s="155"/>
      <c r="H1822" s="153">
        <f>IFERROR((((SUMIFS('Регистрация приход товаров'!$H$4:$H$2000,'Регистрация приход товаров'!$A$4:$A$2000,"&gt;="&amp;DATE(YEAR($A1822),MONTH($A1822),1),'Регистрация приход товаров'!$D$4:$D$2000,$D1822)-SUMIFS('Регистрация приход товаров'!$H$4:$H$2000,'Регистрация приход товаров'!$A$4:$A$2000,"&gt;="&amp;DATE(YEAR($A1822),MONTH($A1822)+1,1),'Регистрация приход товаров'!$D$4:$D$2000,$D1822))+(IFERROR((SUMIF('Остаток на начало год'!$B$5:$B$302,$D1822,'Остаток на начало год'!$F$5:$F$302)+SUMIFS('Регистрация приход товаров'!$H$4:$H$2000,'Регистрация приход товаров'!$D$4:$D$2000,$D1822,'Регистрация приход товаров'!$A$4:$A$2000,"&lt;"&amp;DATE(YEAR($A1822),MONTH($A1822),1)))-SUMIFS('Регистрация расход товаров'!$H$4:$H$2000,'Регистрация расход товаров'!$A$4:$A$2000,"&lt;"&amp;DATE(YEAR($A1822),MONTH($A1822),1),'Регистрация расход товаров'!$D$4:$D$2000,$D1822),0)))/((SUMIFS('Регистрация приход товаров'!$G$4:$G$2000,'Регистрация приход товаров'!$A$4:$A$2000,"&gt;="&amp;DATE(YEAR($A1822),MONTH($A1822),1),'Регистрация приход товаров'!$D$4:$D$2000,$D1822)-SUMIFS('Регистрация приход товаров'!$G$4:$G$2000,'Регистрация приход товаров'!$A$4:$A$2000,"&gt;="&amp;DATE(YEAR($A1822),MONTH($A1822)+1,1),'Регистрация приход товаров'!$D$4:$D$2000,$D1822))+(IFERROR((SUMIF('Остаток на начало год'!$B$5:$B$302,$D1822,'Остаток на начало год'!$E$5:$E$302)+SUMIFS('Регистрация приход товаров'!$G$4:$G$2000,'Регистрация приход товаров'!$D$4:$D$2000,$D1822,'Регистрация приход товаров'!$A$4:$A$2000,"&lt;"&amp;DATE(YEAR($A1822),MONTH($A1822),1)))-SUMIFS('Регистрация расход товаров'!$G$4:$G$2000,'Регистрация расход товаров'!$A$4:$A$2000,"&lt;"&amp;DATE(YEAR($A1822),MONTH($A1822),1),'Регистрация расход товаров'!$D$4:$D$2000,$D1822),0))))*G1822,0)</f>
        <v>0</v>
      </c>
      <c r="I1822" s="154"/>
      <c r="J1822" s="153">
        <f t="shared" si="56"/>
        <v>0</v>
      </c>
      <c r="K1822" s="153">
        <f t="shared" si="57"/>
        <v>0</v>
      </c>
      <c r="L1822" s="43" t="e">
        <f>IF(B1822=#REF!,MAX($L$3:L1821)+1,0)</f>
        <v>#REF!</v>
      </c>
    </row>
    <row r="1823" spans="1:12">
      <c r="A1823" s="158"/>
      <c r="B1823" s="94"/>
      <c r="C1823" s="159"/>
      <c r="D1823" s="128"/>
      <c r="E1823" s="151" t="str">
        <f>IFERROR(INDEX('Материал хисобот'!$C$9:$C$259,MATCH(D1823,'Материал хисобот'!$B$9:$B$259,0),1),"")</f>
        <v/>
      </c>
      <c r="F1823" s="152" t="str">
        <f>IFERROR(INDEX('Материал хисобот'!$D$9:$D$259,MATCH(D1823,'Материал хисобот'!$B$9:$B$259,0),1),"")</f>
        <v/>
      </c>
      <c r="G1823" s="155"/>
      <c r="H1823" s="153">
        <f>IFERROR((((SUMIFS('Регистрация приход товаров'!$H$4:$H$2000,'Регистрация приход товаров'!$A$4:$A$2000,"&gt;="&amp;DATE(YEAR($A1823),MONTH($A1823),1),'Регистрация приход товаров'!$D$4:$D$2000,$D1823)-SUMIFS('Регистрация приход товаров'!$H$4:$H$2000,'Регистрация приход товаров'!$A$4:$A$2000,"&gt;="&amp;DATE(YEAR($A1823),MONTH($A1823)+1,1),'Регистрация приход товаров'!$D$4:$D$2000,$D1823))+(IFERROR((SUMIF('Остаток на начало год'!$B$5:$B$302,$D1823,'Остаток на начало год'!$F$5:$F$302)+SUMIFS('Регистрация приход товаров'!$H$4:$H$2000,'Регистрация приход товаров'!$D$4:$D$2000,$D1823,'Регистрация приход товаров'!$A$4:$A$2000,"&lt;"&amp;DATE(YEAR($A1823),MONTH($A1823),1)))-SUMIFS('Регистрация расход товаров'!$H$4:$H$2000,'Регистрация расход товаров'!$A$4:$A$2000,"&lt;"&amp;DATE(YEAR($A1823),MONTH($A1823),1),'Регистрация расход товаров'!$D$4:$D$2000,$D1823),0)))/((SUMIFS('Регистрация приход товаров'!$G$4:$G$2000,'Регистрация приход товаров'!$A$4:$A$2000,"&gt;="&amp;DATE(YEAR($A1823),MONTH($A1823),1),'Регистрация приход товаров'!$D$4:$D$2000,$D1823)-SUMIFS('Регистрация приход товаров'!$G$4:$G$2000,'Регистрация приход товаров'!$A$4:$A$2000,"&gt;="&amp;DATE(YEAR($A1823),MONTH($A1823)+1,1),'Регистрация приход товаров'!$D$4:$D$2000,$D1823))+(IFERROR((SUMIF('Остаток на начало год'!$B$5:$B$302,$D1823,'Остаток на начало год'!$E$5:$E$302)+SUMIFS('Регистрация приход товаров'!$G$4:$G$2000,'Регистрация приход товаров'!$D$4:$D$2000,$D1823,'Регистрация приход товаров'!$A$4:$A$2000,"&lt;"&amp;DATE(YEAR($A1823),MONTH($A1823),1)))-SUMIFS('Регистрация расход товаров'!$G$4:$G$2000,'Регистрация расход товаров'!$A$4:$A$2000,"&lt;"&amp;DATE(YEAR($A1823),MONTH($A1823),1),'Регистрация расход товаров'!$D$4:$D$2000,$D1823),0))))*G1823,0)</f>
        <v>0</v>
      </c>
      <c r="I1823" s="154"/>
      <c r="J1823" s="153">
        <f t="shared" si="56"/>
        <v>0</v>
      </c>
      <c r="K1823" s="153">
        <f t="shared" si="57"/>
        <v>0</v>
      </c>
      <c r="L1823" s="43" t="e">
        <f>IF(B1823=#REF!,MAX($L$3:L1822)+1,0)</f>
        <v>#REF!</v>
      </c>
    </row>
    <row r="1824" spans="1:12">
      <c r="A1824" s="158"/>
      <c r="B1824" s="94"/>
      <c r="C1824" s="159"/>
      <c r="D1824" s="128"/>
      <c r="E1824" s="151" t="str">
        <f>IFERROR(INDEX('Материал хисобот'!$C$9:$C$259,MATCH(D1824,'Материал хисобот'!$B$9:$B$259,0),1),"")</f>
        <v/>
      </c>
      <c r="F1824" s="152" t="str">
        <f>IFERROR(INDEX('Материал хисобот'!$D$9:$D$259,MATCH(D1824,'Материал хисобот'!$B$9:$B$259,0),1),"")</f>
        <v/>
      </c>
      <c r="G1824" s="155"/>
      <c r="H1824" s="153">
        <f>IFERROR((((SUMIFS('Регистрация приход товаров'!$H$4:$H$2000,'Регистрация приход товаров'!$A$4:$A$2000,"&gt;="&amp;DATE(YEAR($A1824),MONTH($A1824),1),'Регистрация приход товаров'!$D$4:$D$2000,$D1824)-SUMIFS('Регистрация приход товаров'!$H$4:$H$2000,'Регистрация приход товаров'!$A$4:$A$2000,"&gt;="&amp;DATE(YEAR($A1824),MONTH($A1824)+1,1),'Регистрация приход товаров'!$D$4:$D$2000,$D1824))+(IFERROR((SUMIF('Остаток на начало год'!$B$5:$B$302,$D1824,'Остаток на начало год'!$F$5:$F$302)+SUMIFS('Регистрация приход товаров'!$H$4:$H$2000,'Регистрация приход товаров'!$D$4:$D$2000,$D1824,'Регистрация приход товаров'!$A$4:$A$2000,"&lt;"&amp;DATE(YEAR($A1824),MONTH($A1824),1)))-SUMIFS('Регистрация расход товаров'!$H$4:$H$2000,'Регистрация расход товаров'!$A$4:$A$2000,"&lt;"&amp;DATE(YEAR($A1824),MONTH($A1824),1),'Регистрация расход товаров'!$D$4:$D$2000,$D1824),0)))/((SUMIFS('Регистрация приход товаров'!$G$4:$G$2000,'Регистрация приход товаров'!$A$4:$A$2000,"&gt;="&amp;DATE(YEAR($A1824),MONTH($A1824),1),'Регистрация приход товаров'!$D$4:$D$2000,$D1824)-SUMIFS('Регистрация приход товаров'!$G$4:$G$2000,'Регистрация приход товаров'!$A$4:$A$2000,"&gt;="&amp;DATE(YEAR($A1824),MONTH($A1824)+1,1),'Регистрация приход товаров'!$D$4:$D$2000,$D1824))+(IFERROR((SUMIF('Остаток на начало год'!$B$5:$B$302,$D1824,'Остаток на начало год'!$E$5:$E$302)+SUMIFS('Регистрация приход товаров'!$G$4:$G$2000,'Регистрация приход товаров'!$D$4:$D$2000,$D1824,'Регистрация приход товаров'!$A$4:$A$2000,"&lt;"&amp;DATE(YEAR($A1824),MONTH($A1824),1)))-SUMIFS('Регистрация расход товаров'!$G$4:$G$2000,'Регистрация расход товаров'!$A$4:$A$2000,"&lt;"&amp;DATE(YEAR($A1824),MONTH($A1824),1),'Регистрация расход товаров'!$D$4:$D$2000,$D1824),0))))*G1824,0)</f>
        <v>0</v>
      </c>
      <c r="I1824" s="154"/>
      <c r="J1824" s="153">
        <f t="shared" si="56"/>
        <v>0</v>
      </c>
      <c r="K1824" s="153">
        <f t="shared" si="57"/>
        <v>0</v>
      </c>
      <c r="L1824" s="43" t="e">
        <f>IF(B1824=#REF!,MAX($L$3:L1823)+1,0)</f>
        <v>#REF!</v>
      </c>
    </row>
    <row r="1825" spans="1:12">
      <c r="A1825" s="158"/>
      <c r="B1825" s="94"/>
      <c r="C1825" s="159"/>
      <c r="D1825" s="128"/>
      <c r="E1825" s="151" t="str">
        <f>IFERROR(INDEX('Материал хисобот'!$C$9:$C$259,MATCH(D1825,'Материал хисобот'!$B$9:$B$259,0),1),"")</f>
        <v/>
      </c>
      <c r="F1825" s="152" t="str">
        <f>IFERROR(INDEX('Материал хисобот'!$D$9:$D$259,MATCH(D1825,'Материал хисобот'!$B$9:$B$259,0),1),"")</f>
        <v/>
      </c>
      <c r="G1825" s="155"/>
      <c r="H1825" s="153">
        <f>IFERROR((((SUMIFS('Регистрация приход товаров'!$H$4:$H$2000,'Регистрация приход товаров'!$A$4:$A$2000,"&gt;="&amp;DATE(YEAR($A1825),MONTH($A1825),1),'Регистрация приход товаров'!$D$4:$D$2000,$D1825)-SUMIFS('Регистрация приход товаров'!$H$4:$H$2000,'Регистрация приход товаров'!$A$4:$A$2000,"&gt;="&amp;DATE(YEAR($A1825),MONTH($A1825)+1,1),'Регистрация приход товаров'!$D$4:$D$2000,$D1825))+(IFERROR((SUMIF('Остаток на начало год'!$B$5:$B$302,$D1825,'Остаток на начало год'!$F$5:$F$302)+SUMIFS('Регистрация приход товаров'!$H$4:$H$2000,'Регистрация приход товаров'!$D$4:$D$2000,$D1825,'Регистрация приход товаров'!$A$4:$A$2000,"&lt;"&amp;DATE(YEAR($A1825),MONTH($A1825),1)))-SUMIFS('Регистрация расход товаров'!$H$4:$H$2000,'Регистрация расход товаров'!$A$4:$A$2000,"&lt;"&amp;DATE(YEAR($A1825),MONTH($A1825),1),'Регистрация расход товаров'!$D$4:$D$2000,$D1825),0)))/((SUMIFS('Регистрация приход товаров'!$G$4:$G$2000,'Регистрация приход товаров'!$A$4:$A$2000,"&gt;="&amp;DATE(YEAR($A1825),MONTH($A1825),1),'Регистрация приход товаров'!$D$4:$D$2000,$D1825)-SUMIFS('Регистрация приход товаров'!$G$4:$G$2000,'Регистрация приход товаров'!$A$4:$A$2000,"&gt;="&amp;DATE(YEAR($A1825),MONTH($A1825)+1,1),'Регистрация приход товаров'!$D$4:$D$2000,$D1825))+(IFERROR((SUMIF('Остаток на начало год'!$B$5:$B$302,$D1825,'Остаток на начало год'!$E$5:$E$302)+SUMIFS('Регистрация приход товаров'!$G$4:$G$2000,'Регистрация приход товаров'!$D$4:$D$2000,$D1825,'Регистрация приход товаров'!$A$4:$A$2000,"&lt;"&amp;DATE(YEAR($A1825),MONTH($A1825),1)))-SUMIFS('Регистрация расход товаров'!$G$4:$G$2000,'Регистрация расход товаров'!$A$4:$A$2000,"&lt;"&amp;DATE(YEAR($A1825),MONTH($A1825),1),'Регистрация расход товаров'!$D$4:$D$2000,$D1825),0))))*G1825,0)</f>
        <v>0</v>
      </c>
      <c r="I1825" s="154"/>
      <c r="J1825" s="153">
        <f t="shared" si="56"/>
        <v>0</v>
      </c>
      <c r="K1825" s="153">
        <f t="shared" si="57"/>
        <v>0</v>
      </c>
      <c r="L1825" s="43" t="e">
        <f>IF(B1825=#REF!,MAX($L$3:L1824)+1,0)</f>
        <v>#REF!</v>
      </c>
    </row>
    <row r="1826" spans="1:12">
      <c r="A1826" s="158"/>
      <c r="B1826" s="94"/>
      <c r="C1826" s="159"/>
      <c r="D1826" s="128"/>
      <c r="E1826" s="151" t="str">
        <f>IFERROR(INDEX('Материал хисобот'!$C$9:$C$259,MATCH(D1826,'Материал хисобот'!$B$9:$B$259,0),1),"")</f>
        <v/>
      </c>
      <c r="F1826" s="152" t="str">
        <f>IFERROR(INDEX('Материал хисобот'!$D$9:$D$259,MATCH(D1826,'Материал хисобот'!$B$9:$B$259,0),1),"")</f>
        <v/>
      </c>
      <c r="G1826" s="155"/>
      <c r="H1826" s="153">
        <f>IFERROR((((SUMIFS('Регистрация приход товаров'!$H$4:$H$2000,'Регистрация приход товаров'!$A$4:$A$2000,"&gt;="&amp;DATE(YEAR($A1826),MONTH($A1826),1),'Регистрация приход товаров'!$D$4:$D$2000,$D1826)-SUMIFS('Регистрация приход товаров'!$H$4:$H$2000,'Регистрация приход товаров'!$A$4:$A$2000,"&gt;="&amp;DATE(YEAR($A1826),MONTH($A1826)+1,1),'Регистрация приход товаров'!$D$4:$D$2000,$D1826))+(IFERROR((SUMIF('Остаток на начало год'!$B$5:$B$302,$D1826,'Остаток на начало год'!$F$5:$F$302)+SUMIFS('Регистрация приход товаров'!$H$4:$H$2000,'Регистрация приход товаров'!$D$4:$D$2000,$D1826,'Регистрация приход товаров'!$A$4:$A$2000,"&lt;"&amp;DATE(YEAR($A1826),MONTH($A1826),1)))-SUMIFS('Регистрация расход товаров'!$H$4:$H$2000,'Регистрация расход товаров'!$A$4:$A$2000,"&lt;"&amp;DATE(YEAR($A1826),MONTH($A1826),1),'Регистрация расход товаров'!$D$4:$D$2000,$D1826),0)))/((SUMIFS('Регистрация приход товаров'!$G$4:$G$2000,'Регистрация приход товаров'!$A$4:$A$2000,"&gt;="&amp;DATE(YEAR($A1826),MONTH($A1826),1),'Регистрация приход товаров'!$D$4:$D$2000,$D1826)-SUMIFS('Регистрация приход товаров'!$G$4:$G$2000,'Регистрация приход товаров'!$A$4:$A$2000,"&gt;="&amp;DATE(YEAR($A1826),MONTH($A1826)+1,1),'Регистрация приход товаров'!$D$4:$D$2000,$D1826))+(IFERROR((SUMIF('Остаток на начало год'!$B$5:$B$302,$D1826,'Остаток на начало год'!$E$5:$E$302)+SUMIFS('Регистрация приход товаров'!$G$4:$G$2000,'Регистрация приход товаров'!$D$4:$D$2000,$D1826,'Регистрация приход товаров'!$A$4:$A$2000,"&lt;"&amp;DATE(YEAR($A1826),MONTH($A1826),1)))-SUMIFS('Регистрация расход товаров'!$G$4:$G$2000,'Регистрация расход товаров'!$A$4:$A$2000,"&lt;"&amp;DATE(YEAR($A1826),MONTH($A1826),1),'Регистрация расход товаров'!$D$4:$D$2000,$D1826),0))))*G1826,0)</f>
        <v>0</v>
      </c>
      <c r="I1826" s="154"/>
      <c r="J1826" s="153">
        <f t="shared" si="56"/>
        <v>0</v>
      </c>
      <c r="K1826" s="153">
        <f t="shared" si="57"/>
        <v>0</v>
      </c>
      <c r="L1826" s="43" t="e">
        <f>IF(B1826=#REF!,MAX($L$3:L1825)+1,0)</f>
        <v>#REF!</v>
      </c>
    </row>
    <row r="1827" spans="1:12">
      <c r="A1827" s="158"/>
      <c r="B1827" s="94"/>
      <c r="C1827" s="159"/>
      <c r="D1827" s="128"/>
      <c r="E1827" s="151" t="str">
        <f>IFERROR(INDEX('Материал хисобот'!$C$9:$C$259,MATCH(D1827,'Материал хисобот'!$B$9:$B$259,0),1),"")</f>
        <v/>
      </c>
      <c r="F1827" s="152" t="str">
        <f>IFERROR(INDEX('Материал хисобот'!$D$9:$D$259,MATCH(D1827,'Материал хисобот'!$B$9:$B$259,0),1),"")</f>
        <v/>
      </c>
      <c r="G1827" s="155"/>
      <c r="H1827" s="153">
        <f>IFERROR((((SUMIFS('Регистрация приход товаров'!$H$4:$H$2000,'Регистрация приход товаров'!$A$4:$A$2000,"&gt;="&amp;DATE(YEAR($A1827),MONTH($A1827),1),'Регистрация приход товаров'!$D$4:$D$2000,$D1827)-SUMIFS('Регистрация приход товаров'!$H$4:$H$2000,'Регистрация приход товаров'!$A$4:$A$2000,"&gt;="&amp;DATE(YEAR($A1827),MONTH($A1827)+1,1),'Регистрация приход товаров'!$D$4:$D$2000,$D1827))+(IFERROR((SUMIF('Остаток на начало год'!$B$5:$B$302,$D1827,'Остаток на начало год'!$F$5:$F$302)+SUMIFS('Регистрация приход товаров'!$H$4:$H$2000,'Регистрация приход товаров'!$D$4:$D$2000,$D1827,'Регистрация приход товаров'!$A$4:$A$2000,"&lt;"&amp;DATE(YEAR($A1827),MONTH($A1827),1)))-SUMIFS('Регистрация расход товаров'!$H$4:$H$2000,'Регистрация расход товаров'!$A$4:$A$2000,"&lt;"&amp;DATE(YEAR($A1827),MONTH($A1827),1),'Регистрация расход товаров'!$D$4:$D$2000,$D1827),0)))/((SUMIFS('Регистрация приход товаров'!$G$4:$G$2000,'Регистрация приход товаров'!$A$4:$A$2000,"&gt;="&amp;DATE(YEAR($A1827),MONTH($A1827),1),'Регистрация приход товаров'!$D$4:$D$2000,$D1827)-SUMIFS('Регистрация приход товаров'!$G$4:$G$2000,'Регистрация приход товаров'!$A$4:$A$2000,"&gt;="&amp;DATE(YEAR($A1827),MONTH($A1827)+1,1),'Регистрация приход товаров'!$D$4:$D$2000,$D1827))+(IFERROR((SUMIF('Остаток на начало год'!$B$5:$B$302,$D1827,'Остаток на начало год'!$E$5:$E$302)+SUMIFS('Регистрация приход товаров'!$G$4:$G$2000,'Регистрация приход товаров'!$D$4:$D$2000,$D1827,'Регистрация приход товаров'!$A$4:$A$2000,"&lt;"&amp;DATE(YEAR($A1827),MONTH($A1827),1)))-SUMIFS('Регистрация расход товаров'!$G$4:$G$2000,'Регистрация расход товаров'!$A$4:$A$2000,"&lt;"&amp;DATE(YEAR($A1827),MONTH($A1827),1),'Регистрация расход товаров'!$D$4:$D$2000,$D1827),0))))*G1827,0)</f>
        <v>0</v>
      </c>
      <c r="I1827" s="154"/>
      <c r="J1827" s="153">
        <f t="shared" si="56"/>
        <v>0</v>
      </c>
      <c r="K1827" s="153">
        <f t="shared" si="57"/>
        <v>0</v>
      </c>
      <c r="L1827" s="43" t="e">
        <f>IF(B1827=#REF!,MAX($L$3:L1826)+1,0)</f>
        <v>#REF!</v>
      </c>
    </row>
    <row r="1828" spans="1:12">
      <c r="A1828" s="158"/>
      <c r="B1828" s="94"/>
      <c r="C1828" s="159"/>
      <c r="D1828" s="128"/>
      <c r="E1828" s="151" t="str">
        <f>IFERROR(INDEX('Материал хисобот'!$C$9:$C$259,MATCH(D1828,'Материал хисобот'!$B$9:$B$259,0),1),"")</f>
        <v/>
      </c>
      <c r="F1828" s="152" t="str">
        <f>IFERROR(INDEX('Материал хисобот'!$D$9:$D$259,MATCH(D1828,'Материал хисобот'!$B$9:$B$259,0),1),"")</f>
        <v/>
      </c>
      <c r="G1828" s="155"/>
      <c r="H1828" s="153">
        <f>IFERROR((((SUMIFS('Регистрация приход товаров'!$H$4:$H$2000,'Регистрация приход товаров'!$A$4:$A$2000,"&gt;="&amp;DATE(YEAR($A1828),MONTH($A1828),1),'Регистрация приход товаров'!$D$4:$D$2000,$D1828)-SUMIFS('Регистрация приход товаров'!$H$4:$H$2000,'Регистрация приход товаров'!$A$4:$A$2000,"&gt;="&amp;DATE(YEAR($A1828),MONTH($A1828)+1,1),'Регистрация приход товаров'!$D$4:$D$2000,$D1828))+(IFERROR((SUMIF('Остаток на начало год'!$B$5:$B$302,$D1828,'Остаток на начало год'!$F$5:$F$302)+SUMIFS('Регистрация приход товаров'!$H$4:$H$2000,'Регистрация приход товаров'!$D$4:$D$2000,$D1828,'Регистрация приход товаров'!$A$4:$A$2000,"&lt;"&amp;DATE(YEAR($A1828),MONTH($A1828),1)))-SUMIFS('Регистрация расход товаров'!$H$4:$H$2000,'Регистрация расход товаров'!$A$4:$A$2000,"&lt;"&amp;DATE(YEAR($A1828),MONTH($A1828),1),'Регистрация расход товаров'!$D$4:$D$2000,$D1828),0)))/((SUMIFS('Регистрация приход товаров'!$G$4:$G$2000,'Регистрация приход товаров'!$A$4:$A$2000,"&gt;="&amp;DATE(YEAR($A1828),MONTH($A1828),1),'Регистрация приход товаров'!$D$4:$D$2000,$D1828)-SUMIFS('Регистрация приход товаров'!$G$4:$G$2000,'Регистрация приход товаров'!$A$4:$A$2000,"&gt;="&amp;DATE(YEAR($A1828),MONTH($A1828)+1,1),'Регистрация приход товаров'!$D$4:$D$2000,$D1828))+(IFERROR((SUMIF('Остаток на начало год'!$B$5:$B$302,$D1828,'Остаток на начало год'!$E$5:$E$302)+SUMIFS('Регистрация приход товаров'!$G$4:$G$2000,'Регистрация приход товаров'!$D$4:$D$2000,$D1828,'Регистрация приход товаров'!$A$4:$A$2000,"&lt;"&amp;DATE(YEAR($A1828),MONTH($A1828),1)))-SUMIFS('Регистрация расход товаров'!$G$4:$G$2000,'Регистрация расход товаров'!$A$4:$A$2000,"&lt;"&amp;DATE(YEAR($A1828),MONTH($A1828),1),'Регистрация расход товаров'!$D$4:$D$2000,$D1828),0))))*G1828,0)</f>
        <v>0</v>
      </c>
      <c r="I1828" s="154"/>
      <c r="J1828" s="153">
        <f t="shared" si="56"/>
        <v>0</v>
      </c>
      <c r="K1828" s="153">
        <f t="shared" si="57"/>
        <v>0</v>
      </c>
      <c r="L1828" s="43" t="e">
        <f>IF(B1828=#REF!,MAX($L$3:L1827)+1,0)</f>
        <v>#REF!</v>
      </c>
    </row>
    <row r="1829" spans="1:12">
      <c r="A1829" s="158"/>
      <c r="B1829" s="94"/>
      <c r="C1829" s="159"/>
      <c r="D1829" s="128"/>
      <c r="E1829" s="151" t="str">
        <f>IFERROR(INDEX('Материал хисобот'!$C$9:$C$259,MATCH(D1829,'Материал хисобот'!$B$9:$B$259,0),1),"")</f>
        <v/>
      </c>
      <c r="F1829" s="152" t="str">
        <f>IFERROR(INDEX('Материал хисобот'!$D$9:$D$259,MATCH(D1829,'Материал хисобот'!$B$9:$B$259,0),1),"")</f>
        <v/>
      </c>
      <c r="G1829" s="155"/>
      <c r="H1829" s="153">
        <f>IFERROR((((SUMIFS('Регистрация приход товаров'!$H$4:$H$2000,'Регистрация приход товаров'!$A$4:$A$2000,"&gt;="&amp;DATE(YEAR($A1829),MONTH($A1829),1),'Регистрация приход товаров'!$D$4:$D$2000,$D1829)-SUMIFS('Регистрация приход товаров'!$H$4:$H$2000,'Регистрация приход товаров'!$A$4:$A$2000,"&gt;="&amp;DATE(YEAR($A1829),MONTH($A1829)+1,1),'Регистрация приход товаров'!$D$4:$D$2000,$D1829))+(IFERROR((SUMIF('Остаток на начало год'!$B$5:$B$302,$D1829,'Остаток на начало год'!$F$5:$F$302)+SUMIFS('Регистрация приход товаров'!$H$4:$H$2000,'Регистрация приход товаров'!$D$4:$D$2000,$D1829,'Регистрация приход товаров'!$A$4:$A$2000,"&lt;"&amp;DATE(YEAR($A1829),MONTH($A1829),1)))-SUMIFS('Регистрация расход товаров'!$H$4:$H$2000,'Регистрация расход товаров'!$A$4:$A$2000,"&lt;"&amp;DATE(YEAR($A1829),MONTH($A1829),1),'Регистрация расход товаров'!$D$4:$D$2000,$D1829),0)))/((SUMIFS('Регистрация приход товаров'!$G$4:$G$2000,'Регистрация приход товаров'!$A$4:$A$2000,"&gt;="&amp;DATE(YEAR($A1829),MONTH($A1829),1),'Регистрация приход товаров'!$D$4:$D$2000,$D1829)-SUMIFS('Регистрация приход товаров'!$G$4:$G$2000,'Регистрация приход товаров'!$A$4:$A$2000,"&gt;="&amp;DATE(YEAR($A1829),MONTH($A1829)+1,1),'Регистрация приход товаров'!$D$4:$D$2000,$D1829))+(IFERROR((SUMIF('Остаток на начало год'!$B$5:$B$302,$D1829,'Остаток на начало год'!$E$5:$E$302)+SUMIFS('Регистрация приход товаров'!$G$4:$G$2000,'Регистрация приход товаров'!$D$4:$D$2000,$D1829,'Регистрация приход товаров'!$A$4:$A$2000,"&lt;"&amp;DATE(YEAR($A1829),MONTH($A1829),1)))-SUMIFS('Регистрация расход товаров'!$G$4:$G$2000,'Регистрация расход товаров'!$A$4:$A$2000,"&lt;"&amp;DATE(YEAR($A1829),MONTH($A1829),1),'Регистрация расход товаров'!$D$4:$D$2000,$D1829),0))))*G1829,0)</f>
        <v>0</v>
      </c>
      <c r="I1829" s="154"/>
      <c r="J1829" s="153">
        <f t="shared" si="56"/>
        <v>0</v>
      </c>
      <c r="K1829" s="153">
        <f t="shared" si="57"/>
        <v>0</v>
      </c>
      <c r="L1829" s="43" t="e">
        <f>IF(B1829=#REF!,MAX($L$3:L1828)+1,0)</f>
        <v>#REF!</v>
      </c>
    </row>
    <row r="1830" spans="1:12">
      <c r="A1830" s="158"/>
      <c r="B1830" s="94"/>
      <c r="C1830" s="159"/>
      <c r="D1830" s="128"/>
      <c r="E1830" s="151" t="str">
        <f>IFERROR(INDEX('Материал хисобот'!$C$9:$C$259,MATCH(D1830,'Материал хисобот'!$B$9:$B$259,0),1),"")</f>
        <v/>
      </c>
      <c r="F1830" s="152" t="str">
        <f>IFERROR(INDEX('Материал хисобот'!$D$9:$D$259,MATCH(D1830,'Материал хисобот'!$B$9:$B$259,0),1),"")</f>
        <v/>
      </c>
      <c r="G1830" s="155"/>
      <c r="H1830" s="153">
        <f>IFERROR((((SUMIFS('Регистрация приход товаров'!$H$4:$H$2000,'Регистрация приход товаров'!$A$4:$A$2000,"&gt;="&amp;DATE(YEAR($A1830),MONTH($A1830),1),'Регистрация приход товаров'!$D$4:$D$2000,$D1830)-SUMIFS('Регистрация приход товаров'!$H$4:$H$2000,'Регистрация приход товаров'!$A$4:$A$2000,"&gt;="&amp;DATE(YEAR($A1830),MONTH($A1830)+1,1),'Регистрация приход товаров'!$D$4:$D$2000,$D1830))+(IFERROR((SUMIF('Остаток на начало год'!$B$5:$B$302,$D1830,'Остаток на начало год'!$F$5:$F$302)+SUMIFS('Регистрация приход товаров'!$H$4:$H$2000,'Регистрация приход товаров'!$D$4:$D$2000,$D1830,'Регистрация приход товаров'!$A$4:$A$2000,"&lt;"&amp;DATE(YEAR($A1830),MONTH($A1830),1)))-SUMIFS('Регистрация расход товаров'!$H$4:$H$2000,'Регистрация расход товаров'!$A$4:$A$2000,"&lt;"&amp;DATE(YEAR($A1830),MONTH($A1830),1),'Регистрация расход товаров'!$D$4:$D$2000,$D1830),0)))/((SUMIFS('Регистрация приход товаров'!$G$4:$G$2000,'Регистрация приход товаров'!$A$4:$A$2000,"&gt;="&amp;DATE(YEAR($A1830),MONTH($A1830),1),'Регистрация приход товаров'!$D$4:$D$2000,$D1830)-SUMIFS('Регистрация приход товаров'!$G$4:$G$2000,'Регистрация приход товаров'!$A$4:$A$2000,"&gt;="&amp;DATE(YEAR($A1830),MONTH($A1830)+1,1),'Регистрация приход товаров'!$D$4:$D$2000,$D1830))+(IFERROR((SUMIF('Остаток на начало год'!$B$5:$B$302,$D1830,'Остаток на начало год'!$E$5:$E$302)+SUMIFS('Регистрация приход товаров'!$G$4:$G$2000,'Регистрация приход товаров'!$D$4:$D$2000,$D1830,'Регистрация приход товаров'!$A$4:$A$2000,"&lt;"&amp;DATE(YEAR($A1830),MONTH($A1830),1)))-SUMIFS('Регистрация расход товаров'!$G$4:$G$2000,'Регистрация расход товаров'!$A$4:$A$2000,"&lt;"&amp;DATE(YEAR($A1830),MONTH($A1830),1),'Регистрация расход товаров'!$D$4:$D$2000,$D1830),0))))*G1830,0)</f>
        <v>0</v>
      </c>
      <c r="I1830" s="154"/>
      <c r="J1830" s="153">
        <f t="shared" si="56"/>
        <v>0</v>
      </c>
      <c r="K1830" s="153">
        <f t="shared" si="57"/>
        <v>0</v>
      </c>
      <c r="L1830" s="43" t="e">
        <f>IF(B1830=#REF!,MAX($L$3:L1829)+1,0)</f>
        <v>#REF!</v>
      </c>
    </row>
    <row r="1831" spans="1:12">
      <c r="A1831" s="158"/>
      <c r="B1831" s="94"/>
      <c r="C1831" s="159"/>
      <c r="D1831" s="128"/>
      <c r="E1831" s="151" t="str">
        <f>IFERROR(INDEX('Материал хисобот'!$C$9:$C$259,MATCH(D1831,'Материал хисобот'!$B$9:$B$259,0),1),"")</f>
        <v/>
      </c>
      <c r="F1831" s="152" t="str">
        <f>IFERROR(INDEX('Материал хисобот'!$D$9:$D$259,MATCH(D1831,'Материал хисобот'!$B$9:$B$259,0),1),"")</f>
        <v/>
      </c>
      <c r="G1831" s="155"/>
      <c r="H1831" s="153">
        <f>IFERROR((((SUMIFS('Регистрация приход товаров'!$H$4:$H$2000,'Регистрация приход товаров'!$A$4:$A$2000,"&gt;="&amp;DATE(YEAR($A1831),MONTH($A1831),1),'Регистрация приход товаров'!$D$4:$D$2000,$D1831)-SUMIFS('Регистрация приход товаров'!$H$4:$H$2000,'Регистрация приход товаров'!$A$4:$A$2000,"&gt;="&amp;DATE(YEAR($A1831),MONTH($A1831)+1,1),'Регистрация приход товаров'!$D$4:$D$2000,$D1831))+(IFERROR((SUMIF('Остаток на начало год'!$B$5:$B$302,$D1831,'Остаток на начало год'!$F$5:$F$302)+SUMIFS('Регистрация приход товаров'!$H$4:$H$2000,'Регистрация приход товаров'!$D$4:$D$2000,$D1831,'Регистрация приход товаров'!$A$4:$A$2000,"&lt;"&amp;DATE(YEAR($A1831),MONTH($A1831),1)))-SUMIFS('Регистрация расход товаров'!$H$4:$H$2000,'Регистрация расход товаров'!$A$4:$A$2000,"&lt;"&amp;DATE(YEAR($A1831),MONTH($A1831),1),'Регистрация расход товаров'!$D$4:$D$2000,$D1831),0)))/((SUMIFS('Регистрация приход товаров'!$G$4:$G$2000,'Регистрация приход товаров'!$A$4:$A$2000,"&gt;="&amp;DATE(YEAR($A1831),MONTH($A1831),1),'Регистрация приход товаров'!$D$4:$D$2000,$D1831)-SUMIFS('Регистрация приход товаров'!$G$4:$G$2000,'Регистрация приход товаров'!$A$4:$A$2000,"&gt;="&amp;DATE(YEAR($A1831),MONTH($A1831)+1,1),'Регистрация приход товаров'!$D$4:$D$2000,$D1831))+(IFERROR((SUMIF('Остаток на начало год'!$B$5:$B$302,$D1831,'Остаток на начало год'!$E$5:$E$302)+SUMIFS('Регистрация приход товаров'!$G$4:$G$2000,'Регистрация приход товаров'!$D$4:$D$2000,$D1831,'Регистрация приход товаров'!$A$4:$A$2000,"&lt;"&amp;DATE(YEAR($A1831),MONTH($A1831),1)))-SUMIFS('Регистрация расход товаров'!$G$4:$G$2000,'Регистрация расход товаров'!$A$4:$A$2000,"&lt;"&amp;DATE(YEAR($A1831),MONTH($A1831),1),'Регистрация расход товаров'!$D$4:$D$2000,$D1831),0))))*G1831,0)</f>
        <v>0</v>
      </c>
      <c r="I1831" s="154"/>
      <c r="J1831" s="153">
        <f t="shared" si="56"/>
        <v>0</v>
      </c>
      <c r="K1831" s="153">
        <f t="shared" si="57"/>
        <v>0</v>
      </c>
      <c r="L1831" s="43" t="e">
        <f>IF(B1831=#REF!,MAX($L$3:L1830)+1,0)</f>
        <v>#REF!</v>
      </c>
    </row>
    <row r="1832" spans="1:12">
      <c r="A1832" s="158"/>
      <c r="B1832" s="94"/>
      <c r="C1832" s="159"/>
      <c r="D1832" s="128"/>
      <c r="E1832" s="151" t="str">
        <f>IFERROR(INDEX('Материал хисобот'!$C$9:$C$259,MATCH(D1832,'Материал хисобот'!$B$9:$B$259,0),1),"")</f>
        <v/>
      </c>
      <c r="F1832" s="152" t="str">
        <f>IFERROR(INDEX('Материал хисобот'!$D$9:$D$259,MATCH(D1832,'Материал хисобот'!$B$9:$B$259,0),1),"")</f>
        <v/>
      </c>
      <c r="G1832" s="155"/>
      <c r="H1832" s="153">
        <f>IFERROR((((SUMIFS('Регистрация приход товаров'!$H$4:$H$2000,'Регистрация приход товаров'!$A$4:$A$2000,"&gt;="&amp;DATE(YEAR($A1832),MONTH($A1832),1),'Регистрация приход товаров'!$D$4:$D$2000,$D1832)-SUMIFS('Регистрация приход товаров'!$H$4:$H$2000,'Регистрация приход товаров'!$A$4:$A$2000,"&gt;="&amp;DATE(YEAR($A1832),MONTH($A1832)+1,1),'Регистрация приход товаров'!$D$4:$D$2000,$D1832))+(IFERROR((SUMIF('Остаток на начало год'!$B$5:$B$302,$D1832,'Остаток на начало год'!$F$5:$F$302)+SUMIFS('Регистрация приход товаров'!$H$4:$H$2000,'Регистрация приход товаров'!$D$4:$D$2000,$D1832,'Регистрация приход товаров'!$A$4:$A$2000,"&lt;"&amp;DATE(YEAR($A1832),MONTH($A1832),1)))-SUMIFS('Регистрация расход товаров'!$H$4:$H$2000,'Регистрация расход товаров'!$A$4:$A$2000,"&lt;"&amp;DATE(YEAR($A1832),MONTH($A1832),1),'Регистрация расход товаров'!$D$4:$D$2000,$D1832),0)))/((SUMIFS('Регистрация приход товаров'!$G$4:$G$2000,'Регистрация приход товаров'!$A$4:$A$2000,"&gt;="&amp;DATE(YEAR($A1832),MONTH($A1832),1),'Регистрация приход товаров'!$D$4:$D$2000,$D1832)-SUMIFS('Регистрация приход товаров'!$G$4:$G$2000,'Регистрация приход товаров'!$A$4:$A$2000,"&gt;="&amp;DATE(YEAR($A1832),MONTH($A1832)+1,1),'Регистрация приход товаров'!$D$4:$D$2000,$D1832))+(IFERROR((SUMIF('Остаток на начало год'!$B$5:$B$302,$D1832,'Остаток на начало год'!$E$5:$E$302)+SUMIFS('Регистрация приход товаров'!$G$4:$G$2000,'Регистрация приход товаров'!$D$4:$D$2000,$D1832,'Регистрация приход товаров'!$A$4:$A$2000,"&lt;"&amp;DATE(YEAR($A1832),MONTH($A1832),1)))-SUMIFS('Регистрация расход товаров'!$G$4:$G$2000,'Регистрация расход товаров'!$A$4:$A$2000,"&lt;"&amp;DATE(YEAR($A1832),MONTH($A1832),1),'Регистрация расход товаров'!$D$4:$D$2000,$D1832),0))))*G1832,0)</f>
        <v>0</v>
      </c>
      <c r="I1832" s="154"/>
      <c r="J1832" s="153">
        <f t="shared" si="56"/>
        <v>0</v>
      </c>
      <c r="K1832" s="153">
        <f t="shared" si="57"/>
        <v>0</v>
      </c>
      <c r="L1832" s="43" t="e">
        <f>IF(B1832=#REF!,MAX($L$3:L1831)+1,0)</f>
        <v>#REF!</v>
      </c>
    </row>
    <row r="1833" spans="1:12">
      <c r="A1833" s="158"/>
      <c r="B1833" s="94"/>
      <c r="C1833" s="159"/>
      <c r="D1833" s="128"/>
      <c r="E1833" s="151" t="str">
        <f>IFERROR(INDEX('Материал хисобот'!$C$9:$C$259,MATCH(D1833,'Материал хисобот'!$B$9:$B$259,0),1),"")</f>
        <v/>
      </c>
      <c r="F1833" s="152" t="str">
        <f>IFERROR(INDEX('Материал хисобот'!$D$9:$D$259,MATCH(D1833,'Материал хисобот'!$B$9:$B$259,0),1),"")</f>
        <v/>
      </c>
      <c r="G1833" s="155"/>
      <c r="H1833" s="153">
        <f>IFERROR((((SUMIFS('Регистрация приход товаров'!$H$4:$H$2000,'Регистрация приход товаров'!$A$4:$A$2000,"&gt;="&amp;DATE(YEAR($A1833),MONTH($A1833),1),'Регистрация приход товаров'!$D$4:$D$2000,$D1833)-SUMIFS('Регистрация приход товаров'!$H$4:$H$2000,'Регистрация приход товаров'!$A$4:$A$2000,"&gt;="&amp;DATE(YEAR($A1833),MONTH($A1833)+1,1),'Регистрация приход товаров'!$D$4:$D$2000,$D1833))+(IFERROR((SUMIF('Остаток на начало год'!$B$5:$B$302,$D1833,'Остаток на начало год'!$F$5:$F$302)+SUMIFS('Регистрация приход товаров'!$H$4:$H$2000,'Регистрация приход товаров'!$D$4:$D$2000,$D1833,'Регистрация приход товаров'!$A$4:$A$2000,"&lt;"&amp;DATE(YEAR($A1833),MONTH($A1833),1)))-SUMIFS('Регистрация расход товаров'!$H$4:$H$2000,'Регистрация расход товаров'!$A$4:$A$2000,"&lt;"&amp;DATE(YEAR($A1833),MONTH($A1833),1),'Регистрация расход товаров'!$D$4:$D$2000,$D1833),0)))/((SUMIFS('Регистрация приход товаров'!$G$4:$G$2000,'Регистрация приход товаров'!$A$4:$A$2000,"&gt;="&amp;DATE(YEAR($A1833),MONTH($A1833),1),'Регистрация приход товаров'!$D$4:$D$2000,$D1833)-SUMIFS('Регистрация приход товаров'!$G$4:$G$2000,'Регистрация приход товаров'!$A$4:$A$2000,"&gt;="&amp;DATE(YEAR($A1833),MONTH($A1833)+1,1),'Регистрация приход товаров'!$D$4:$D$2000,$D1833))+(IFERROR((SUMIF('Остаток на начало год'!$B$5:$B$302,$D1833,'Остаток на начало год'!$E$5:$E$302)+SUMIFS('Регистрация приход товаров'!$G$4:$G$2000,'Регистрация приход товаров'!$D$4:$D$2000,$D1833,'Регистрация приход товаров'!$A$4:$A$2000,"&lt;"&amp;DATE(YEAR($A1833),MONTH($A1833),1)))-SUMIFS('Регистрация расход товаров'!$G$4:$G$2000,'Регистрация расход товаров'!$A$4:$A$2000,"&lt;"&amp;DATE(YEAR($A1833),MONTH($A1833),1),'Регистрация расход товаров'!$D$4:$D$2000,$D1833),0))))*G1833,0)</f>
        <v>0</v>
      </c>
      <c r="I1833" s="154"/>
      <c r="J1833" s="153">
        <f t="shared" si="56"/>
        <v>0</v>
      </c>
      <c r="K1833" s="153">
        <f t="shared" si="57"/>
        <v>0</v>
      </c>
      <c r="L1833" s="43" t="e">
        <f>IF(B1833=#REF!,MAX($L$3:L1832)+1,0)</f>
        <v>#REF!</v>
      </c>
    </row>
    <row r="1834" spans="1:12">
      <c r="A1834" s="158"/>
      <c r="B1834" s="94"/>
      <c r="C1834" s="159"/>
      <c r="D1834" s="128"/>
      <c r="E1834" s="151" t="str">
        <f>IFERROR(INDEX('Материал хисобот'!$C$9:$C$259,MATCH(D1834,'Материал хисобот'!$B$9:$B$259,0),1),"")</f>
        <v/>
      </c>
      <c r="F1834" s="152" t="str">
        <f>IFERROR(INDEX('Материал хисобот'!$D$9:$D$259,MATCH(D1834,'Материал хисобот'!$B$9:$B$259,0),1),"")</f>
        <v/>
      </c>
      <c r="G1834" s="155"/>
      <c r="H1834" s="153">
        <f>IFERROR((((SUMIFS('Регистрация приход товаров'!$H$4:$H$2000,'Регистрация приход товаров'!$A$4:$A$2000,"&gt;="&amp;DATE(YEAR($A1834),MONTH($A1834),1),'Регистрация приход товаров'!$D$4:$D$2000,$D1834)-SUMIFS('Регистрация приход товаров'!$H$4:$H$2000,'Регистрация приход товаров'!$A$4:$A$2000,"&gt;="&amp;DATE(YEAR($A1834),MONTH($A1834)+1,1),'Регистрация приход товаров'!$D$4:$D$2000,$D1834))+(IFERROR((SUMIF('Остаток на начало год'!$B$5:$B$302,$D1834,'Остаток на начало год'!$F$5:$F$302)+SUMIFS('Регистрация приход товаров'!$H$4:$H$2000,'Регистрация приход товаров'!$D$4:$D$2000,$D1834,'Регистрация приход товаров'!$A$4:$A$2000,"&lt;"&amp;DATE(YEAR($A1834),MONTH($A1834),1)))-SUMIFS('Регистрация расход товаров'!$H$4:$H$2000,'Регистрация расход товаров'!$A$4:$A$2000,"&lt;"&amp;DATE(YEAR($A1834),MONTH($A1834),1),'Регистрация расход товаров'!$D$4:$D$2000,$D1834),0)))/((SUMIFS('Регистрация приход товаров'!$G$4:$G$2000,'Регистрация приход товаров'!$A$4:$A$2000,"&gt;="&amp;DATE(YEAR($A1834),MONTH($A1834),1),'Регистрация приход товаров'!$D$4:$D$2000,$D1834)-SUMIFS('Регистрация приход товаров'!$G$4:$G$2000,'Регистрация приход товаров'!$A$4:$A$2000,"&gt;="&amp;DATE(YEAR($A1834),MONTH($A1834)+1,1),'Регистрация приход товаров'!$D$4:$D$2000,$D1834))+(IFERROR((SUMIF('Остаток на начало год'!$B$5:$B$302,$D1834,'Остаток на начало год'!$E$5:$E$302)+SUMIFS('Регистрация приход товаров'!$G$4:$G$2000,'Регистрация приход товаров'!$D$4:$D$2000,$D1834,'Регистрация приход товаров'!$A$4:$A$2000,"&lt;"&amp;DATE(YEAR($A1834),MONTH($A1834),1)))-SUMIFS('Регистрация расход товаров'!$G$4:$G$2000,'Регистрация расход товаров'!$A$4:$A$2000,"&lt;"&amp;DATE(YEAR($A1834),MONTH($A1834),1),'Регистрация расход товаров'!$D$4:$D$2000,$D1834),0))))*G1834,0)</f>
        <v>0</v>
      </c>
      <c r="I1834" s="154"/>
      <c r="J1834" s="153">
        <f t="shared" si="56"/>
        <v>0</v>
      </c>
      <c r="K1834" s="153">
        <f t="shared" si="57"/>
        <v>0</v>
      </c>
      <c r="L1834" s="43" t="e">
        <f>IF(B1834=#REF!,MAX($L$3:L1833)+1,0)</f>
        <v>#REF!</v>
      </c>
    </row>
    <row r="1835" spans="1:12">
      <c r="A1835" s="158"/>
      <c r="B1835" s="94"/>
      <c r="C1835" s="159"/>
      <c r="D1835" s="128"/>
      <c r="E1835" s="151" t="str">
        <f>IFERROR(INDEX('Материал хисобот'!$C$9:$C$259,MATCH(D1835,'Материал хисобот'!$B$9:$B$259,0),1),"")</f>
        <v/>
      </c>
      <c r="F1835" s="152" t="str">
        <f>IFERROR(INDEX('Материал хисобот'!$D$9:$D$259,MATCH(D1835,'Материал хисобот'!$B$9:$B$259,0),1),"")</f>
        <v/>
      </c>
      <c r="G1835" s="155"/>
      <c r="H1835" s="153">
        <f>IFERROR((((SUMIFS('Регистрация приход товаров'!$H$4:$H$2000,'Регистрация приход товаров'!$A$4:$A$2000,"&gt;="&amp;DATE(YEAR($A1835),MONTH($A1835),1),'Регистрация приход товаров'!$D$4:$D$2000,$D1835)-SUMIFS('Регистрация приход товаров'!$H$4:$H$2000,'Регистрация приход товаров'!$A$4:$A$2000,"&gt;="&amp;DATE(YEAR($A1835),MONTH($A1835)+1,1),'Регистрация приход товаров'!$D$4:$D$2000,$D1835))+(IFERROR((SUMIF('Остаток на начало год'!$B$5:$B$302,$D1835,'Остаток на начало год'!$F$5:$F$302)+SUMIFS('Регистрация приход товаров'!$H$4:$H$2000,'Регистрация приход товаров'!$D$4:$D$2000,$D1835,'Регистрация приход товаров'!$A$4:$A$2000,"&lt;"&amp;DATE(YEAR($A1835),MONTH($A1835),1)))-SUMIFS('Регистрация расход товаров'!$H$4:$H$2000,'Регистрация расход товаров'!$A$4:$A$2000,"&lt;"&amp;DATE(YEAR($A1835),MONTH($A1835),1),'Регистрация расход товаров'!$D$4:$D$2000,$D1835),0)))/((SUMIFS('Регистрация приход товаров'!$G$4:$G$2000,'Регистрация приход товаров'!$A$4:$A$2000,"&gt;="&amp;DATE(YEAR($A1835),MONTH($A1835),1),'Регистрация приход товаров'!$D$4:$D$2000,$D1835)-SUMIFS('Регистрация приход товаров'!$G$4:$G$2000,'Регистрация приход товаров'!$A$4:$A$2000,"&gt;="&amp;DATE(YEAR($A1835),MONTH($A1835)+1,1),'Регистрация приход товаров'!$D$4:$D$2000,$D1835))+(IFERROR((SUMIF('Остаток на начало год'!$B$5:$B$302,$D1835,'Остаток на начало год'!$E$5:$E$302)+SUMIFS('Регистрация приход товаров'!$G$4:$G$2000,'Регистрация приход товаров'!$D$4:$D$2000,$D1835,'Регистрация приход товаров'!$A$4:$A$2000,"&lt;"&amp;DATE(YEAR($A1835),MONTH($A1835),1)))-SUMIFS('Регистрация расход товаров'!$G$4:$G$2000,'Регистрация расход товаров'!$A$4:$A$2000,"&lt;"&amp;DATE(YEAR($A1835),MONTH($A1835),1),'Регистрация расход товаров'!$D$4:$D$2000,$D1835),0))))*G1835,0)</f>
        <v>0</v>
      </c>
      <c r="I1835" s="154"/>
      <c r="J1835" s="153">
        <f t="shared" si="56"/>
        <v>0</v>
      </c>
      <c r="K1835" s="153">
        <f t="shared" si="57"/>
        <v>0</v>
      </c>
      <c r="L1835" s="43" t="e">
        <f>IF(B1835=#REF!,MAX($L$3:L1834)+1,0)</f>
        <v>#REF!</v>
      </c>
    </row>
    <row r="1836" spans="1:12">
      <c r="A1836" s="158"/>
      <c r="B1836" s="94"/>
      <c r="C1836" s="159"/>
      <c r="D1836" s="128"/>
      <c r="E1836" s="151" t="str">
        <f>IFERROR(INDEX('Материал хисобот'!$C$9:$C$259,MATCH(D1836,'Материал хисобот'!$B$9:$B$259,0),1),"")</f>
        <v/>
      </c>
      <c r="F1836" s="152" t="str">
        <f>IFERROR(INDEX('Материал хисобот'!$D$9:$D$259,MATCH(D1836,'Материал хисобот'!$B$9:$B$259,0),1),"")</f>
        <v/>
      </c>
      <c r="G1836" s="155"/>
      <c r="H1836" s="153">
        <f>IFERROR((((SUMIFS('Регистрация приход товаров'!$H$4:$H$2000,'Регистрация приход товаров'!$A$4:$A$2000,"&gt;="&amp;DATE(YEAR($A1836),MONTH($A1836),1),'Регистрация приход товаров'!$D$4:$D$2000,$D1836)-SUMIFS('Регистрация приход товаров'!$H$4:$H$2000,'Регистрация приход товаров'!$A$4:$A$2000,"&gt;="&amp;DATE(YEAR($A1836),MONTH($A1836)+1,1),'Регистрация приход товаров'!$D$4:$D$2000,$D1836))+(IFERROR((SUMIF('Остаток на начало год'!$B$5:$B$302,$D1836,'Остаток на начало год'!$F$5:$F$302)+SUMIFS('Регистрация приход товаров'!$H$4:$H$2000,'Регистрация приход товаров'!$D$4:$D$2000,$D1836,'Регистрация приход товаров'!$A$4:$A$2000,"&lt;"&amp;DATE(YEAR($A1836),MONTH($A1836),1)))-SUMIFS('Регистрация расход товаров'!$H$4:$H$2000,'Регистрация расход товаров'!$A$4:$A$2000,"&lt;"&amp;DATE(YEAR($A1836),MONTH($A1836),1),'Регистрация расход товаров'!$D$4:$D$2000,$D1836),0)))/((SUMIFS('Регистрация приход товаров'!$G$4:$G$2000,'Регистрация приход товаров'!$A$4:$A$2000,"&gt;="&amp;DATE(YEAR($A1836),MONTH($A1836),1),'Регистрация приход товаров'!$D$4:$D$2000,$D1836)-SUMIFS('Регистрация приход товаров'!$G$4:$G$2000,'Регистрация приход товаров'!$A$4:$A$2000,"&gt;="&amp;DATE(YEAR($A1836),MONTH($A1836)+1,1),'Регистрация приход товаров'!$D$4:$D$2000,$D1836))+(IFERROR((SUMIF('Остаток на начало год'!$B$5:$B$302,$D1836,'Остаток на начало год'!$E$5:$E$302)+SUMIFS('Регистрация приход товаров'!$G$4:$G$2000,'Регистрация приход товаров'!$D$4:$D$2000,$D1836,'Регистрация приход товаров'!$A$4:$A$2000,"&lt;"&amp;DATE(YEAR($A1836),MONTH($A1836),1)))-SUMIFS('Регистрация расход товаров'!$G$4:$G$2000,'Регистрация расход товаров'!$A$4:$A$2000,"&lt;"&amp;DATE(YEAR($A1836),MONTH($A1836),1),'Регистрация расход товаров'!$D$4:$D$2000,$D1836),0))))*G1836,0)</f>
        <v>0</v>
      </c>
      <c r="I1836" s="154"/>
      <c r="J1836" s="153">
        <f t="shared" si="56"/>
        <v>0</v>
      </c>
      <c r="K1836" s="153">
        <f t="shared" si="57"/>
        <v>0</v>
      </c>
      <c r="L1836" s="43" t="e">
        <f>IF(B1836=#REF!,MAX($L$3:L1835)+1,0)</f>
        <v>#REF!</v>
      </c>
    </row>
    <row r="1837" spans="1:12">
      <c r="A1837" s="158"/>
      <c r="B1837" s="94"/>
      <c r="C1837" s="159"/>
      <c r="D1837" s="128"/>
      <c r="E1837" s="151" t="str">
        <f>IFERROR(INDEX('Материал хисобот'!$C$9:$C$259,MATCH(D1837,'Материал хисобот'!$B$9:$B$259,0),1),"")</f>
        <v/>
      </c>
      <c r="F1837" s="152" t="str">
        <f>IFERROR(INDEX('Материал хисобот'!$D$9:$D$259,MATCH(D1837,'Материал хисобот'!$B$9:$B$259,0),1),"")</f>
        <v/>
      </c>
      <c r="G1837" s="155"/>
      <c r="H1837" s="153">
        <f>IFERROR((((SUMIFS('Регистрация приход товаров'!$H$4:$H$2000,'Регистрация приход товаров'!$A$4:$A$2000,"&gt;="&amp;DATE(YEAR($A1837),MONTH($A1837),1),'Регистрация приход товаров'!$D$4:$D$2000,$D1837)-SUMIFS('Регистрация приход товаров'!$H$4:$H$2000,'Регистрация приход товаров'!$A$4:$A$2000,"&gt;="&amp;DATE(YEAR($A1837),MONTH($A1837)+1,1),'Регистрация приход товаров'!$D$4:$D$2000,$D1837))+(IFERROR((SUMIF('Остаток на начало год'!$B$5:$B$302,$D1837,'Остаток на начало год'!$F$5:$F$302)+SUMIFS('Регистрация приход товаров'!$H$4:$H$2000,'Регистрация приход товаров'!$D$4:$D$2000,$D1837,'Регистрация приход товаров'!$A$4:$A$2000,"&lt;"&amp;DATE(YEAR($A1837),MONTH($A1837),1)))-SUMIFS('Регистрация расход товаров'!$H$4:$H$2000,'Регистрация расход товаров'!$A$4:$A$2000,"&lt;"&amp;DATE(YEAR($A1837),MONTH($A1837),1),'Регистрация расход товаров'!$D$4:$D$2000,$D1837),0)))/((SUMIFS('Регистрация приход товаров'!$G$4:$G$2000,'Регистрация приход товаров'!$A$4:$A$2000,"&gt;="&amp;DATE(YEAR($A1837),MONTH($A1837),1),'Регистрация приход товаров'!$D$4:$D$2000,$D1837)-SUMIFS('Регистрация приход товаров'!$G$4:$G$2000,'Регистрация приход товаров'!$A$4:$A$2000,"&gt;="&amp;DATE(YEAR($A1837),MONTH($A1837)+1,1),'Регистрация приход товаров'!$D$4:$D$2000,$D1837))+(IFERROR((SUMIF('Остаток на начало год'!$B$5:$B$302,$D1837,'Остаток на начало год'!$E$5:$E$302)+SUMIFS('Регистрация приход товаров'!$G$4:$G$2000,'Регистрация приход товаров'!$D$4:$D$2000,$D1837,'Регистрация приход товаров'!$A$4:$A$2000,"&lt;"&amp;DATE(YEAR($A1837),MONTH($A1837),1)))-SUMIFS('Регистрация расход товаров'!$G$4:$G$2000,'Регистрация расход товаров'!$A$4:$A$2000,"&lt;"&amp;DATE(YEAR($A1837),MONTH($A1837),1),'Регистрация расход товаров'!$D$4:$D$2000,$D1837),0))))*G1837,0)</f>
        <v>0</v>
      </c>
      <c r="I1837" s="154"/>
      <c r="J1837" s="153">
        <f t="shared" si="56"/>
        <v>0</v>
      </c>
      <c r="K1837" s="153">
        <f t="shared" si="57"/>
        <v>0</v>
      </c>
      <c r="L1837" s="43" t="e">
        <f>IF(B1837=#REF!,MAX($L$3:L1836)+1,0)</f>
        <v>#REF!</v>
      </c>
    </row>
    <row r="1838" spans="1:12">
      <c r="A1838" s="158"/>
      <c r="B1838" s="94"/>
      <c r="C1838" s="159"/>
      <c r="D1838" s="128"/>
      <c r="E1838" s="151" t="str">
        <f>IFERROR(INDEX('Материал хисобот'!$C$9:$C$259,MATCH(D1838,'Материал хисобот'!$B$9:$B$259,0),1),"")</f>
        <v/>
      </c>
      <c r="F1838" s="152" t="str">
        <f>IFERROR(INDEX('Материал хисобот'!$D$9:$D$259,MATCH(D1838,'Материал хисобот'!$B$9:$B$259,0),1),"")</f>
        <v/>
      </c>
      <c r="G1838" s="155"/>
      <c r="H1838" s="153">
        <f>IFERROR((((SUMIFS('Регистрация приход товаров'!$H$4:$H$2000,'Регистрация приход товаров'!$A$4:$A$2000,"&gt;="&amp;DATE(YEAR($A1838),MONTH($A1838),1),'Регистрация приход товаров'!$D$4:$D$2000,$D1838)-SUMIFS('Регистрация приход товаров'!$H$4:$H$2000,'Регистрация приход товаров'!$A$4:$A$2000,"&gt;="&amp;DATE(YEAR($A1838),MONTH($A1838)+1,1),'Регистрация приход товаров'!$D$4:$D$2000,$D1838))+(IFERROR((SUMIF('Остаток на начало год'!$B$5:$B$302,$D1838,'Остаток на начало год'!$F$5:$F$302)+SUMIFS('Регистрация приход товаров'!$H$4:$H$2000,'Регистрация приход товаров'!$D$4:$D$2000,$D1838,'Регистрация приход товаров'!$A$4:$A$2000,"&lt;"&amp;DATE(YEAR($A1838),MONTH($A1838),1)))-SUMIFS('Регистрация расход товаров'!$H$4:$H$2000,'Регистрация расход товаров'!$A$4:$A$2000,"&lt;"&amp;DATE(YEAR($A1838),MONTH($A1838),1),'Регистрация расход товаров'!$D$4:$D$2000,$D1838),0)))/((SUMIFS('Регистрация приход товаров'!$G$4:$G$2000,'Регистрация приход товаров'!$A$4:$A$2000,"&gt;="&amp;DATE(YEAR($A1838),MONTH($A1838),1),'Регистрация приход товаров'!$D$4:$D$2000,$D1838)-SUMIFS('Регистрация приход товаров'!$G$4:$G$2000,'Регистрация приход товаров'!$A$4:$A$2000,"&gt;="&amp;DATE(YEAR($A1838),MONTH($A1838)+1,1),'Регистрация приход товаров'!$D$4:$D$2000,$D1838))+(IFERROR((SUMIF('Остаток на начало год'!$B$5:$B$302,$D1838,'Остаток на начало год'!$E$5:$E$302)+SUMIFS('Регистрация приход товаров'!$G$4:$G$2000,'Регистрация приход товаров'!$D$4:$D$2000,$D1838,'Регистрация приход товаров'!$A$4:$A$2000,"&lt;"&amp;DATE(YEAR($A1838),MONTH($A1838),1)))-SUMIFS('Регистрация расход товаров'!$G$4:$G$2000,'Регистрация расход товаров'!$A$4:$A$2000,"&lt;"&amp;DATE(YEAR($A1838),MONTH($A1838),1),'Регистрация расход товаров'!$D$4:$D$2000,$D1838),0))))*G1838,0)</f>
        <v>0</v>
      </c>
      <c r="I1838" s="154"/>
      <c r="J1838" s="153">
        <f t="shared" si="56"/>
        <v>0</v>
      </c>
      <c r="K1838" s="153">
        <f t="shared" si="57"/>
        <v>0</v>
      </c>
      <c r="L1838" s="43" t="e">
        <f>IF(B1838=#REF!,MAX($L$3:L1837)+1,0)</f>
        <v>#REF!</v>
      </c>
    </row>
    <row r="1839" spans="1:12">
      <c r="A1839" s="158"/>
      <c r="B1839" s="94"/>
      <c r="C1839" s="159"/>
      <c r="D1839" s="128"/>
      <c r="E1839" s="151" t="str">
        <f>IFERROR(INDEX('Материал хисобот'!$C$9:$C$259,MATCH(D1839,'Материал хисобот'!$B$9:$B$259,0),1),"")</f>
        <v/>
      </c>
      <c r="F1839" s="152" t="str">
        <f>IFERROR(INDEX('Материал хисобот'!$D$9:$D$259,MATCH(D1839,'Материал хисобот'!$B$9:$B$259,0),1),"")</f>
        <v/>
      </c>
      <c r="G1839" s="155"/>
      <c r="H1839" s="153">
        <f>IFERROR((((SUMIFS('Регистрация приход товаров'!$H$4:$H$2000,'Регистрация приход товаров'!$A$4:$A$2000,"&gt;="&amp;DATE(YEAR($A1839),MONTH($A1839),1),'Регистрация приход товаров'!$D$4:$D$2000,$D1839)-SUMIFS('Регистрация приход товаров'!$H$4:$H$2000,'Регистрация приход товаров'!$A$4:$A$2000,"&gt;="&amp;DATE(YEAR($A1839),MONTH($A1839)+1,1),'Регистрация приход товаров'!$D$4:$D$2000,$D1839))+(IFERROR((SUMIF('Остаток на начало год'!$B$5:$B$302,$D1839,'Остаток на начало год'!$F$5:$F$302)+SUMIFS('Регистрация приход товаров'!$H$4:$H$2000,'Регистрация приход товаров'!$D$4:$D$2000,$D1839,'Регистрация приход товаров'!$A$4:$A$2000,"&lt;"&amp;DATE(YEAR($A1839),MONTH($A1839),1)))-SUMIFS('Регистрация расход товаров'!$H$4:$H$2000,'Регистрация расход товаров'!$A$4:$A$2000,"&lt;"&amp;DATE(YEAR($A1839),MONTH($A1839),1),'Регистрация расход товаров'!$D$4:$D$2000,$D1839),0)))/((SUMIFS('Регистрация приход товаров'!$G$4:$G$2000,'Регистрация приход товаров'!$A$4:$A$2000,"&gt;="&amp;DATE(YEAR($A1839),MONTH($A1839),1),'Регистрация приход товаров'!$D$4:$D$2000,$D1839)-SUMIFS('Регистрация приход товаров'!$G$4:$G$2000,'Регистрация приход товаров'!$A$4:$A$2000,"&gt;="&amp;DATE(YEAR($A1839),MONTH($A1839)+1,1),'Регистрация приход товаров'!$D$4:$D$2000,$D1839))+(IFERROR((SUMIF('Остаток на начало год'!$B$5:$B$302,$D1839,'Остаток на начало год'!$E$5:$E$302)+SUMIFS('Регистрация приход товаров'!$G$4:$G$2000,'Регистрация приход товаров'!$D$4:$D$2000,$D1839,'Регистрация приход товаров'!$A$4:$A$2000,"&lt;"&amp;DATE(YEAR($A1839),MONTH($A1839),1)))-SUMIFS('Регистрация расход товаров'!$G$4:$G$2000,'Регистрация расход товаров'!$A$4:$A$2000,"&lt;"&amp;DATE(YEAR($A1839),MONTH($A1839),1),'Регистрация расход товаров'!$D$4:$D$2000,$D1839),0))))*G1839,0)</f>
        <v>0</v>
      </c>
      <c r="I1839" s="154"/>
      <c r="J1839" s="153">
        <f t="shared" si="56"/>
        <v>0</v>
      </c>
      <c r="K1839" s="153">
        <f t="shared" si="57"/>
        <v>0</v>
      </c>
      <c r="L1839" s="43" t="e">
        <f>IF(B1839=#REF!,MAX($L$3:L1838)+1,0)</f>
        <v>#REF!</v>
      </c>
    </row>
    <row r="1840" spans="1:12">
      <c r="A1840" s="158"/>
      <c r="B1840" s="94"/>
      <c r="C1840" s="159"/>
      <c r="D1840" s="128"/>
      <c r="E1840" s="151" t="str">
        <f>IFERROR(INDEX('Материал хисобот'!$C$9:$C$259,MATCH(D1840,'Материал хисобот'!$B$9:$B$259,0),1),"")</f>
        <v/>
      </c>
      <c r="F1840" s="152" t="str">
        <f>IFERROR(INDEX('Материал хисобот'!$D$9:$D$259,MATCH(D1840,'Материал хисобот'!$B$9:$B$259,0),1),"")</f>
        <v/>
      </c>
      <c r="G1840" s="155"/>
      <c r="H1840" s="153">
        <f>IFERROR((((SUMIFS('Регистрация приход товаров'!$H$4:$H$2000,'Регистрация приход товаров'!$A$4:$A$2000,"&gt;="&amp;DATE(YEAR($A1840),MONTH($A1840),1),'Регистрация приход товаров'!$D$4:$D$2000,$D1840)-SUMIFS('Регистрация приход товаров'!$H$4:$H$2000,'Регистрация приход товаров'!$A$4:$A$2000,"&gt;="&amp;DATE(YEAR($A1840),MONTH($A1840)+1,1),'Регистрация приход товаров'!$D$4:$D$2000,$D1840))+(IFERROR((SUMIF('Остаток на начало год'!$B$5:$B$302,$D1840,'Остаток на начало год'!$F$5:$F$302)+SUMIFS('Регистрация приход товаров'!$H$4:$H$2000,'Регистрация приход товаров'!$D$4:$D$2000,$D1840,'Регистрация приход товаров'!$A$4:$A$2000,"&lt;"&amp;DATE(YEAR($A1840),MONTH($A1840),1)))-SUMIFS('Регистрация расход товаров'!$H$4:$H$2000,'Регистрация расход товаров'!$A$4:$A$2000,"&lt;"&amp;DATE(YEAR($A1840),MONTH($A1840),1),'Регистрация расход товаров'!$D$4:$D$2000,$D1840),0)))/((SUMIFS('Регистрация приход товаров'!$G$4:$G$2000,'Регистрация приход товаров'!$A$4:$A$2000,"&gt;="&amp;DATE(YEAR($A1840),MONTH($A1840),1),'Регистрация приход товаров'!$D$4:$D$2000,$D1840)-SUMIFS('Регистрация приход товаров'!$G$4:$G$2000,'Регистрация приход товаров'!$A$4:$A$2000,"&gt;="&amp;DATE(YEAR($A1840),MONTH($A1840)+1,1),'Регистрация приход товаров'!$D$4:$D$2000,$D1840))+(IFERROR((SUMIF('Остаток на начало год'!$B$5:$B$302,$D1840,'Остаток на начало год'!$E$5:$E$302)+SUMIFS('Регистрация приход товаров'!$G$4:$G$2000,'Регистрация приход товаров'!$D$4:$D$2000,$D1840,'Регистрация приход товаров'!$A$4:$A$2000,"&lt;"&amp;DATE(YEAR($A1840),MONTH($A1840),1)))-SUMIFS('Регистрация расход товаров'!$G$4:$G$2000,'Регистрация расход товаров'!$A$4:$A$2000,"&lt;"&amp;DATE(YEAR($A1840),MONTH($A1840),1),'Регистрация расход товаров'!$D$4:$D$2000,$D1840),0))))*G1840,0)</f>
        <v>0</v>
      </c>
      <c r="I1840" s="154"/>
      <c r="J1840" s="153">
        <f t="shared" si="56"/>
        <v>0</v>
      </c>
      <c r="K1840" s="153">
        <f t="shared" si="57"/>
        <v>0</v>
      </c>
      <c r="L1840" s="43" t="e">
        <f>IF(B1840=#REF!,MAX($L$3:L1839)+1,0)</f>
        <v>#REF!</v>
      </c>
    </row>
    <row r="1841" spans="1:12">
      <c r="A1841" s="158"/>
      <c r="B1841" s="94"/>
      <c r="C1841" s="159"/>
      <c r="D1841" s="128"/>
      <c r="E1841" s="151" t="str">
        <f>IFERROR(INDEX('Материал хисобот'!$C$9:$C$259,MATCH(D1841,'Материал хисобот'!$B$9:$B$259,0),1),"")</f>
        <v/>
      </c>
      <c r="F1841" s="152" t="str">
        <f>IFERROR(INDEX('Материал хисобот'!$D$9:$D$259,MATCH(D1841,'Материал хисобот'!$B$9:$B$259,0),1),"")</f>
        <v/>
      </c>
      <c r="G1841" s="155"/>
      <c r="H1841" s="153">
        <f>IFERROR((((SUMIFS('Регистрация приход товаров'!$H$4:$H$2000,'Регистрация приход товаров'!$A$4:$A$2000,"&gt;="&amp;DATE(YEAR($A1841),MONTH($A1841),1),'Регистрация приход товаров'!$D$4:$D$2000,$D1841)-SUMIFS('Регистрация приход товаров'!$H$4:$H$2000,'Регистрация приход товаров'!$A$4:$A$2000,"&gt;="&amp;DATE(YEAR($A1841),MONTH($A1841)+1,1),'Регистрация приход товаров'!$D$4:$D$2000,$D1841))+(IFERROR((SUMIF('Остаток на начало год'!$B$5:$B$302,$D1841,'Остаток на начало год'!$F$5:$F$302)+SUMIFS('Регистрация приход товаров'!$H$4:$H$2000,'Регистрация приход товаров'!$D$4:$D$2000,$D1841,'Регистрация приход товаров'!$A$4:$A$2000,"&lt;"&amp;DATE(YEAR($A1841),MONTH($A1841),1)))-SUMIFS('Регистрация расход товаров'!$H$4:$H$2000,'Регистрация расход товаров'!$A$4:$A$2000,"&lt;"&amp;DATE(YEAR($A1841),MONTH($A1841),1),'Регистрация расход товаров'!$D$4:$D$2000,$D1841),0)))/((SUMIFS('Регистрация приход товаров'!$G$4:$G$2000,'Регистрация приход товаров'!$A$4:$A$2000,"&gt;="&amp;DATE(YEAR($A1841),MONTH($A1841),1),'Регистрация приход товаров'!$D$4:$D$2000,$D1841)-SUMIFS('Регистрация приход товаров'!$G$4:$G$2000,'Регистрация приход товаров'!$A$4:$A$2000,"&gt;="&amp;DATE(YEAR($A1841),MONTH($A1841)+1,1),'Регистрация приход товаров'!$D$4:$D$2000,$D1841))+(IFERROR((SUMIF('Остаток на начало год'!$B$5:$B$302,$D1841,'Остаток на начало год'!$E$5:$E$302)+SUMIFS('Регистрация приход товаров'!$G$4:$G$2000,'Регистрация приход товаров'!$D$4:$D$2000,$D1841,'Регистрация приход товаров'!$A$4:$A$2000,"&lt;"&amp;DATE(YEAR($A1841),MONTH($A1841),1)))-SUMIFS('Регистрация расход товаров'!$G$4:$G$2000,'Регистрация расход товаров'!$A$4:$A$2000,"&lt;"&amp;DATE(YEAR($A1841),MONTH($A1841),1),'Регистрация расход товаров'!$D$4:$D$2000,$D1841),0))))*G1841,0)</f>
        <v>0</v>
      </c>
      <c r="I1841" s="154"/>
      <c r="J1841" s="153">
        <f t="shared" si="56"/>
        <v>0</v>
      </c>
      <c r="K1841" s="153">
        <f t="shared" si="57"/>
        <v>0</v>
      </c>
      <c r="L1841" s="43" t="e">
        <f>IF(B1841=#REF!,MAX($L$3:L1840)+1,0)</f>
        <v>#REF!</v>
      </c>
    </row>
    <row r="1842" spans="1:12">
      <c r="A1842" s="158"/>
      <c r="B1842" s="94"/>
      <c r="C1842" s="159"/>
      <c r="D1842" s="128"/>
      <c r="E1842" s="151" t="str">
        <f>IFERROR(INDEX('Материал хисобот'!$C$9:$C$259,MATCH(D1842,'Материал хисобот'!$B$9:$B$259,0),1),"")</f>
        <v/>
      </c>
      <c r="F1842" s="152" t="str">
        <f>IFERROR(INDEX('Материал хисобот'!$D$9:$D$259,MATCH(D1842,'Материал хисобот'!$B$9:$B$259,0),1),"")</f>
        <v/>
      </c>
      <c r="G1842" s="155"/>
      <c r="H1842" s="153">
        <f>IFERROR((((SUMIFS('Регистрация приход товаров'!$H$4:$H$2000,'Регистрация приход товаров'!$A$4:$A$2000,"&gt;="&amp;DATE(YEAR($A1842),MONTH($A1842),1),'Регистрация приход товаров'!$D$4:$D$2000,$D1842)-SUMIFS('Регистрация приход товаров'!$H$4:$H$2000,'Регистрация приход товаров'!$A$4:$A$2000,"&gt;="&amp;DATE(YEAR($A1842),MONTH($A1842)+1,1),'Регистрация приход товаров'!$D$4:$D$2000,$D1842))+(IFERROR((SUMIF('Остаток на начало год'!$B$5:$B$302,$D1842,'Остаток на начало год'!$F$5:$F$302)+SUMIFS('Регистрация приход товаров'!$H$4:$H$2000,'Регистрация приход товаров'!$D$4:$D$2000,$D1842,'Регистрация приход товаров'!$A$4:$A$2000,"&lt;"&amp;DATE(YEAR($A1842),MONTH($A1842),1)))-SUMIFS('Регистрация расход товаров'!$H$4:$H$2000,'Регистрация расход товаров'!$A$4:$A$2000,"&lt;"&amp;DATE(YEAR($A1842),MONTH($A1842),1),'Регистрация расход товаров'!$D$4:$D$2000,$D1842),0)))/((SUMIFS('Регистрация приход товаров'!$G$4:$G$2000,'Регистрация приход товаров'!$A$4:$A$2000,"&gt;="&amp;DATE(YEAR($A1842),MONTH($A1842),1),'Регистрация приход товаров'!$D$4:$D$2000,$D1842)-SUMIFS('Регистрация приход товаров'!$G$4:$G$2000,'Регистрация приход товаров'!$A$4:$A$2000,"&gt;="&amp;DATE(YEAR($A1842),MONTH($A1842)+1,1),'Регистрация приход товаров'!$D$4:$D$2000,$D1842))+(IFERROR((SUMIF('Остаток на начало год'!$B$5:$B$302,$D1842,'Остаток на начало год'!$E$5:$E$302)+SUMIFS('Регистрация приход товаров'!$G$4:$G$2000,'Регистрация приход товаров'!$D$4:$D$2000,$D1842,'Регистрация приход товаров'!$A$4:$A$2000,"&lt;"&amp;DATE(YEAR($A1842),MONTH($A1842),1)))-SUMIFS('Регистрация расход товаров'!$G$4:$G$2000,'Регистрация расход товаров'!$A$4:$A$2000,"&lt;"&amp;DATE(YEAR($A1842),MONTH($A1842),1),'Регистрация расход товаров'!$D$4:$D$2000,$D1842),0))))*G1842,0)</f>
        <v>0</v>
      </c>
      <c r="I1842" s="154"/>
      <c r="J1842" s="153">
        <f t="shared" si="56"/>
        <v>0</v>
      </c>
      <c r="K1842" s="153">
        <f t="shared" si="57"/>
        <v>0</v>
      </c>
      <c r="L1842" s="43" t="e">
        <f>IF(B1842=#REF!,MAX($L$3:L1841)+1,0)</f>
        <v>#REF!</v>
      </c>
    </row>
    <row r="1843" spans="1:12">
      <c r="A1843" s="158"/>
      <c r="B1843" s="94"/>
      <c r="C1843" s="159"/>
      <c r="D1843" s="128"/>
      <c r="E1843" s="151" t="str">
        <f>IFERROR(INDEX('Материал хисобот'!$C$9:$C$259,MATCH(D1843,'Материал хисобот'!$B$9:$B$259,0),1),"")</f>
        <v/>
      </c>
      <c r="F1843" s="152" t="str">
        <f>IFERROR(INDEX('Материал хисобот'!$D$9:$D$259,MATCH(D1843,'Материал хисобот'!$B$9:$B$259,0),1),"")</f>
        <v/>
      </c>
      <c r="G1843" s="155"/>
      <c r="H1843" s="153">
        <f>IFERROR((((SUMIFS('Регистрация приход товаров'!$H$4:$H$2000,'Регистрация приход товаров'!$A$4:$A$2000,"&gt;="&amp;DATE(YEAR($A1843),MONTH($A1843),1),'Регистрация приход товаров'!$D$4:$D$2000,$D1843)-SUMIFS('Регистрация приход товаров'!$H$4:$H$2000,'Регистрация приход товаров'!$A$4:$A$2000,"&gt;="&amp;DATE(YEAR($A1843),MONTH($A1843)+1,1),'Регистрация приход товаров'!$D$4:$D$2000,$D1843))+(IFERROR((SUMIF('Остаток на начало год'!$B$5:$B$302,$D1843,'Остаток на начало год'!$F$5:$F$302)+SUMIFS('Регистрация приход товаров'!$H$4:$H$2000,'Регистрация приход товаров'!$D$4:$D$2000,$D1843,'Регистрация приход товаров'!$A$4:$A$2000,"&lt;"&amp;DATE(YEAR($A1843),MONTH($A1843),1)))-SUMIFS('Регистрация расход товаров'!$H$4:$H$2000,'Регистрация расход товаров'!$A$4:$A$2000,"&lt;"&amp;DATE(YEAR($A1843),MONTH($A1843),1),'Регистрация расход товаров'!$D$4:$D$2000,$D1843),0)))/((SUMIFS('Регистрация приход товаров'!$G$4:$G$2000,'Регистрация приход товаров'!$A$4:$A$2000,"&gt;="&amp;DATE(YEAR($A1843),MONTH($A1843),1),'Регистрация приход товаров'!$D$4:$D$2000,$D1843)-SUMIFS('Регистрация приход товаров'!$G$4:$G$2000,'Регистрация приход товаров'!$A$4:$A$2000,"&gt;="&amp;DATE(YEAR($A1843),MONTH($A1843)+1,1),'Регистрация приход товаров'!$D$4:$D$2000,$D1843))+(IFERROR((SUMIF('Остаток на начало год'!$B$5:$B$302,$D1843,'Остаток на начало год'!$E$5:$E$302)+SUMIFS('Регистрация приход товаров'!$G$4:$G$2000,'Регистрация приход товаров'!$D$4:$D$2000,$D1843,'Регистрация приход товаров'!$A$4:$A$2000,"&lt;"&amp;DATE(YEAR($A1843),MONTH($A1843),1)))-SUMIFS('Регистрация расход товаров'!$G$4:$G$2000,'Регистрация расход товаров'!$A$4:$A$2000,"&lt;"&amp;DATE(YEAR($A1843),MONTH($A1843),1),'Регистрация расход товаров'!$D$4:$D$2000,$D1843),0))))*G1843,0)</f>
        <v>0</v>
      </c>
      <c r="I1843" s="154"/>
      <c r="J1843" s="153">
        <f t="shared" si="56"/>
        <v>0</v>
      </c>
      <c r="K1843" s="153">
        <f t="shared" si="57"/>
        <v>0</v>
      </c>
      <c r="L1843" s="43" t="e">
        <f>IF(B1843=#REF!,MAX($L$3:L1842)+1,0)</f>
        <v>#REF!</v>
      </c>
    </row>
    <row r="1844" spans="1:12">
      <c r="A1844" s="158"/>
      <c r="B1844" s="94"/>
      <c r="C1844" s="159"/>
      <c r="D1844" s="128"/>
      <c r="E1844" s="151" t="str">
        <f>IFERROR(INDEX('Материал хисобот'!$C$9:$C$259,MATCH(D1844,'Материал хисобот'!$B$9:$B$259,0),1),"")</f>
        <v/>
      </c>
      <c r="F1844" s="152" t="str">
        <f>IFERROR(INDEX('Материал хисобот'!$D$9:$D$259,MATCH(D1844,'Материал хисобот'!$B$9:$B$259,0),1),"")</f>
        <v/>
      </c>
      <c r="G1844" s="155"/>
      <c r="H1844" s="153">
        <f>IFERROR((((SUMIFS('Регистрация приход товаров'!$H$4:$H$2000,'Регистрация приход товаров'!$A$4:$A$2000,"&gt;="&amp;DATE(YEAR($A1844),MONTH($A1844),1),'Регистрация приход товаров'!$D$4:$D$2000,$D1844)-SUMIFS('Регистрация приход товаров'!$H$4:$H$2000,'Регистрация приход товаров'!$A$4:$A$2000,"&gt;="&amp;DATE(YEAR($A1844),MONTH($A1844)+1,1),'Регистрация приход товаров'!$D$4:$D$2000,$D1844))+(IFERROR((SUMIF('Остаток на начало год'!$B$5:$B$302,$D1844,'Остаток на начало год'!$F$5:$F$302)+SUMIFS('Регистрация приход товаров'!$H$4:$H$2000,'Регистрация приход товаров'!$D$4:$D$2000,$D1844,'Регистрация приход товаров'!$A$4:$A$2000,"&lt;"&amp;DATE(YEAR($A1844),MONTH($A1844),1)))-SUMIFS('Регистрация расход товаров'!$H$4:$H$2000,'Регистрация расход товаров'!$A$4:$A$2000,"&lt;"&amp;DATE(YEAR($A1844),MONTH($A1844),1),'Регистрация расход товаров'!$D$4:$D$2000,$D1844),0)))/((SUMIFS('Регистрация приход товаров'!$G$4:$G$2000,'Регистрация приход товаров'!$A$4:$A$2000,"&gt;="&amp;DATE(YEAR($A1844),MONTH($A1844),1),'Регистрация приход товаров'!$D$4:$D$2000,$D1844)-SUMIFS('Регистрация приход товаров'!$G$4:$G$2000,'Регистрация приход товаров'!$A$4:$A$2000,"&gt;="&amp;DATE(YEAR($A1844),MONTH($A1844)+1,1),'Регистрация приход товаров'!$D$4:$D$2000,$D1844))+(IFERROR((SUMIF('Остаток на начало год'!$B$5:$B$302,$D1844,'Остаток на начало год'!$E$5:$E$302)+SUMIFS('Регистрация приход товаров'!$G$4:$G$2000,'Регистрация приход товаров'!$D$4:$D$2000,$D1844,'Регистрация приход товаров'!$A$4:$A$2000,"&lt;"&amp;DATE(YEAR($A1844),MONTH($A1844),1)))-SUMIFS('Регистрация расход товаров'!$G$4:$G$2000,'Регистрация расход товаров'!$A$4:$A$2000,"&lt;"&amp;DATE(YEAR($A1844),MONTH($A1844),1),'Регистрация расход товаров'!$D$4:$D$2000,$D1844),0))))*G1844,0)</f>
        <v>0</v>
      </c>
      <c r="I1844" s="154"/>
      <c r="J1844" s="153">
        <f t="shared" si="56"/>
        <v>0</v>
      </c>
      <c r="K1844" s="153">
        <f t="shared" si="57"/>
        <v>0</v>
      </c>
      <c r="L1844" s="43" t="e">
        <f>IF(B1844=#REF!,MAX($L$3:L1843)+1,0)</f>
        <v>#REF!</v>
      </c>
    </row>
    <row r="1845" spans="1:12">
      <c r="A1845" s="158"/>
      <c r="B1845" s="94"/>
      <c r="C1845" s="159"/>
      <c r="D1845" s="128"/>
      <c r="E1845" s="151" t="str">
        <f>IFERROR(INDEX('Материал хисобот'!$C$9:$C$259,MATCH(D1845,'Материал хисобот'!$B$9:$B$259,0),1),"")</f>
        <v/>
      </c>
      <c r="F1845" s="152" t="str">
        <f>IFERROR(INDEX('Материал хисобот'!$D$9:$D$259,MATCH(D1845,'Материал хисобот'!$B$9:$B$259,0),1),"")</f>
        <v/>
      </c>
      <c r="G1845" s="155"/>
      <c r="H1845" s="153">
        <f>IFERROR((((SUMIFS('Регистрация приход товаров'!$H$4:$H$2000,'Регистрация приход товаров'!$A$4:$A$2000,"&gt;="&amp;DATE(YEAR($A1845),MONTH($A1845),1),'Регистрация приход товаров'!$D$4:$D$2000,$D1845)-SUMIFS('Регистрация приход товаров'!$H$4:$H$2000,'Регистрация приход товаров'!$A$4:$A$2000,"&gt;="&amp;DATE(YEAR($A1845),MONTH($A1845)+1,1),'Регистрация приход товаров'!$D$4:$D$2000,$D1845))+(IFERROR((SUMIF('Остаток на начало год'!$B$5:$B$302,$D1845,'Остаток на начало год'!$F$5:$F$302)+SUMIFS('Регистрация приход товаров'!$H$4:$H$2000,'Регистрация приход товаров'!$D$4:$D$2000,$D1845,'Регистрация приход товаров'!$A$4:$A$2000,"&lt;"&amp;DATE(YEAR($A1845),MONTH($A1845),1)))-SUMIFS('Регистрация расход товаров'!$H$4:$H$2000,'Регистрация расход товаров'!$A$4:$A$2000,"&lt;"&amp;DATE(YEAR($A1845),MONTH($A1845),1),'Регистрация расход товаров'!$D$4:$D$2000,$D1845),0)))/((SUMIFS('Регистрация приход товаров'!$G$4:$G$2000,'Регистрация приход товаров'!$A$4:$A$2000,"&gt;="&amp;DATE(YEAR($A1845),MONTH($A1845),1),'Регистрация приход товаров'!$D$4:$D$2000,$D1845)-SUMIFS('Регистрация приход товаров'!$G$4:$G$2000,'Регистрация приход товаров'!$A$4:$A$2000,"&gt;="&amp;DATE(YEAR($A1845),MONTH($A1845)+1,1),'Регистрация приход товаров'!$D$4:$D$2000,$D1845))+(IFERROR((SUMIF('Остаток на начало год'!$B$5:$B$302,$D1845,'Остаток на начало год'!$E$5:$E$302)+SUMIFS('Регистрация приход товаров'!$G$4:$G$2000,'Регистрация приход товаров'!$D$4:$D$2000,$D1845,'Регистрация приход товаров'!$A$4:$A$2000,"&lt;"&amp;DATE(YEAR($A1845),MONTH($A1845),1)))-SUMIFS('Регистрация расход товаров'!$G$4:$G$2000,'Регистрация расход товаров'!$A$4:$A$2000,"&lt;"&amp;DATE(YEAR($A1845),MONTH($A1845),1),'Регистрация расход товаров'!$D$4:$D$2000,$D1845),0))))*G1845,0)</f>
        <v>0</v>
      </c>
      <c r="I1845" s="154"/>
      <c r="J1845" s="153">
        <f t="shared" si="56"/>
        <v>0</v>
      </c>
      <c r="K1845" s="153">
        <f t="shared" si="57"/>
        <v>0</v>
      </c>
      <c r="L1845" s="43" t="e">
        <f>IF(B1845=#REF!,MAX($L$3:L1844)+1,0)</f>
        <v>#REF!</v>
      </c>
    </row>
    <row r="1846" spans="1:12">
      <c r="A1846" s="158"/>
      <c r="B1846" s="94"/>
      <c r="C1846" s="159"/>
      <c r="D1846" s="128"/>
      <c r="E1846" s="151" t="str">
        <f>IFERROR(INDEX('Материал хисобот'!$C$9:$C$259,MATCH(D1846,'Материал хисобот'!$B$9:$B$259,0),1),"")</f>
        <v/>
      </c>
      <c r="F1846" s="152" t="str">
        <f>IFERROR(INDEX('Материал хисобот'!$D$9:$D$259,MATCH(D1846,'Материал хисобот'!$B$9:$B$259,0),1),"")</f>
        <v/>
      </c>
      <c r="G1846" s="155"/>
      <c r="H1846" s="153">
        <f>IFERROR((((SUMIFS('Регистрация приход товаров'!$H$4:$H$2000,'Регистрация приход товаров'!$A$4:$A$2000,"&gt;="&amp;DATE(YEAR($A1846),MONTH($A1846),1),'Регистрация приход товаров'!$D$4:$D$2000,$D1846)-SUMIFS('Регистрация приход товаров'!$H$4:$H$2000,'Регистрация приход товаров'!$A$4:$A$2000,"&gt;="&amp;DATE(YEAR($A1846),MONTH($A1846)+1,1),'Регистрация приход товаров'!$D$4:$D$2000,$D1846))+(IFERROR((SUMIF('Остаток на начало год'!$B$5:$B$302,$D1846,'Остаток на начало год'!$F$5:$F$302)+SUMIFS('Регистрация приход товаров'!$H$4:$H$2000,'Регистрация приход товаров'!$D$4:$D$2000,$D1846,'Регистрация приход товаров'!$A$4:$A$2000,"&lt;"&amp;DATE(YEAR($A1846),MONTH($A1846),1)))-SUMIFS('Регистрация расход товаров'!$H$4:$H$2000,'Регистрация расход товаров'!$A$4:$A$2000,"&lt;"&amp;DATE(YEAR($A1846),MONTH($A1846),1),'Регистрация расход товаров'!$D$4:$D$2000,$D1846),0)))/((SUMIFS('Регистрация приход товаров'!$G$4:$G$2000,'Регистрация приход товаров'!$A$4:$A$2000,"&gt;="&amp;DATE(YEAR($A1846),MONTH($A1846),1),'Регистрация приход товаров'!$D$4:$D$2000,$D1846)-SUMIFS('Регистрация приход товаров'!$G$4:$G$2000,'Регистрация приход товаров'!$A$4:$A$2000,"&gt;="&amp;DATE(YEAR($A1846),MONTH($A1846)+1,1),'Регистрация приход товаров'!$D$4:$D$2000,$D1846))+(IFERROR((SUMIF('Остаток на начало год'!$B$5:$B$302,$D1846,'Остаток на начало год'!$E$5:$E$302)+SUMIFS('Регистрация приход товаров'!$G$4:$G$2000,'Регистрация приход товаров'!$D$4:$D$2000,$D1846,'Регистрация приход товаров'!$A$4:$A$2000,"&lt;"&amp;DATE(YEAR($A1846),MONTH($A1846),1)))-SUMIFS('Регистрация расход товаров'!$G$4:$G$2000,'Регистрация расход товаров'!$A$4:$A$2000,"&lt;"&amp;DATE(YEAR($A1846),MONTH($A1846),1),'Регистрация расход товаров'!$D$4:$D$2000,$D1846),0))))*G1846,0)</f>
        <v>0</v>
      </c>
      <c r="I1846" s="154"/>
      <c r="J1846" s="153">
        <f t="shared" si="56"/>
        <v>0</v>
      </c>
      <c r="K1846" s="153">
        <f t="shared" si="57"/>
        <v>0</v>
      </c>
      <c r="L1846" s="43" t="e">
        <f>IF(B1846=#REF!,MAX($L$3:L1845)+1,0)</f>
        <v>#REF!</v>
      </c>
    </row>
    <row r="1847" spans="1:12">
      <c r="A1847" s="158"/>
      <c r="B1847" s="94"/>
      <c r="C1847" s="159"/>
      <c r="D1847" s="128"/>
      <c r="E1847" s="151" t="str">
        <f>IFERROR(INDEX('Материал хисобот'!$C$9:$C$259,MATCH(D1847,'Материал хисобот'!$B$9:$B$259,0),1),"")</f>
        <v/>
      </c>
      <c r="F1847" s="152" t="str">
        <f>IFERROR(INDEX('Материал хисобот'!$D$9:$D$259,MATCH(D1847,'Материал хисобот'!$B$9:$B$259,0),1),"")</f>
        <v/>
      </c>
      <c r="G1847" s="155"/>
      <c r="H1847" s="153">
        <f>IFERROR((((SUMIFS('Регистрация приход товаров'!$H$4:$H$2000,'Регистрация приход товаров'!$A$4:$A$2000,"&gt;="&amp;DATE(YEAR($A1847),MONTH($A1847),1),'Регистрация приход товаров'!$D$4:$D$2000,$D1847)-SUMIFS('Регистрация приход товаров'!$H$4:$H$2000,'Регистрация приход товаров'!$A$4:$A$2000,"&gt;="&amp;DATE(YEAR($A1847),MONTH($A1847)+1,1),'Регистрация приход товаров'!$D$4:$D$2000,$D1847))+(IFERROR((SUMIF('Остаток на начало год'!$B$5:$B$302,$D1847,'Остаток на начало год'!$F$5:$F$302)+SUMIFS('Регистрация приход товаров'!$H$4:$H$2000,'Регистрация приход товаров'!$D$4:$D$2000,$D1847,'Регистрация приход товаров'!$A$4:$A$2000,"&lt;"&amp;DATE(YEAR($A1847),MONTH($A1847),1)))-SUMIFS('Регистрация расход товаров'!$H$4:$H$2000,'Регистрация расход товаров'!$A$4:$A$2000,"&lt;"&amp;DATE(YEAR($A1847),MONTH($A1847),1),'Регистрация расход товаров'!$D$4:$D$2000,$D1847),0)))/((SUMIFS('Регистрация приход товаров'!$G$4:$G$2000,'Регистрация приход товаров'!$A$4:$A$2000,"&gt;="&amp;DATE(YEAR($A1847),MONTH($A1847),1),'Регистрация приход товаров'!$D$4:$D$2000,$D1847)-SUMIFS('Регистрация приход товаров'!$G$4:$G$2000,'Регистрация приход товаров'!$A$4:$A$2000,"&gt;="&amp;DATE(YEAR($A1847),MONTH($A1847)+1,1),'Регистрация приход товаров'!$D$4:$D$2000,$D1847))+(IFERROR((SUMIF('Остаток на начало год'!$B$5:$B$302,$D1847,'Остаток на начало год'!$E$5:$E$302)+SUMIFS('Регистрация приход товаров'!$G$4:$G$2000,'Регистрация приход товаров'!$D$4:$D$2000,$D1847,'Регистрация приход товаров'!$A$4:$A$2000,"&lt;"&amp;DATE(YEAR($A1847),MONTH($A1847),1)))-SUMIFS('Регистрация расход товаров'!$G$4:$G$2000,'Регистрация расход товаров'!$A$4:$A$2000,"&lt;"&amp;DATE(YEAR($A1847),MONTH($A1847),1),'Регистрация расход товаров'!$D$4:$D$2000,$D1847),0))))*G1847,0)</f>
        <v>0</v>
      </c>
      <c r="I1847" s="154"/>
      <c r="J1847" s="153">
        <f t="shared" si="56"/>
        <v>0</v>
      </c>
      <c r="K1847" s="153">
        <f t="shared" si="57"/>
        <v>0</v>
      </c>
      <c r="L1847" s="43" t="e">
        <f>IF(B1847=#REF!,MAX($L$3:L1846)+1,0)</f>
        <v>#REF!</v>
      </c>
    </row>
    <row r="1848" spans="1:12">
      <c r="A1848" s="158"/>
      <c r="B1848" s="94"/>
      <c r="C1848" s="159"/>
      <c r="D1848" s="128"/>
      <c r="E1848" s="151" t="str">
        <f>IFERROR(INDEX('Материал хисобот'!$C$9:$C$259,MATCH(D1848,'Материал хисобот'!$B$9:$B$259,0),1),"")</f>
        <v/>
      </c>
      <c r="F1848" s="152" t="str">
        <f>IFERROR(INDEX('Материал хисобот'!$D$9:$D$259,MATCH(D1848,'Материал хисобот'!$B$9:$B$259,0),1),"")</f>
        <v/>
      </c>
      <c r="G1848" s="155"/>
      <c r="H1848" s="153">
        <f>IFERROR((((SUMIFS('Регистрация приход товаров'!$H$4:$H$2000,'Регистрация приход товаров'!$A$4:$A$2000,"&gt;="&amp;DATE(YEAR($A1848),MONTH($A1848),1),'Регистрация приход товаров'!$D$4:$D$2000,$D1848)-SUMIFS('Регистрация приход товаров'!$H$4:$H$2000,'Регистрация приход товаров'!$A$4:$A$2000,"&gt;="&amp;DATE(YEAR($A1848),MONTH($A1848)+1,1),'Регистрация приход товаров'!$D$4:$D$2000,$D1848))+(IFERROR((SUMIF('Остаток на начало год'!$B$5:$B$302,$D1848,'Остаток на начало год'!$F$5:$F$302)+SUMIFS('Регистрация приход товаров'!$H$4:$H$2000,'Регистрация приход товаров'!$D$4:$D$2000,$D1848,'Регистрация приход товаров'!$A$4:$A$2000,"&lt;"&amp;DATE(YEAR($A1848),MONTH($A1848),1)))-SUMIFS('Регистрация расход товаров'!$H$4:$H$2000,'Регистрация расход товаров'!$A$4:$A$2000,"&lt;"&amp;DATE(YEAR($A1848),MONTH($A1848),1),'Регистрация расход товаров'!$D$4:$D$2000,$D1848),0)))/((SUMIFS('Регистрация приход товаров'!$G$4:$G$2000,'Регистрация приход товаров'!$A$4:$A$2000,"&gt;="&amp;DATE(YEAR($A1848),MONTH($A1848),1),'Регистрация приход товаров'!$D$4:$D$2000,$D1848)-SUMIFS('Регистрация приход товаров'!$G$4:$G$2000,'Регистрация приход товаров'!$A$4:$A$2000,"&gt;="&amp;DATE(YEAR($A1848),MONTH($A1848)+1,1),'Регистрация приход товаров'!$D$4:$D$2000,$D1848))+(IFERROR((SUMIF('Остаток на начало год'!$B$5:$B$302,$D1848,'Остаток на начало год'!$E$5:$E$302)+SUMIFS('Регистрация приход товаров'!$G$4:$G$2000,'Регистрация приход товаров'!$D$4:$D$2000,$D1848,'Регистрация приход товаров'!$A$4:$A$2000,"&lt;"&amp;DATE(YEAR($A1848),MONTH($A1848),1)))-SUMIFS('Регистрация расход товаров'!$G$4:$G$2000,'Регистрация расход товаров'!$A$4:$A$2000,"&lt;"&amp;DATE(YEAR($A1848),MONTH($A1848),1),'Регистрация расход товаров'!$D$4:$D$2000,$D1848),0))))*G1848,0)</f>
        <v>0</v>
      </c>
      <c r="I1848" s="154"/>
      <c r="J1848" s="153">
        <f t="shared" si="56"/>
        <v>0</v>
      </c>
      <c r="K1848" s="153">
        <f t="shared" si="57"/>
        <v>0</v>
      </c>
      <c r="L1848" s="43" t="e">
        <f>IF(B1848=#REF!,MAX($L$3:L1847)+1,0)</f>
        <v>#REF!</v>
      </c>
    </row>
    <row r="1849" spans="1:12">
      <c r="A1849" s="158"/>
      <c r="B1849" s="94"/>
      <c r="C1849" s="159"/>
      <c r="D1849" s="128"/>
      <c r="E1849" s="151" t="str">
        <f>IFERROR(INDEX('Материал хисобот'!$C$9:$C$259,MATCH(D1849,'Материал хисобот'!$B$9:$B$259,0),1),"")</f>
        <v/>
      </c>
      <c r="F1849" s="152" t="str">
        <f>IFERROR(INDEX('Материал хисобот'!$D$9:$D$259,MATCH(D1849,'Материал хисобот'!$B$9:$B$259,0),1),"")</f>
        <v/>
      </c>
      <c r="G1849" s="155"/>
      <c r="H1849" s="153">
        <f>IFERROR((((SUMIFS('Регистрация приход товаров'!$H$4:$H$2000,'Регистрация приход товаров'!$A$4:$A$2000,"&gt;="&amp;DATE(YEAR($A1849),MONTH($A1849),1),'Регистрация приход товаров'!$D$4:$D$2000,$D1849)-SUMIFS('Регистрация приход товаров'!$H$4:$H$2000,'Регистрация приход товаров'!$A$4:$A$2000,"&gt;="&amp;DATE(YEAR($A1849),MONTH($A1849)+1,1),'Регистрация приход товаров'!$D$4:$D$2000,$D1849))+(IFERROR((SUMIF('Остаток на начало год'!$B$5:$B$302,$D1849,'Остаток на начало год'!$F$5:$F$302)+SUMIFS('Регистрация приход товаров'!$H$4:$H$2000,'Регистрация приход товаров'!$D$4:$D$2000,$D1849,'Регистрация приход товаров'!$A$4:$A$2000,"&lt;"&amp;DATE(YEAR($A1849),MONTH($A1849),1)))-SUMIFS('Регистрация расход товаров'!$H$4:$H$2000,'Регистрация расход товаров'!$A$4:$A$2000,"&lt;"&amp;DATE(YEAR($A1849),MONTH($A1849),1),'Регистрация расход товаров'!$D$4:$D$2000,$D1849),0)))/((SUMIFS('Регистрация приход товаров'!$G$4:$G$2000,'Регистрация приход товаров'!$A$4:$A$2000,"&gt;="&amp;DATE(YEAR($A1849),MONTH($A1849),1),'Регистрация приход товаров'!$D$4:$D$2000,$D1849)-SUMIFS('Регистрация приход товаров'!$G$4:$G$2000,'Регистрация приход товаров'!$A$4:$A$2000,"&gt;="&amp;DATE(YEAR($A1849),MONTH($A1849)+1,1),'Регистрация приход товаров'!$D$4:$D$2000,$D1849))+(IFERROR((SUMIF('Остаток на начало год'!$B$5:$B$302,$D1849,'Остаток на начало год'!$E$5:$E$302)+SUMIFS('Регистрация приход товаров'!$G$4:$G$2000,'Регистрация приход товаров'!$D$4:$D$2000,$D1849,'Регистрация приход товаров'!$A$4:$A$2000,"&lt;"&amp;DATE(YEAR($A1849),MONTH($A1849),1)))-SUMIFS('Регистрация расход товаров'!$G$4:$G$2000,'Регистрация расход товаров'!$A$4:$A$2000,"&lt;"&amp;DATE(YEAR($A1849),MONTH($A1849),1),'Регистрация расход товаров'!$D$4:$D$2000,$D1849),0))))*G1849,0)</f>
        <v>0</v>
      </c>
      <c r="I1849" s="154"/>
      <c r="J1849" s="153">
        <f t="shared" si="56"/>
        <v>0</v>
      </c>
      <c r="K1849" s="153">
        <f t="shared" si="57"/>
        <v>0</v>
      </c>
      <c r="L1849" s="43" t="e">
        <f>IF(B1849=#REF!,MAX($L$3:L1848)+1,0)</f>
        <v>#REF!</v>
      </c>
    </row>
    <row r="1850" spans="1:12">
      <c r="A1850" s="158"/>
      <c r="B1850" s="94"/>
      <c r="C1850" s="159"/>
      <c r="D1850" s="128"/>
      <c r="E1850" s="151" t="str">
        <f>IFERROR(INDEX('Материал хисобот'!$C$9:$C$259,MATCH(D1850,'Материал хисобот'!$B$9:$B$259,0),1),"")</f>
        <v/>
      </c>
      <c r="F1850" s="152" t="str">
        <f>IFERROR(INDEX('Материал хисобот'!$D$9:$D$259,MATCH(D1850,'Материал хисобот'!$B$9:$B$259,0),1),"")</f>
        <v/>
      </c>
      <c r="G1850" s="155"/>
      <c r="H1850" s="153">
        <f>IFERROR((((SUMIFS('Регистрация приход товаров'!$H$4:$H$2000,'Регистрация приход товаров'!$A$4:$A$2000,"&gt;="&amp;DATE(YEAR($A1850),MONTH($A1850),1),'Регистрация приход товаров'!$D$4:$D$2000,$D1850)-SUMIFS('Регистрация приход товаров'!$H$4:$H$2000,'Регистрация приход товаров'!$A$4:$A$2000,"&gt;="&amp;DATE(YEAR($A1850),MONTH($A1850)+1,1),'Регистрация приход товаров'!$D$4:$D$2000,$D1850))+(IFERROR((SUMIF('Остаток на начало год'!$B$5:$B$302,$D1850,'Остаток на начало год'!$F$5:$F$302)+SUMIFS('Регистрация приход товаров'!$H$4:$H$2000,'Регистрация приход товаров'!$D$4:$D$2000,$D1850,'Регистрация приход товаров'!$A$4:$A$2000,"&lt;"&amp;DATE(YEAR($A1850),MONTH($A1850),1)))-SUMIFS('Регистрация расход товаров'!$H$4:$H$2000,'Регистрация расход товаров'!$A$4:$A$2000,"&lt;"&amp;DATE(YEAR($A1850),MONTH($A1850),1),'Регистрация расход товаров'!$D$4:$D$2000,$D1850),0)))/((SUMIFS('Регистрация приход товаров'!$G$4:$G$2000,'Регистрация приход товаров'!$A$4:$A$2000,"&gt;="&amp;DATE(YEAR($A1850),MONTH($A1850),1),'Регистрация приход товаров'!$D$4:$D$2000,$D1850)-SUMIFS('Регистрация приход товаров'!$G$4:$G$2000,'Регистрация приход товаров'!$A$4:$A$2000,"&gt;="&amp;DATE(YEAR($A1850),MONTH($A1850)+1,1),'Регистрация приход товаров'!$D$4:$D$2000,$D1850))+(IFERROR((SUMIF('Остаток на начало год'!$B$5:$B$302,$D1850,'Остаток на начало год'!$E$5:$E$302)+SUMIFS('Регистрация приход товаров'!$G$4:$G$2000,'Регистрация приход товаров'!$D$4:$D$2000,$D1850,'Регистрация приход товаров'!$A$4:$A$2000,"&lt;"&amp;DATE(YEAR($A1850),MONTH($A1850),1)))-SUMIFS('Регистрация расход товаров'!$G$4:$G$2000,'Регистрация расход товаров'!$A$4:$A$2000,"&lt;"&amp;DATE(YEAR($A1850),MONTH($A1850),1),'Регистрация расход товаров'!$D$4:$D$2000,$D1850),0))))*G1850,0)</f>
        <v>0</v>
      </c>
      <c r="I1850" s="154"/>
      <c r="J1850" s="153">
        <f t="shared" si="56"/>
        <v>0</v>
      </c>
      <c r="K1850" s="153">
        <f t="shared" si="57"/>
        <v>0</v>
      </c>
      <c r="L1850" s="43" t="e">
        <f>IF(B1850=#REF!,MAX($L$3:L1849)+1,0)</f>
        <v>#REF!</v>
      </c>
    </row>
    <row r="1851" spans="1:12">
      <c r="A1851" s="158"/>
      <c r="B1851" s="94"/>
      <c r="C1851" s="159"/>
      <c r="D1851" s="128"/>
      <c r="E1851" s="151" t="str">
        <f>IFERROR(INDEX('Материал хисобот'!$C$9:$C$259,MATCH(D1851,'Материал хисобот'!$B$9:$B$259,0),1),"")</f>
        <v/>
      </c>
      <c r="F1851" s="152" t="str">
        <f>IFERROR(INDEX('Материал хисобот'!$D$9:$D$259,MATCH(D1851,'Материал хисобот'!$B$9:$B$259,0),1),"")</f>
        <v/>
      </c>
      <c r="G1851" s="155"/>
      <c r="H1851" s="153">
        <f>IFERROR((((SUMIFS('Регистрация приход товаров'!$H$4:$H$2000,'Регистрация приход товаров'!$A$4:$A$2000,"&gt;="&amp;DATE(YEAR($A1851),MONTH($A1851),1),'Регистрация приход товаров'!$D$4:$D$2000,$D1851)-SUMIFS('Регистрация приход товаров'!$H$4:$H$2000,'Регистрация приход товаров'!$A$4:$A$2000,"&gt;="&amp;DATE(YEAR($A1851),MONTH($A1851)+1,1),'Регистрация приход товаров'!$D$4:$D$2000,$D1851))+(IFERROR((SUMIF('Остаток на начало год'!$B$5:$B$302,$D1851,'Остаток на начало год'!$F$5:$F$302)+SUMIFS('Регистрация приход товаров'!$H$4:$H$2000,'Регистрация приход товаров'!$D$4:$D$2000,$D1851,'Регистрация приход товаров'!$A$4:$A$2000,"&lt;"&amp;DATE(YEAR($A1851),MONTH($A1851),1)))-SUMIFS('Регистрация расход товаров'!$H$4:$H$2000,'Регистрация расход товаров'!$A$4:$A$2000,"&lt;"&amp;DATE(YEAR($A1851),MONTH($A1851),1),'Регистрация расход товаров'!$D$4:$D$2000,$D1851),0)))/((SUMIFS('Регистрация приход товаров'!$G$4:$G$2000,'Регистрация приход товаров'!$A$4:$A$2000,"&gt;="&amp;DATE(YEAR($A1851),MONTH($A1851),1),'Регистрация приход товаров'!$D$4:$D$2000,$D1851)-SUMIFS('Регистрация приход товаров'!$G$4:$G$2000,'Регистрация приход товаров'!$A$4:$A$2000,"&gt;="&amp;DATE(YEAR($A1851),MONTH($A1851)+1,1),'Регистрация приход товаров'!$D$4:$D$2000,$D1851))+(IFERROR((SUMIF('Остаток на начало год'!$B$5:$B$302,$D1851,'Остаток на начало год'!$E$5:$E$302)+SUMIFS('Регистрация приход товаров'!$G$4:$G$2000,'Регистрация приход товаров'!$D$4:$D$2000,$D1851,'Регистрация приход товаров'!$A$4:$A$2000,"&lt;"&amp;DATE(YEAR($A1851),MONTH($A1851),1)))-SUMIFS('Регистрация расход товаров'!$G$4:$G$2000,'Регистрация расход товаров'!$A$4:$A$2000,"&lt;"&amp;DATE(YEAR($A1851),MONTH($A1851),1),'Регистрация расход товаров'!$D$4:$D$2000,$D1851),0))))*G1851,0)</f>
        <v>0</v>
      </c>
      <c r="I1851" s="154"/>
      <c r="J1851" s="153">
        <f t="shared" si="56"/>
        <v>0</v>
      </c>
      <c r="K1851" s="153">
        <f t="shared" si="57"/>
        <v>0</v>
      </c>
      <c r="L1851" s="43" t="e">
        <f>IF(B1851=#REF!,MAX($L$3:L1850)+1,0)</f>
        <v>#REF!</v>
      </c>
    </row>
    <row r="1852" spans="1:12">
      <c r="A1852" s="158"/>
      <c r="B1852" s="94"/>
      <c r="C1852" s="159"/>
      <c r="D1852" s="128"/>
      <c r="E1852" s="151" t="str">
        <f>IFERROR(INDEX('Материал хисобот'!$C$9:$C$259,MATCH(D1852,'Материал хисобот'!$B$9:$B$259,0),1),"")</f>
        <v/>
      </c>
      <c r="F1852" s="152" t="str">
        <f>IFERROR(INDEX('Материал хисобот'!$D$9:$D$259,MATCH(D1852,'Материал хисобот'!$B$9:$B$259,0),1),"")</f>
        <v/>
      </c>
      <c r="G1852" s="155"/>
      <c r="H1852" s="153">
        <f>IFERROR((((SUMIFS('Регистрация приход товаров'!$H$4:$H$2000,'Регистрация приход товаров'!$A$4:$A$2000,"&gt;="&amp;DATE(YEAR($A1852),MONTH($A1852),1),'Регистрация приход товаров'!$D$4:$D$2000,$D1852)-SUMIFS('Регистрация приход товаров'!$H$4:$H$2000,'Регистрация приход товаров'!$A$4:$A$2000,"&gt;="&amp;DATE(YEAR($A1852),MONTH($A1852)+1,1),'Регистрация приход товаров'!$D$4:$D$2000,$D1852))+(IFERROR((SUMIF('Остаток на начало год'!$B$5:$B$302,$D1852,'Остаток на начало год'!$F$5:$F$302)+SUMIFS('Регистрация приход товаров'!$H$4:$H$2000,'Регистрация приход товаров'!$D$4:$D$2000,$D1852,'Регистрация приход товаров'!$A$4:$A$2000,"&lt;"&amp;DATE(YEAR($A1852),MONTH($A1852),1)))-SUMIFS('Регистрация расход товаров'!$H$4:$H$2000,'Регистрация расход товаров'!$A$4:$A$2000,"&lt;"&amp;DATE(YEAR($A1852),MONTH($A1852),1),'Регистрация расход товаров'!$D$4:$D$2000,$D1852),0)))/((SUMIFS('Регистрация приход товаров'!$G$4:$G$2000,'Регистрация приход товаров'!$A$4:$A$2000,"&gt;="&amp;DATE(YEAR($A1852),MONTH($A1852),1),'Регистрация приход товаров'!$D$4:$D$2000,$D1852)-SUMIFS('Регистрация приход товаров'!$G$4:$G$2000,'Регистрация приход товаров'!$A$4:$A$2000,"&gt;="&amp;DATE(YEAR($A1852),MONTH($A1852)+1,1),'Регистрация приход товаров'!$D$4:$D$2000,$D1852))+(IFERROR((SUMIF('Остаток на начало год'!$B$5:$B$302,$D1852,'Остаток на начало год'!$E$5:$E$302)+SUMIFS('Регистрация приход товаров'!$G$4:$G$2000,'Регистрация приход товаров'!$D$4:$D$2000,$D1852,'Регистрация приход товаров'!$A$4:$A$2000,"&lt;"&amp;DATE(YEAR($A1852),MONTH($A1852),1)))-SUMIFS('Регистрация расход товаров'!$G$4:$G$2000,'Регистрация расход товаров'!$A$4:$A$2000,"&lt;"&amp;DATE(YEAR($A1852),MONTH($A1852),1),'Регистрация расход товаров'!$D$4:$D$2000,$D1852),0))))*G1852,0)</f>
        <v>0</v>
      </c>
      <c r="I1852" s="154"/>
      <c r="J1852" s="153">
        <f t="shared" si="56"/>
        <v>0</v>
      </c>
      <c r="K1852" s="153">
        <f t="shared" si="57"/>
        <v>0</v>
      </c>
      <c r="L1852" s="43" t="e">
        <f>IF(B1852=#REF!,MAX($L$3:L1851)+1,0)</f>
        <v>#REF!</v>
      </c>
    </row>
    <row r="1853" spans="1:12">
      <c r="A1853" s="158"/>
      <c r="B1853" s="94"/>
      <c r="C1853" s="159"/>
      <c r="D1853" s="128"/>
      <c r="E1853" s="151" t="str">
        <f>IFERROR(INDEX('Материал хисобот'!$C$9:$C$259,MATCH(D1853,'Материал хисобот'!$B$9:$B$259,0),1),"")</f>
        <v/>
      </c>
      <c r="F1853" s="152" t="str">
        <f>IFERROR(INDEX('Материал хисобот'!$D$9:$D$259,MATCH(D1853,'Материал хисобот'!$B$9:$B$259,0),1),"")</f>
        <v/>
      </c>
      <c r="G1853" s="155"/>
      <c r="H1853" s="153">
        <f>IFERROR((((SUMIFS('Регистрация приход товаров'!$H$4:$H$2000,'Регистрация приход товаров'!$A$4:$A$2000,"&gt;="&amp;DATE(YEAR($A1853),MONTH($A1853),1),'Регистрация приход товаров'!$D$4:$D$2000,$D1853)-SUMIFS('Регистрация приход товаров'!$H$4:$H$2000,'Регистрация приход товаров'!$A$4:$A$2000,"&gt;="&amp;DATE(YEAR($A1853),MONTH($A1853)+1,1),'Регистрация приход товаров'!$D$4:$D$2000,$D1853))+(IFERROR((SUMIF('Остаток на начало год'!$B$5:$B$302,$D1853,'Остаток на начало год'!$F$5:$F$302)+SUMIFS('Регистрация приход товаров'!$H$4:$H$2000,'Регистрация приход товаров'!$D$4:$D$2000,$D1853,'Регистрация приход товаров'!$A$4:$A$2000,"&lt;"&amp;DATE(YEAR($A1853),MONTH($A1853),1)))-SUMIFS('Регистрация расход товаров'!$H$4:$H$2000,'Регистрация расход товаров'!$A$4:$A$2000,"&lt;"&amp;DATE(YEAR($A1853),MONTH($A1853),1),'Регистрация расход товаров'!$D$4:$D$2000,$D1853),0)))/((SUMIFS('Регистрация приход товаров'!$G$4:$G$2000,'Регистрация приход товаров'!$A$4:$A$2000,"&gt;="&amp;DATE(YEAR($A1853),MONTH($A1853),1),'Регистрация приход товаров'!$D$4:$D$2000,$D1853)-SUMIFS('Регистрация приход товаров'!$G$4:$G$2000,'Регистрация приход товаров'!$A$4:$A$2000,"&gt;="&amp;DATE(YEAR($A1853),MONTH($A1853)+1,1),'Регистрация приход товаров'!$D$4:$D$2000,$D1853))+(IFERROR((SUMIF('Остаток на начало год'!$B$5:$B$302,$D1853,'Остаток на начало год'!$E$5:$E$302)+SUMIFS('Регистрация приход товаров'!$G$4:$G$2000,'Регистрация приход товаров'!$D$4:$D$2000,$D1853,'Регистрация приход товаров'!$A$4:$A$2000,"&lt;"&amp;DATE(YEAR($A1853),MONTH($A1853),1)))-SUMIFS('Регистрация расход товаров'!$G$4:$G$2000,'Регистрация расход товаров'!$A$4:$A$2000,"&lt;"&amp;DATE(YEAR($A1853),MONTH($A1853),1),'Регистрация расход товаров'!$D$4:$D$2000,$D1853),0))))*G1853,0)</f>
        <v>0</v>
      </c>
      <c r="I1853" s="154"/>
      <c r="J1853" s="153">
        <f t="shared" si="56"/>
        <v>0</v>
      </c>
      <c r="K1853" s="153">
        <f t="shared" si="57"/>
        <v>0</v>
      </c>
      <c r="L1853" s="43" t="e">
        <f>IF(B1853=#REF!,MAX($L$3:L1852)+1,0)</f>
        <v>#REF!</v>
      </c>
    </row>
    <row r="1854" spans="1:12">
      <c r="A1854" s="158"/>
      <c r="B1854" s="94"/>
      <c r="C1854" s="159"/>
      <c r="D1854" s="128"/>
      <c r="E1854" s="151" t="str">
        <f>IFERROR(INDEX('Материал хисобот'!$C$9:$C$259,MATCH(D1854,'Материал хисобот'!$B$9:$B$259,0),1),"")</f>
        <v/>
      </c>
      <c r="F1854" s="152" t="str">
        <f>IFERROR(INDEX('Материал хисобот'!$D$9:$D$259,MATCH(D1854,'Материал хисобот'!$B$9:$B$259,0),1),"")</f>
        <v/>
      </c>
      <c r="G1854" s="155"/>
      <c r="H1854" s="153">
        <f>IFERROR((((SUMIFS('Регистрация приход товаров'!$H$4:$H$2000,'Регистрация приход товаров'!$A$4:$A$2000,"&gt;="&amp;DATE(YEAR($A1854),MONTH($A1854),1),'Регистрация приход товаров'!$D$4:$D$2000,$D1854)-SUMIFS('Регистрация приход товаров'!$H$4:$H$2000,'Регистрация приход товаров'!$A$4:$A$2000,"&gt;="&amp;DATE(YEAR($A1854),MONTH($A1854)+1,1),'Регистрация приход товаров'!$D$4:$D$2000,$D1854))+(IFERROR((SUMIF('Остаток на начало год'!$B$5:$B$302,$D1854,'Остаток на начало год'!$F$5:$F$302)+SUMIFS('Регистрация приход товаров'!$H$4:$H$2000,'Регистрация приход товаров'!$D$4:$D$2000,$D1854,'Регистрация приход товаров'!$A$4:$A$2000,"&lt;"&amp;DATE(YEAR($A1854),MONTH($A1854),1)))-SUMIFS('Регистрация расход товаров'!$H$4:$H$2000,'Регистрация расход товаров'!$A$4:$A$2000,"&lt;"&amp;DATE(YEAR($A1854),MONTH($A1854),1),'Регистрация расход товаров'!$D$4:$D$2000,$D1854),0)))/((SUMIFS('Регистрация приход товаров'!$G$4:$G$2000,'Регистрация приход товаров'!$A$4:$A$2000,"&gt;="&amp;DATE(YEAR($A1854),MONTH($A1854),1),'Регистрация приход товаров'!$D$4:$D$2000,$D1854)-SUMIFS('Регистрация приход товаров'!$G$4:$G$2000,'Регистрация приход товаров'!$A$4:$A$2000,"&gt;="&amp;DATE(YEAR($A1854),MONTH($A1854)+1,1),'Регистрация приход товаров'!$D$4:$D$2000,$D1854))+(IFERROR((SUMIF('Остаток на начало год'!$B$5:$B$302,$D1854,'Остаток на начало год'!$E$5:$E$302)+SUMIFS('Регистрация приход товаров'!$G$4:$G$2000,'Регистрация приход товаров'!$D$4:$D$2000,$D1854,'Регистрация приход товаров'!$A$4:$A$2000,"&lt;"&amp;DATE(YEAR($A1854),MONTH($A1854),1)))-SUMIFS('Регистрация расход товаров'!$G$4:$G$2000,'Регистрация расход товаров'!$A$4:$A$2000,"&lt;"&amp;DATE(YEAR($A1854),MONTH($A1854),1),'Регистрация расход товаров'!$D$4:$D$2000,$D1854),0))))*G1854,0)</f>
        <v>0</v>
      </c>
      <c r="I1854" s="154"/>
      <c r="J1854" s="153">
        <f t="shared" si="56"/>
        <v>0</v>
      </c>
      <c r="K1854" s="153">
        <f t="shared" si="57"/>
        <v>0</v>
      </c>
      <c r="L1854" s="43" t="e">
        <f>IF(B1854=#REF!,MAX($L$3:L1853)+1,0)</f>
        <v>#REF!</v>
      </c>
    </row>
    <row r="1855" spans="1:12">
      <c r="A1855" s="158"/>
      <c r="B1855" s="94"/>
      <c r="C1855" s="159"/>
      <c r="D1855" s="128"/>
      <c r="E1855" s="151" t="str">
        <f>IFERROR(INDEX('Материал хисобот'!$C$9:$C$259,MATCH(D1855,'Материал хисобот'!$B$9:$B$259,0),1),"")</f>
        <v/>
      </c>
      <c r="F1855" s="152" t="str">
        <f>IFERROR(INDEX('Материал хисобот'!$D$9:$D$259,MATCH(D1855,'Материал хисобот'!$B$9:$B$259,0),1),"")</f>
        <v/>
      </c>
      <c r="G1855" s="155"/>
      <c r="H1855" s="153">
        <f>IFERROR((((SUMIFS('Регистрация приход товаров'!$H$4:$H$2000,'Регистрация приход товаров'!$A$4:$A$2000,"&gt;="&amp;DATE(YEAR($A1855),MONTH($A1855),1),'Регистрация приход товаров'!$D$4:$D$2000,$D1855)-SUMIFS('Регистрация приход товаров'!$H$4:$H$2000,'Регистрация приход товаров'!$A$4:$A$2000,"&gt;="&amp;DATE(YEAR($A1855),MONTH($A1855)+1,1),'Регистрация приход товаров'!$D$4:$D$2000,$D1855))+(IFERROR((SUMIF('Остаток на начало год'!$B$5:$B$302,$D1855,'Остаток на начало год'!$F$5:$F$302)+SUMIFS('Регистрация приход товаров'!$H$4:$H$2000,'Регистрация приход товаров'!$D$4:$D$2000,$D1855,'Регистрация приход товаров'!$A$4:$A$2000,"&lt;"&amp;DATE(YEAR($A1855),MONTH($A1855),1)))-SUMIFS('Регистрация расход товаров'!$H$4:$H$2000,'Регистрация расход товаров'!$A$4:$A$2000,"&lt;"&amp;DATE(YEAR($A1855),MONTH($A1855),1),'Регистрация расход товаров'!$D$4:$D$2000,$D1855),0)))/((SUMIFS('Регистрация приход товаров'!$G$4:$G$2000,'Регистрация приход товаров'!$A$4:$A$2000,"&gt;="&amp;DATE(YEAR($A1855),MONTH($A1855),1),'Регистрация приход товаров'!$D$4:$D$2000,$D1855)-SUMIFS('Регистрация приход товаров'!$G$4:$G$2000,'Регистрация приход товаров'!$A$4:$A$2000,"&gt;="&amp;DATE(YEAR($A1855),MONTH($A1855)+1,1),'Регистрация приход товаров'!$D$4:$D$2000,$D1855))+(IFERROR((SUMIF('Остаток на начало год'!$B$5:$B$302,$D1855,'Остаток на начало год'!$E$5:$E$302)+SUMIFS('Регистрация приход товаров'!$G$4:$G$2000,'Регистрация приход товаров'!$D$4:$D$2000,$D1855,'Регистрация приход товаров'!$A$4:$A$2000,"&lt;"&amp;DATE(YEAR($A1855),MONTH($A1855),1)))-SUMIFS('Регистрация расход товаров'!$G$4:$G$2000,'Регистрация расход товаров'!$A$4:$A$2000,"&lt;"&amp;DATE(YEAR($A1855),MONTH($A1855),1),'Регистрация расход товаров'!$D$4:$D$2000,$D1855),0))))*G1855,0)</f>
        <v>0</v>
      </c>
      <c r="I1855" s="154"/>
      <c r="J1855" s="153">
        <f t="shared" si="56"/>
        <v>0</v>
      </c>
      <c r="K1855" s="153">
        <f t="shared" si="57"/>
        <v>0</v>
      </c>
      <c r="L1855" s="43" t="e">
        <f>IF(B1855=#REF!,MAX($L$3:L1854)+1,0)</f>
        <v>#REF!</v>
      </c>
    </row>
    <row r="1856" spans="1:12">
      <c r="A1856" s="158"/>
      <c r="B1856" s="94"/>
      <c r="C1856" s="159"/>
      <c r="D1856" s="128"/>
      <c r="E1856" s="151" t="str">
        <f>IFERROR(INDEX('Материал хисобот'!$C$9:$C$259,MATCH(D1856,'Материал хисобот'!$B$9:$B$259,0),1),"")</f>
        <v/>
      </c>
      <c r="F1856" s="152" t="str">
        <f>IFERROR(INDEX('Материал хисобот'!$D$9:$D$259,MATCH(D1856,'Материал хисобот'!$B$9:$B$259,0),1),"")</f>
        <v/>
      </c>
      <c r="G1856" s="155"/>
      <c r="H1856" s="153">
        <f>IFERROR((((SUMIFS('Регистрация приход товаров'!$H$4:$H$2000,'Регистрация приход товаров'!$A$4:$A$2000,"&gt;="&amp;DATE(YEAR($A1856),MONTH($A1856),1),'Регистрация приход товаров'!$D$4:$D$2000,$D1856)-SUMIFS('Регистрация приход товаров'!$H$4:$H$2000,'Регистрация приход товаров'!$A$4:$A$2000,"&gt;="&amp;DATE(YEAR($A1856),MONTH($A1856)+1,1),'Регистрация приход товаров'!$D$4:$D$2000,$D1856))+(IFERROR((SUMIF('Остаток на начало год'!$B$5:$B$302,$D1856,'Остаток на начало год'!$F$5:$F$302)+SUMIFS('Регистрация приход товаров'!$H$4:$H$2000,'Регистрация приход товаров'!$D$4:$D$2000,$D1856,'Регистрация приход товаров'!$A$4:$A$2000,"&lt;"&amp;DATE(YEAR($A1856),MONTH($A1856),1)))-SUMIFS('Регистрация расход товаров'!$H$4:$H$2000,'Регистрация расход товаров'!$A$4:$A$2000,"&lt;"&amp;DATE(YEAR($A1856),MONTH($A1856),1),'Регистрация расход товаров'!$D$4:$D$2000,$D1856),0)))/((SUMIFS('Регистрация приход товаров'!$G$4:$G$2000,'Регистрация приход товаров'!$A$4:$A$2000,"&gt;="&amp;DATE(YEAR($A1856),MONTH($A1856),1),'Регистрация приход товаров'!$D$4:$D$2000,$D1856)-SUMIFS('Регистрация приход товаров'!$G$4:$G$2000,'Регистрация приход товаров'!$A$4:$A$2000,"&gt;="&amp;DATE(YEAR($A1856),MONTH($A1856)+1,1),'Регистрация приход товаров'!$D$4:$D$2000,$D1856))+(IFERROR((SUMIF('Остаток на начало год'!$B$5:$B$302,$D1856,'Остаток на начало год'!$E$5:$E$302)+SUMIFS('Регистрация приход товаров'!$G$4:$G$2000,'Регистрация приход товаров'!$D$4:$D$2000,$D1856,'Регистрация приход товаров'!$A$4:$A$2000,"&lt;"&amp;DATE(YEAR($A1856),MONTH($A1856),1)))-SUMIFS('Регистрация расход товаров'!$G$4:$G$2000,'Регистрация расход товаров'!$A$4:$A$2000,"&lt;"&amp;DATE(YEAR($A1856),MONTH($A1856),1),'Регистрация расход товаров'!$D$4:$D$2000,$D1856),0))))*G1856,0)</f>
        <v>0</v>
      </c>
      <c r="I1856" s="154"/>
      <c r="J1856" s="153">
        <f t="shared" si="56"/>
        <v>0</v>
      </c>
      <c r="K1856" s="153">
        <f t="shared" si="57"/>
        <v>0</v>
      </c>
      <c r="L1856" s="43" t="e">
        <f>IF(B1856=#REF!,MAX($L$3:L1855)+1,0)</f>
        <v>#REF!</v>
      </c>
    </row>
    <row r="1857" spans="1:12">
      <c r="A1857" s="158"/>
      <c r="B1857" s="94"/>
      <c r="C1857" s="159"/>
      <c r="D1857" s="128"/>
      <c r="E1857" s="151" t="str">
        <f>IFERROR(INDEX('Материал хисобот'!$C$9:$C$259,MATCH(D1857,'Материал хисобот'!$B$9:$B$259,0),1),"")</f>
        <v/>
      </c>
      <c r="F1857" s="152" t="str">
        <f>IFERROR(INDEX('Материал хисобот'!$D$9:$D$259,MATCH(D1857,'Материал хисобот'!$B$9:$B$259,0),1),"")</f>
        <v/>
      </c>
      <c r="G1857" s="155"/>
      <c r="H1857" s="153">
        <f>IFERROR((((SUMIFS('Регистрация приход товаров'!$H$4:$H$2000,'Регистрация приход товаров'!$A$4:$A$2000,"&gt;="&amp;DATE(YEAR($A1857),MONTH($A1857),1),'Регистрация приход товаров'!$D$4:$D$2000,$D1857)-SUMIFS('Регистрация приход товаров'!$H$4:$H$2000,'Регистрация приход товаров'!$A$4:$A$2000,"&gt;="&amp;DATE(YEAR($A1857),MONTH($A1857)+1,1),'Регистрация приход товаров'!$D$4:$D$2000,$D1857))+(IFERROR((SUMIF('Остаток на начало год'!$B$5:$B$302,$D1857,'Остаток на начало год'!$F$5:$F$302)+SUMIFS('Регистрация приход товаров'!$H$4:$H$2000,'Регистрация приход товаров'!$D$4:$D$2000,$D1857,'Регистрация приход товаров'!$A$4:$A$2000,"&lt;"&amp;DATE(YEAR($A1857),MONTH($A1857),1)))-SUMIFS('Регистрация расход товаров'!$H$4:$H$2000,'Регистрация расход товаров'!$A$4:$A$2000,"&lt;"&amp;DATE(YEAR($A1857),MONTH($A1857),1),'Регистрация расход товаров'!$D$4:$D$2000,$D1857),0)))/((SUMIFS('Регистрация приход товаров'!$G$4:$G$2000,'Регистрация приход товаров'!$A$4:$A$2000,"&gt;="&amp;DATE(YEAR($A1857),MONTH($A1857),1),'Регистрация приход товаров'!$D$4:$D$2000,$D1857)-SUMIFS('Регистрация приход товаров'!$G$4:$G$2000,'Регистрация приход товаров'!$A$4:$A$2000,"&gt;="&amp;DATE(YEAR($A1857),MONTH($A1857)+1,1),'Регистрация приход товаров'!$D$4:$D$2000,$D1857))+(IFERROR((SUMIF('Остаток на начало год'!$B$5:$B$302,$D1857,'Остаток на начало год'!$E$5:$E$302)+SUMIFS('Регистрация приход товаров'!$G$4:$G$2000,'Регистрация приход товаров'!$D$4:$D$2000,$D1857,'Регистрация приход товаров'!$A$4:$A$2000,"&lt;"&amp;DATE(YEAR($A1857),MONTH($A1857),1)))-SUMIFS('Регистрация расход товаров'!$G$4:$G$2000,'Регистрация расход товаров'!$A$4:$A$2000,"&lt;"&amp;DATE(YEAR($A1857),MONTH($A1857),1),'Регистрация расход товаров'!$D$4:$D$2000,$D1857),0))))*G1857,0)</f>
        <v>0</v>
      </c>
      <c r="I1857" s="154"/>
      <c r="J1857" s="153">
        <f t="shared" si="56"/>
        <v>0</v>
      </c>
      <c r="K1857" s="153">
        <f t="shared" si="57"/>
        <v>0</v>
      </c>
      <c r="L1857" s="43" t="e">
        <f>IF(B1857=#REF!,MAX($L$3:L1856)+1,0)</f>
        <v>#REF!</v>
      </c>
    </row>
    <row r="1858" spans="1:12">
      <c r="A1858" s="158"/>
      <c r="B1858" s="94"/>
      <c r="C1858" s="159"/>
      <c r="D1858" s="128"/>
      <c r="E1858" s="151" t="str">
        <f>IFERROR(INDEX('Материал хисобот'!$C$9:$C$259,MATCH(D1858,'Материал хисобот'!$B$9:$B$259,0),1),"")</f>
        <v/>
      </c>
      <c r="F1858" s="152" t="str">
        <f>IFERROR(INDEX('Материал хисобот'!$D$9:$D$259,MATCH(D1858,'Материал хисобот'!$B$9:$B$259,0),1),"")</f>
        <v/>
      </c>
      <c r="G1858" s="155"/>
      <c r="H1858" s="153">
        <f>IFERROR((((SUMIFS('Регистрация приход товаров'!$H$4:$H$2000,'Регистрация приход товаров'!$A$4:$A$2000,"&gt;="&amp;DATE(YEAR($A1858),MONTH($A1858),1),'Регистрация приход товаров'!$D$4:$D$2000,$D1858)-SUMIFS('Регистрация приход товаров'!$H$4:$H$2000,'Регистрация приход товаров'!$A$4:$A$2000,"&gt;="&amp;DATE(YEAR($A1858),MONTH($A1858)+1,1),'Регистрация приход товаров'!$D$4:$D$2000,$D1858))+(IFERROR((SUMIF('Остаток на начало год'!$B$5:$B$302,$D1858,'Остаток на начало год'!$F$5:$F$302)+SUMIFS('Регистрация приход товаров'!$H$4:$H$2000,'Регистрация приход товаров'!$D$4:$D$2000,$D1858,'Регистрация приход товаров'!$A$4:$A$2000,"&lt;"&amp;DATE(YEAR($A1858),MONTH($A1858),1)))-SUMIFS('Регистрация расход товаров'!$H$4:$H$2000,'Регистрация расход товаров'!$A$4:$A$2000,"&lt;"&amp;DATE(YEAR($A1858),MONTH($A1858),1),'Регистрация расход товаров'!$D$4:$D$2000,$D1858),0)))/((SUMIFS('Регистрация приход товаров'!$G$4:$G$2000,'Регистрация приход товаров'!$A$4:$A$2000,"&gt;="&amp;DATE(YEAR($A1858),MONTH($A1858),1),'Регистрация приход товаров'!$D$4:$D$2000,$D1858)-SUMIFS('Регистрация приход товаров'!$G$4:$G$2000,'Регистрация приход товаров'!$A$4:$A$2000,"&gt;="&amp;DATE(YEAR($A1858),MONTH($A1858)+1,1),'Регистрация приход товаров'!$D$4:$D$2000,$D1858))+(IFERROR((SUMIF('Остаток на начало год'!$B$5:$B$302,$D1858,'Остаток на начало год'!$E$5:$E$302)+SUMIFS('Регистрация приход товаров'!$G$4:$G$2000,'Регистрация приход товаров'!$D$4:$D$2000,$D1858,'Регистрация приход товаров'!$A$4:$A$2000,"&lt;"&amp;DATE(YEAR($A1858),MONTH($A1858),1)))-SUMIFS('Регистрация расход товаров'!$G$4:$G$2000,'Регистрация расход товаров'!$A$4:$A$2000,"&lt;"&amp;DATE(YEAR($A1858),MONTH($A1858),1),'Регистрация расход товаров'!$D$4:$D$2000,$D1858),0))))*G1858,0)</f>
        <v>0</v>
      </c>
      <c r="I1858" s="154"/>
      <c r="J1858" s="153">
        <f t="shared" si="56"/>
        <v>0</v>
      </c>
      <c r="K1858" s="153">
        <f t="shared" si="57"/>
        <v>0</v>
      </c>
      <c r="L1858" s="43" t="e">
        <f>IF(B1858=#REF!,MAX($L$3:L1857)+1,0)</f>
        <v>#REF!</v>
      </c>
    </row>
    <row r="1859" spans="1:12">
      <c r="A1859" s="158"/>
      <c r="B1859" s="94"/>
      <c r="C1859" s="159"/>
      <c r="D1859" s="128"/>
      <c r="E1859" s="151" t="str">
        <f>IFERROR(INDEX('Материал хисобот'!$C$9:$C$259,MATCH(D1859,'Материал хисобот'!$B$9:$B$259,0),1),"")</f>
        <v/>
      </c>
      <c r="F1859" s="152" t="str">
        <f>IFERROR(INDEX('Материал хисобот'!$D$9:$D$259,MATCH(D1859,'Материал хисобот'!$B$9:$B$259,0),1),"")</f>
        <v/>
      </c>
      <c r="G1859" s="155"/>
      <c r="H1859" s="153">
        <f>IFERROR((((SUMIFS('Регистрация приход товаров'!$H$4:$H$2000,'Регистрация приход товаров'!$A$4:$A$2000,"&gt;="&amp;DATE(YEAR($A1859),MONTH($A1859),1),'Регистрация приход товаров'!$D$4:$D$2000,$D1859)-SUMIFS('Регистрация приход товаров'!$H$4:$H$2000,'Регистрация приход товаров'!$A$4:$A$2000,"&gt;="&amp;DATE(YEAR($A1859),MONTH($A1859)+1,1),'Регистрация приход товаров'!$D$4:$D$2000,$D1859))+(IFERROR((SUMIF('Остаток на начало год'!$B$5:$B$302,$D1859,'Остаток на начало год'!$F$5:$F$302)+SUMIFS('Регистрация приход товаров'!$H$4:$H$2000,'Регистрация приход товаров'!$D$4:$D$2000,$D1859,'Регистрация приход товаров'!$A$4:$A$2000,"&lt;"&amp;DATE(YEAR($A1859),MONTH($A1859),1)))-SUMIFS('Регистрация расход товаров'!$H$4:$H$2000,'Регистрация расход товаров'!$A$4:$A$2000,"&lt;"&amp;DATE(YEAR($A1859),MONTH($A1859),1),'Регистрация расход товаров'!$D$4:$D$2000,$D1859),0)))/((SUMIFS('Регистрация приход товаров'!$G$4:$G$2000,'Регистрация приход товаров'!$A$4:$A$2000,"&gt;="&amp;DATE(YEAR($A1859),MONTH($A1859),1),'Регистрация приход товаров'!$D$4:$D$2000,$D1859)-SUMIFS('Регистрация приход товаров'!$G$4:$G$2000,'Регистрация приход товаров'!$A$4:$A$2000,"&gt;="&amp;DATE(YEAR($A1859),MONTH($A1859)+1,1),'Регистрация приход товаров'!$D$4:$D$2000,$D1859))+(IFERROR((SUMIF('Остаток на начало год'!$B$5:$B$302,$D1859,'Остаток на начало год'!$E$5:$E$302)+SUMIFS('Регистрация приход товаров'!$G$4:$G$2000,'Регистрация приход товаров'!$D$4:$D$2000,$D1859,'Регистрация приход товаров'!$A$4:$A$2000,"&lt;"&amp;DATE(YEAR($A1859),MONTH($A1859),1)))-SUMIFS('Регистрация расход товаров'!$G$4:$G$2000,'Регистрация расход товаров'!$A$4:$A$2000,"&lt;"&amp;DATE(YEAR($A1859),MONTH($A1859),1),'Регистрация расход товаров'!$D$4:$D$2000,$D1859),0))))*G1859,0)</f>
        <v>0</v>
      </c>
      <c r="I1859" s="154"/>
      <c r="J1859" s="153">
        <f t="shared" si="56"/>
        <v>0</v>
      </c>
      <c r="K1859" s="153">
        <f t="shared" si="57"/>
        <v>0</v>
      </c>
      <c r="L1859" s="43" t="e">
        <f>IF(B1859=#REF!,MAX($L$3:L1858)+1,0)</f>
        <v>#REF!</v>
      </c>
    </row>
    <row r="1860" spans="1:12">
      <c r="A1860" s="158"/>
      <c r="B1860" s="94"/>
      <c r="C1860" s="159"/>
      <c r="D1860" s="128"/>
      <c r="E1860" s="151" t="str">
        <f>IFERROR(INDEX('Материал хисобот'!$C$9:$C$259,MATCH(D1860,'Материал хисобот'!$B$9:$B$259,0),1),"")</f>
        <v/>
      </c>
      <c r="F1860" s="152" t="str">
        <f>IFERROR(INDEX('Материал хисобот'!$D$9:$D$259,MATCH(D1860,'Материал хисобот'!$B$9:$B$259,0),1),"")</f>
        <v/>
      </c>
      <c r="G1860" s="155"/>
      <c r="H1860" s="153">
        <f>IFERROR((((SUMIFS('Регистрация приход товаров'!$H$4:$H$2000,'Регистрация приход товаров'!$A$4:$A$2000,"&gt;="&amp;DATE(YEAR($A1860),MONTH($A1860),1),'Регистрация приход товаров'!$D$4:$D$2000,$D1860)-SUMIFS('Регистрация приход товаров'!$H$4:$H$2000,'Регистрация приход товаров'!$A$4:$A$2000,"&gt;="&amp;DATE(YEAR($A1860),MONTH($A1860)+1,1),'Регистрация приход товаров'!$D$4:$D$2000,$D1860))+(IFERROR((SUMIF('Остаток на начало год'!$B$5:$B$302,$D1860,'Остаток на начало год'!$F$5:$F$302)+SUMIFS('Регистрация приход товаров'!$H$4:$H$2000,'Регистрация приход товаров'!$D$4:$D$2000,$D1860,'Регистрация приход товаров'!$A$4:$A$2000,"&lt;"&amp;DATE(YEAR($A1860),MONTH($A1860),1)))-SUMIFS('Регистрация расход товаров'!$H$4:$H$2000,'Регистрация расход товаров'!$A$4:$A$2000,"&lt;"&amp;DATE(YEAR($A1860),MONTH($A1860),1),'Регистрация расход товаров'!$D$4:$D$2000,$D1860),0)))/((SUMIFS('Регистрация приход товаров'!$G$4:$G$2000,'Регистрация приход товаров'!$A$4:$A$2000,"&gt;="&amp;DATE(YEAR($A1860),MONTH($A1860),1),'Регистрация приход товаров'!$D$4:$D$2000,$D1860)-SUMIFS('Регистрация приход товаров'!$G$4:$G$2000,'Регистрация приход товаров'!$A$4:$A$2000,"&gt;="&amp;DATE(YEAR($A1860),MONTH($A1860)+1,1),'Регистрация приход товаров'!$D$4:$D$2000,$D1860))+(IFERROR((SUMIF('Остаток на начало год'!$B$5:$B$302,$D1860,'Остаток на начало год'!$E$5:$E$302)+SUMIFS('Регистрация приход товаров'!$G$4:$G$2000,'Регистрация приход товаров'!$D$4:$D$2000,$D1860,'Регистрация приход товаров'!$A$4:$A$2000,"&lt;"&amp;DATE(YEAR($A1860),MONTH($A1860),1)))-SUMIFS('Регистрация расход товаров'!$G$4:$G$2000,'Регистрация расход товаров'!$A$4:$A$2000,"&lt;"&amp;DATE(YEAR($A1860),MONTH($A1860),1),'Регистрация расход товаров'!$D$4:$D$2000,$D1860),0))))*G1860,0)</f>
        <v>0</v>
      </c>
      <c r="I1860" s="154"/>
      <c r="J1860" s="153">
        <f t="shared" si="56"/>
        <v>0</v>
      </c>
      <c r="K1860" s="153">
        <f t="shared" si="57"/>
        <v>0</v>
      </c>
      <c r="L1860" s="43" t="e">
        <f>IF(B1860=#REF!,MAX($L$3:L1859)+1,0)</f>
        <v>#REF!</v>
      </c>
    </row>
    <row r="1861" spans="1:12">
      <c r="A1861" s="158"/>
      <c r="B1861" s="94"/>
      <c r="C1861" s="159"/>
      <c r="D1861" s="128"/>
      <c r="E1861" s="151" t="str">
        <f>IFERROR(INDEX('Материал хисобот'!$C$9:$C$259,MATCH(D1861,'Материал хисобот'!$B$9:$B$259,0),1),"")</f>
        <v/>
      </c>
      <c r="F1861" s="152" t="str">
        <f>IFERROR(INDEX('Материал хисобот'!$D$9:$D$259,MATCH(D1861,'Материал хисобот'!$B$9:$B$259,0),1),"")</f>
        <v/>
      </c>
      <c r="G1861" s="155"/>
      <c r="H1861" s="153">
        <f>IFERROR((((SUMIFS('Регистрация приход товаров'!$H$4:$H$2000,'Регистрация приход товаров'!$A$4:$A$2000,"&gt;="&amp;DATE(YEAR($A1861),MONTH($A1861),1),'Регистрация приход товаров'!$D$4:$D$2000,$D1861)-SUMIFS('Регистрация приход товаров'!$H$4:$H$2000,'Регистрация приход товаров'!$A$4:$A$2000,"&gt;="&amp;DATE(YEAR($A1861),MONTH($A1861)+1,1),'Регистрация приход товаров'!$D$4:$D$2000,$D1861))+(IFERROR((SUMIF('Остаток на начало год'!$B$5:$B$302,$D1861,'Остаток на начало год'!$F$5:$F$302)+SUMIFS('Регистрация приход товаров'!$H$4:$H$2000,'Регистрация приход товаров'!$D$4:$D$2000,$D1861,'Регистрация приход товаров'!$A$4:$A$2000,"&lt;"&amp;DATE(YEAR($A1861),MONTH($A1861),1)))-SUMIFS('Регистрация расход товаров'!$H$4:$H$2000,'Регистрация расход товаров'!$A$4:$A$2000,"&lt;"&amp;DATE(YEAR($A1861),MONTH($A1861),1),'Регистрация расход товаров'!$D$4:$D$2000,$D1861),0)))/((SUMIFS('Регистрация приход товаров'!$G$4:$G$2000,'Регистрация приход товаров'!$A$4:$A$2000,"&gt;="&amp;DATE(YEAR($A1861),MONTH($A1861),1),'Регистрация приход товаров'!$D$4:$D$2000,$D1861)-SUMIFS('Регистрация приход товаров'!$G$4:$G$2000,'Регистрация приход товаров'!$A$4:$A$2000,"&gt;="&amp;DATE(YEAR($A1861),MONTH($A1861)+1,1),'Регистрация приход товаров'!$D$4:$D$2000,$D1861))+(IFERROR((SUMIF('Остаток на начало год'!$B$5:$B$302,$D1861,'Остаток на начало год'!$E$5:$E$302)+SUMIFS('Регистрация приход товаров'!$G$4:$G$2000,'Регистрация приход товаров'!$D$4:$D$2000,$D1861,'Регистрация приход товаров'!$A$4:$A$2000,"&lt;"&amp;DATE(YEAR($A1861),MONTH($A1861),1)))-SUMIFS('Регистрация расход товаров'!$G$4:$G$2000,'Регистрация расход товаров'!$A$4:$A$2000,"&lt;"&amp;DATE(YEAR($A1861),MONTH($A1861),1),'Регистрация расход товаров'!$D$4:$D$2000,$D1861),0))))*G1861,0)</f>
        <v>0</v>
      </c>
      <c r="I1861" s="154"/>
      <c r="J1861" s="153">
        <f t="shared" ref="J1861:J1924" si="58">+G1861*I1861</f>
        <v>0</v>
      </c>
      <c r="K1861" s="153">
        <f t="shared" ref="K1861:K1924" si="59">+J1861-H1861</f>
        <v>0</v>
      </c>
      <c r="L1861" s="43" t="e">
        <f>IF(B1861=#REF!,MAX($L$3:L1860)+1,0)</f>
        <v>#REF!</v>
      </c>
    </row>
    <row r="1862" spans="1:12">
      <c r="A1862" s="158"/>
      <c r="B1862" s="94"/>
      <c r="C1862" s="159"/>
      <c r="D1862" s="128"/>
      <c r="E1862" s="151" t="str">
        <f>IFERROR(INDEX('Материал хисобот'!$C$9:$C$259,MATCH(D1862,'Материал хисобот'!$B$9:$B$259,0),1),"")</f>
        <v/>
      </c>
      <c r="F1862" s="152" t="str">
        <f>IFERROR(INDEX('Материал хисобот'!$D$9:$D$259,MATCH(D1862,'Материал хисобот'!$B$9:$B$259,0),1),"")</f>
        <v/>
      </c>
      <c r="G1862" s="155"/>
      <c r="H1862" s="153">
        <f>IFERROR((((SUMIFS('Регистрация приход товаров'!$H$4:$H$2000,'Регистрация приход товаров'!$A$4:$A$2000,"&gt;="&amp;DATE(YEAR($A1862),MONTH($A1862),1),'Регистрация приход товаров'!$D$4:$D$2000,$D1862)-SUMIFS('Регистрация приход товаров'!$H$4:$H$2000,'Регистрация приход товаров'!$A$4:$A$2000,"&gt;="&amp;DATE(YEAR($A1862),MONTH($A1862)+1,1),'Регистрация приход товаров'!$D$4:$D$2000,$D1862))+(IFERROR((SUMIF('Остаток на начало год'!$B$5:$B$302,$D1862,'Остаток на начало год'!$F$5:$F$302)+SUMIFS('Регистрация приход товаров'!$H$4:$H$2000,'Регистрация приход товаров'!$D$4:$D$2000,$D1862,'Регистрация приход товаров'!$A$4:$A$2000,"&lt;"&amp;DATE(YEAR($A1862),MONTH($A1862),1)))-SUMIFS('Регистрация расход товаров'!$H$4:$H$2000,'Регистрация расход товаров'!$A$4:$A$2000,"&lt;"&amp;DATE(YEAR($A1862),MONTH($A1862),1),'Регистрация расход товаров'!$D$4:$D$2000,$D1862),0)))/((SUMIFS('Регистрация приход товаров'!$G$4:$G$2000,'Регистрация приход товаров'!$A$4:$A$2000,"&gt;="&amp;DATE(YEAR($A1862),MONTH($A1862),1),'Регистрация приход товаров'!$D$4:$D$2000,$D1862)-SUMIFS('Регистрация приход товаров'!$G$4:$G$2000,'Регистрация приход товаров'!$A$4:$A$2000,"&gt;="&amp;DATE(YEAR($A1862),MONTH($A1862)+1,1),'Регистрация приход товаров'!$D$4:$D$2000,$D1862))+(IFERROR((SUMIF('Остаток на начало год'!$B$5:$B$302,$D1862,'Остаток на начало год'!$E$5:$E$302)+SUMIFS('Регистрация приход товаров'!$G$4:$G$2000,'Регистрация приход товаров'!$D$4:$D$2000,$D1862,'Регистрация приход товаров'!$A$4:$A$2000,"&lt;"&amp;DATE(YEAR($A1862),MONTH($A1862),1)))-SUMIFS('Регистрация расход товаров'!$G$4:$G$2000,'Регистрация расход товаров'!$A$4:$A$2000,"&lt;"&amp;DATE(YEAR($A1862),MONTH($A1862),1),'Регистрация расход товаров'!$D$4:$D$2000,$D1862),0))))*G1862,0)</f>
        <v>0</v>
      </c>
      <c r="I1862" s="154"/>
      <c r="J1862" s="153">
        <f t="shared" si="58"/>
        <v>0</v>
      </c>
      <c r="K1862" s="153">
        <f t="shared" si="59"/>
        <v>0</v>
      </c>
      <c r="L1862" s="43" t="e">
        <f>IF(B1862=#REF!,MAX($L$3:L1861)+1,0)</f>
        <v>#REF!</v>
      </c>
    </row>
    <row r="1863" spans="1:12">
      <c r="A1863" s="158"/>
      <c r="B1863" s="94"/>
      <c r="C1863" s="159"/>
      <c r="D1863" s="128"/>
      <c r="E1863" s="151" t="str">
        <f>IFERROR(INDEX('Материал хисобот'!$C$9:$C$259,MATCH(D1863,'Материал хисобот'!$B$9:$B$259,0),1),"")</f>
        <v/>
      </c>
      <c r="F1863" s="152" t="str">
        <f>IFERROR(INDEX('Материал хисобот'!$D$9:$D$259,MATCH(D1863,'Материал хисобот'!$B$9:$B$259,0),1),"")</f>
        <v/>
      </c>
      <c r="G1863" s="155"/>
      <c r="H1863" s="153">
        <f>IFERROR((((SUMIFS('Регистрация приход товаров'!$H$4:$H$2000,'Регистрация приход товаров'!$A$4:$A$2000,"&gt;="&amp;DATE(YEAR($A1863),MONTH($A1863),1),'Регистрация приход товаров'!$D$4:$D$2000,$D1863)-SUMIFS('Регистрация приход товаров'!$H$4:$H$2000,'Регистрация приход товаров'!$A$4:$A$2000,"&gt;="&amp;DATE(YEAR($A1863),MONTH($A1863)+1,1),'Регистрация приход товаров'!$D$4:$D$2000,$D1863))+(IFERROR((SUMIF('Остаток на начало год'!$B$5:$B$302,$D1863,'Остаток на начало год'!$F$5:$F$302)+SUMIFS('Регистрация приход товаров'!$H$4:$H$2000,'Регистрация приход товаров'!$D$4:$D$2000,$D1863,'Регистрация приход товаров'!$A$4:$A$2000,"&lt;"&amp;DATE(YEAR($A1863),MONTH($A1863),1)))-SUMIFS('Регистрация расход товаров'!$H$4:$H$2000,'Регистрация расход товаров'!$A$4:$A$2000,"&lt;"&amp;DATE(YEAR($A1863),MONTH($A1863),1),'Регистрация расход товаров'!$D$4:$D$2000,$D1863),0)))/((SUMIFS('Регистрация приход товаров'!$G$4:$G$2000,'Регистрация приход товаров'!$A$4:$A$2000,"&gt;="&amp;DATE(YEAR($A1863),MONTH($A1863),1),'Регистрация приход товаров'!$D$4:$D$2000,$D1863)-SUMIFS('Регистрация приход товаров'!$G$4:$G$2000,'Регистрация приход товаров'!$A$4:$A$2000,"&gt;="&amp;DATE(YEAR($A1863),MONTH($A1863)+1,1),'Регистрация приход товаров'!$D$4:$D$2000,$D1863))+(IFERROR((SUMIF('Остаток на начало год'!$B$5:$B$302,$D1863,'Остаток на начало год'!$E$5:$E$302)+SUMIFS('Регистрация приход товаров'!$G$4:$G$2000,'Регистрация приход товаров'!$D$4:$D$2000,$D1863,'Регистрация приход товаров'!$A$4:$A$2000,"&lt;"&amp;DATE(YEAR($A1863),MONTH($A1863),1)))-SUMIFS('Регистрация расход товаров'!$G$4:$G$2000,'Регистрация расход товаров'!$A$4:$A$2000,"&lt;"&amp;DATE(YEAR($A1863),MONTH($A1863),1),'Регистрация расход товаров'!$D$4:$D$2000,$D1863),0))))*G1863,0)</f>
        <v>0</v>
      </c>
      <c r="I1863" s="154"/>
      <c r="J1863" s="153">
        <f t="shared" si="58"/>
        <v>0</v>
      </c>
      <c r="K1863" s="153">
        <f t="shared" si="59"/>
        <v>0</v>
      </c>
      <c r="L1863" s="43" t="e">
        <f>IF(B1863=#REF!,MAX($L$3:L1862)+1,0)</f>
        <v>#REF!</v>
      </c>
    </row>
    <row r="1864" spans="1:12">
      <c r="A1864" s="158"/>
      <c r="B1864" s="94"/>
      <c r="C1864" s="159"/>
      <c r="D1864" s="128"/>
      <c r="E1864" s="151" t="str">
        <f>IFERROR(INDEX('Материал хисобот'!$C$9:$C$259,MATCH(D1864,'Материал хисобот'!$B$9:$B$259,0),1),"")</f>
        <v/>
      </c>
      <c r="F1864" s="152" t="str">
        <f>IFERROR(INDEX('Материал хисобот'!$D$9:$D$259,MATCH(D1864,'Материал хисобот'!$B$9:$B$259,0),1),"")</f>
        <v/>
      </c>
      <c r="G1864" s="155"/>
      <c r="H1864" s="153">
        <f>IFERROR((((SUMIFS('Регистрация приход товаров'!$H$4:$H$2000,'Регистрация приход товаров'!$A$4:$A$2000,"&gt;="&amp;DATE(YEAR($A1864),MONTH($A1864),1),'Регистрация приход товаров'!$D$4:$D$2000,$D1864)-SUMIFS('Регистрация приход товаров'!$H$4:$H$2000,'Регистрация приход товаров'!$A$4:$A$2000,"&gt;="&amp;DATE(YEAR($A1864),MONTH($A1864)+1,1),'Регистрация приход товаров'!$D$4:$D$2000,$D1864))+(IFERROR((SUMIF('Остаток на начало год'!$B$5:$B$302,$D1864,'Остаток на начало год'!$F$5:$F$302)+SUMIFS('Регистрация приход товаров'!$H$4:$H$2000,'Регистрация приход товаров'!$D$4:$D$2000,$D1864,'Регистрация приход товаров'!$A$4:$A$2000,"&lt;"&amp;DATE(YEAR($A1864),MONTH($A1864),1)))-SUMIFS('Регистрация расход товаров'!$H$4:$H$2000,'Регистрация расход товаров'!$A$4:$A$2000,"&lt;"&amp;DATE(YEAR($A1864),MONTH($A1864),1),'Регистрация расход товаров'!$D$4:$D$2000,$D1864),0)))/((SUMIFS('Регистрация приход товаров'!$G$4:$G$2000,'Регистрация приход товаров'!$A$4:$A$2000,"&gt;="&amp;DATE(YEAR($A1864),MONTH($A1864),1),'Регистрация приход товаров'!$D$4:$D$2000,$D1864)-SUMIFS('Регистрация приход товаров'!$G$4:$G$2000,'Регистрация приход товаров'!$A$4:$A$2000,"&gt;="&amp;DATE(YEAR($A1864),MONTH($A1864)+1,1),'Регистрация приход товаров'!$D$4:$D$2000,$D1864))+(IFERROR((SUMIF('Остаток на начало год'!$B$5:$B$302,$D1864,'Остаток на начало год'!$E$5:$E$302)+SUMIFS('Регистрация приход товаров'!$G$4:$G$2000,'Регистрация приход товаров'!$D$4:$D$2000,$D1864,'Регистрация приход товаров'!$A$4:$A$2000,"&lt;"&amp;DATE(YEAR($A1864),MONTH($A1864),1)))-SUMIFS('Регистрация расход товаров'!$G$4:$G$2000,'Регистрация расход товаров'!$A$4:$A$2000,"&lt;"&amp;DATE(YEAR($A1864),MONTH($A1864),1),'Регистрация расход товаров'!$D$4:$D$2000,$D1864),0))))*G1864,0)</f>
        <v>0</v>
      </c>
      <c r="I1864" s="154"/>
      <c r="J1864" s="153">
        <f t="shared" si="58"/>
        <v>0</v>
      </c>
      <c r="K1864" s="153">
        <f t="shared" si="59"/>
        <v>0</v>
      </c>
      <c r="L1864" s="43" t="e">
        <f>IF(B1864=#REF!,MAX($L$3:L1863)+1,0)</f>
        <v>#REF!</v>
      </c>
    </row>
    <row r="1865" spans="1:12">
      <c r="A1865" s="158"/>
      <c r="B1865" s="94"/>
      <c r="C1865" s="159"/>
      <c r="D1865" s="128"/>
      <c r="E1865" s="151" t="str">
        <f>IFERROR(INDEX('Материал хисобот'!$C$9:$C$259,MATCH(D1865,'Материал хисобот'!$B$9:$B$259,0),1),"")</f>
        <v/>
      </c>
      <c r="F1865" s="152" t="str">
        <f>IFERROR(INDEX('Материал хисобот'!$D$9:$D$259,MATCH(D1865,'Материал хисобот'!$B$9:$B$259,0),1),"")</f>
        <v/>
      </c>
      <c r="G1865" s="155"/>
      <c r="H1865" s="153">
        <f>IFERROR((((SUMIFS('Регистрация приход товаров'!$H$4:$H$2000,'Регистрация приход товаров'!$A$4:$A$2000,"&gt;="&amp;DATE(YEAR($A1865),MONTH($A1865),1),'Регистрация приход товаров'!$D$4:$D$2000,$D1865)-SUMIFS('Регистрация приход товаров'!$H$4:$H$2000,'Регистрация приход товаров'!$A$4:$A$2000,"&gt;="&amp;DATE(YEAR($A1865),MONTH($A1865)+1,1),'Регистрация приход товаров'!$D$4:$D$2000,$D1865))+(IFERROR((SUMIF('Остаток на начало год'!$B$5:$B$302,$D1865,'Остаток на начало год'!$F$5:$F$302)+SUMIFS('Регистрация приход товаров'!$H$4:$H$2000,'Регистрация приход товаров'!$D$4:$D$2000,$D1865,'Регистрация приход товаров'!$A$4:$A$2000,"&lt;"&amp;DATE(YEAR($A1865),MONTH($A1865),1)))-SUMIFS('Регистрация расход товаров'!$H$4:$H$2000,'Регистрация расход товаров'!$A$4:$A$2000,"&lt;"&amp;DATE(YEAR($A1865),MONTH($A1865),1),'Регистрация расход товаров'!$D$4:$D$2000,$D1865),0)))/((SUMIFS('Регистрация приход товаров'!$G$4:$G$2000,'Регистрация приход товаров'!$A$4:$A$2000,"&gt;="&amp;DATE(YEAR($A1865),MONTH($A1865),1),'Регистрация приход товаров'!$D$4:$D$2000,$D1865)-SUMIFS('Регистрация приход товаров'!$G$4:$G$2000,'Регистрация приход товаров'!$A$4:$A$2000,"&gt;="&amp;DATE(YEAR($A1865),MONTH($A1865)+1,1),'Регистрация приход товаров'!$D$4:$D$2000,$D1865))+(IFERROR((SUMIF('Остаток на начало год'!$B$5:$B$302,$D1865,'Остаток на начало год'!$E$5:$E$302)+SUMIFS('Регистрация приход товаров'!$G$4:$G$2000,'Регистрация приход товаров'!$D$4:$D$2000,$D1865,'Регистрация приход товаров'!$A$4:$A$2000,"&lt;"&amp;DATE(YEAR($A1865),MONTH($A1865),1)))-SUMIFS('Регистрация расход товаров'!$G$4:$G$2000,'Регистрация расход товаров'!$A$4:$A$2000,"&lt;"&amp;DATE(YEAR($A1865),MONTH($A1865),1),'Регистрация расход товаров'!$D$4:$D$2000,$D1865),0))))*G1865,0)</f>
        <v>0</v>
      </c>
      <c r="I1865" s="154"/>
      <c r="J1865" s="153">
        <f t="shared" si="58"/>
        <v>0</v>
      </c>
      <c r="K1865" s="153">
        <f t="shared" si="59"/>
        <v>0</v>
      </c>
      <c r="L1865" s="43" t="e">
        <f>IF(B1865=#REF!,MAX($L$3:L1864)+1,0)</f>
        <v>#REF!</v>
      </c>
    </row>
    <row r="1866" spans="1:12">
      <c r="A1866" s="158"/>
      <c r="B1866" s="94"/>
      <c r="C1866" s="159"/>
      <c r="D1866" s="128"/>
      <c r="E1866" s="151" t="str">
        <f>IFERROR(INDEX('Материал хисобот'!$C$9:$C$259,MATCH(D1866,'Материал хисобот'!$B$9:$B$259,0),1),"")</f>
        <v/>
      </c>
      <c r="F1866" s="152" t="str">
        <f>IFERROR(INDEX('Материал хисобот'!$D$9:$D$259,MATCH(D1866,'Материал хисобот'!$B$9:$B$259,0),1),"")</f>
        <v/>
      </c>
      <c r="G1866" s="155"/>
      <c r="H1866" s="153">
        <f>IFERROR((((SUMIFS('Регистрация приход товаров'!$H$4:$H$2000,'Регистрация приход товаров'!$A$4:$A$2000,"&gt;="&amp;DATE(YEAR($A1866),MONTH($A1866),1),'Регистрация приход товаров'!$D$4:$D$2000,$D1866)-SUMIFS('Регистрация приход товаров'!$H$4:$H$2000,'Регистрация приход товаров'!$A$4:$A$2000,"&gt;="&amp;DATE(YEAR($A1866),MONTH($A1866)+1,1),'Регистрация приход товаров'!$D$4:$D$2000,$D1866))+(IFERROR((SUMIF('Остаток на начало год'!$B$5:$B$302,$D1866,'Остаток на начало год'!$F$5:$F$302)+SUMIFS('Регистрация приход товаров'!$H$4:$H$2000,'Регистрация приход товаров'!$D$4:$D$2000,$D1866,'Регистрация приход товаров'!$A$4:$A$2000,"&lt;"&amp;DATE(YEAR($A1866),MONTH($A1866),1)))-SUMIFS('Регистрация расход товаров'!$H$4:$H$2000,'Регистрация расход товаров'!$A$4:$A$2000,"&lt;"&amp;DATE(YEAR($A1866),MONTH($A1866),1),'Регистрация расход товаров'!$D$4:$D$2000,$D1866),0)))/((SUMIFS('Регистрация приход товаров'!$G$4:$G$2000,'Регистрация приход товаров'!$A$4:$A$2000,"&gt;="&amp;DATE(YEAR($A1866),MONTH($A1866),1),'Регистрация приход товаров'!$D$4:$D$2000,$D1866)-SUMIFS('Регистрация приход товаров'!$G$4:$G$2000,'Регистрация приход товаров'!$A$4:$A$2000,"&gt;="&amp;DATE(YEAR($A1866),MONTH($A1866)+1,1),'Регистрация приход товаров'!$D$4:$D$2000,$D1866))+(IFERROR((SUMIF('Остаток на начало год'!$B$5:$B$302,$D1866,'Остаток на начало год'!$E$5:$E$302)+SUMIFS('Регистрация приход товаров'!$G$4:$G$2000,'Регистрация приход товаров'!$D$4:$D$2000,$D1866,'Регистрация приход товаров'!$A$4:$A$2000,"&lt;"&amp;DATE(YEAR($A1866),MONTH($A1866),1)))-SUMIFS('Регистрация расход товаров'!$G$4:$G$2000,'Регистрация расход товаров'!$A$4:$A$2000,"&lt;"&amp;DATE(YEAR($A1866),MONTH($A1866),1),'Регистрация расход товаров'!$D$4:$D$2000,$D1866),0))))*G1866,0)</f>
        <v>0</v>
      </c>
      <c r="I1866" s="154"/>
      <c r="J1866" s="153">
        <f t="shared" si="58"/>
        <v>0</v>
      </c>
      <c r="K1866" s="153">
        <f t="shared" si="59"/>
        <v>0</v>
      </c>
      <c r="L1866" s="43" t="e">
        <f>IF(B1866=#REF!,MAX($L$3:L1865)+1,0)</f>
        <v>#REF!</v>
      </c>
    </row>
    <row r="1867" spans="1:12">
      <c r="A1867" s="158"/>
      <c r="B1867" s="94"/>
      <c r="C1867" s="159"/>
      <c r="D1867" s="128"/>
      <c r="E1867" s="151" t="str">
        <f>IFERROR(INDEX('Материал хисобот'!$C$9:$C$259,MATCH(D1867,'Материал хисобот'!$B$9:$B$259,0),1),"")</f>
        <v/>
      </c>
      <c r="F1867" s="152" t="str">
        <f>IFERROR(INDEX('Материал хисобот'!$D$9:$D$259,MATCH(D1867,'Материал хисобот'!$B$9:$B$259,0),1),"")</f>
        <v/>
      </c>
      <c r="G1867" s="155"/>
      <c r="H1867" s="153">
        <f>IFERROR((((SUMIFS('Регистрация приход товаров'!$H$4:$H$2000,'Регистрация приход товаров'!$A$4:$A$2000,"&gt;="&amp;DATE(YEAR($A1867),MONTH($A1867),1),'Регистрация приход товаров'!$D$4:$D$2000,$D1867)-SUMIFS('Регистрация приход товаров'!$H$4:$H$2000,'Регистрация приход товаров'!$A$4:$A$2000,"&gt;="&amp;DATE(YEAR($A1867),MONTH($A1867)+1,1),'Регистрация приход товаров'!$D$4:$D$2000,$D1867))+(IFERROR((SUMIF('Остаток на начало год'!$B$5:$B$302,$D1867,'Остаток на начало год'!$F$5:$F$302)+SUMIFS('Регистрация приход товаров'!$H$4:$H$2000,'Регистрация приход товаров'!$D$4:$D$2000,$D1867,'Регистрация приход товаров'!$A$4:$A$2000,"&lt;"&amp;DATE(YEAR($A1867),MONTH($A1867),1)))-SUMIFS('Регистрация расход товаров'!$H$4:$H$2000,'Регистрация расход товаров'!$A$4:$A$2000,"&lt;"&amp;DATE(YEAR($A1867),MONTH($A1867),1),'Регистрация расход товаров'!$D$4:$D$2000,$D1867),0)))/((SUMIFS('Регистрация приход товаров'!$G$4:$G$2000,'Регистрация приход товаров'!$A$4:$A$2000,"&gt;="&amp;DATE(YEAR($A1867),MONTH($A1867),1),'Регистрация приход товаров'!$D$4:$D$2000,$D1867)-SUMIFS('Регистрация приход товаров'!$G$4:$G$2000,'Регистрация приход товаров'!$A$4:$A$2000,"&gt;="&amp;DATE(YEAR($A1867),MONTH($A1867)+1,1),'Регистрация приход товаров'!$D$4:$D$2000,$D1867))+(IFERROR((SUMIF('Остаток на начало год'!$B$5:$B$302,$D1867,'Остаток на начало год'!$E$5:$E$302)+SUMIFS('Регистрация приход товаров'!$G$4:$G$2000,'Регистрация приход товаров'!$D$4:$D$2000,$D1867,'Регистрация приход товаров'!$A$4:$A$2000,"&lt;"&amp;DATE(YEAR($A1867),MONTH($A1867),1)))-SUMIFS('Регистрация расход товаров'!$G$4:$G$2000,'Регистрация расход товаров'!$A$4:$A$2000,"&lt;"&amp;DATE(YEAR($A1867),MONTH($A1867),1),'Регистрация расход товаров'!$D$4:$D$2000,$D1867),0))))*G1867,0)</f>
        <v>0</v>
      </c>
      <c r="I1867" s="154"/>
      <c r="J1867" s="153">
        <f t="shared" si="58"/>
        <v>0</v>
      </c>
      <c r="K1867" s="153">
        <f t="shared" si="59"/>
        <v>0</v>
      </c>
      <c r="L1867" s="43" t="e">
        <f>IF(B1867=#REF!,MAX($L$3:L1866)+1,0)</f>
        <v>#REF!</v>
      </c>
    </row>
    <row r="1868" spans="1:12">
      <c r="A1868" s="158"/>
      <c r="B1868" s="94"/>
      <c r="C1868" s="159"/>
      <c r="D1868" s="128"/>
      <c r="E1868" s="151" t="str">
        <f>IFERROR(INDEX('Материал хисобот'!$C$9:$C$259,MATCH(D1868,'Материал хисобот'!$B$9:$B$259,0),1),"")</f>
        <v/>
      </c>
      <c r="F1868" s="152" t="str">
        <f>IFERROR(INDEX('Материал хисобот'!$D$9:$D$259,MATCH(D1868,'Материал хисобот'!$B$9:$B$259,0),1),"")</f>
        <v/>
      </c>
      <c r="G1868" s="155"/>
      <c r="H1868" s="153">
        <f>IFERROR((((SUMIFS('Регистрация приход товаров'!$H$4:$H$2000,'Регистрация приход товаров'!$A$4:$A$2000,"&gt;="&amp;DATE(YEAR($A1868),MONTH($A1868),1),'Регистрация приход товаров'!$D$4:$D$2000,$D1868)-SUMIFS('Регистрация приход товаров'!$H$4:$H$2000,'Регистрация приход товаров'!$A$4:$A$2000,"&gt;="&amp;DATE(YEAR($A1868),MONTH($A1868)+1,1),'Регистрация приход товаров'!$D$4:$D$2000,$D1868))+(IFERROR((SUMIF('Остаток на начало год'!$B$5:$B$302,$D1868,'Остаток на начало год'!$F$5:$F$302)+SUMIFS('Регистрация приход товаров'!$H$4:$H$2000,'Регистрация приход товаров'!$D$4:$D$2000,$D1868,'Регистрация приход товаров'!$A$4:$A$2000,"&lt;"&amp;DATE(YEAR($A1868),MONTH($A1868),1)))-SUMIFS('Регистрация расход товаров'!$H$4:$H$2000,'Регистрация расход товаров'!$A$4:$A$2000,"&lt;"&amp;DATE(YEAR($A1868),MONTH($A1868),1),'Регистрация расход товаров'!$D$4:$D$2000,$D1868),0)))/((SUMIFS('Регистрация приход товаров'!$G$4:$G$2000,'Регистрация приход товаров'!$A$4:$A$2000,"&gt;="&amp;DATE(YEAR($A1868),MONTH($A1868),1),'Регистрация приход товаров'!$D$4:$D$2000,$D1868)-SUMIFS('Регистрация приход товаров'!$G$4:$G$2000,'Регистрация приход товаров'!$A$4:$A$2000,"&gt;="&amp;DATE(YEAR($A1868),MONTH($A1868)+1,1),'Регистрация приход товаров'!$D$4:$D$2000,$D1868))+(IFERROR((SUMIF('Остаток на начало год'!$B$5:$B$302,$D1868,'Остаток на начало год'!$E$5:$E$302)+SUMIFS('Регистрация приход товаров'!$G$4:$G$2000,'Регистрация приход товаров'!$D$4:$D$2000,$D1868,'Регистрация приход товаров'!$A$4:$A$2000,"&lt;"&amp;DATE(YEAR($A1868),MONTH($A1868),1)))-SUMIFS('Регистрация расход товаров'!$G$4:$G$2000,'Регистрация расход товаров'!$A$4:$A$2000,"&lt;"&amp;DATE(YEAR($A1868),MONTH($A1868),1),'Регистрация расход товаров'!$D$4:$D$2000,$D1868),0))))*G1868,0)</f>
        <v>0</v>
      </c>
      <c r="I1868" s="154"/>
      <c r="J1868" s="153">
        <f t="shared" si="58"/>
        <v>0</v>
      </c>
      <c r="K1868" s="153">
        <f t="shared" si="59"/>
        <v>0</v>
      </c>
      <c r="L1868" s="43" t="e">
        <f>IF(B1868=#REF!,MAX($L$3:L1867)+1,0)</f>
        <v>#REF!</v>
      </c>
    </row>
    <row r="1869" spans="1:12">
      <c r="A1869" s="158"/>
      <c r="B1869" s="94"/>
      <c r="C1869" s="159"/>
      <c r="D1869" s="128"/>
      <c r="E1869" s="151" t="str">
        <f>IFERROR(INDEX('Материал хисобот'!$C$9:$C$259,MATCH(D1869,'Материал хисобот'!$B$9:$B$259,0),1),"")</f>
        <v/>
      </c>
      <c r="F1869" s="152" t="str">
        <f>IFERROR(INDEX('Материал хисобот'!$D$9:$D$259,MATCH(D1869,'Материал хисобот'!$B$9:$B$259,0),1),"")</f>
        <v/>
      </c>
      <c r="G1869" s="155"/>
      <c r="H1869" s="153">
        <f>IFERROR((((SUMIFS('Регистрация приход товаров'!$H$4:$H$2000,'Регистрация приход товаров'!$A$4:$A$2000,"&gt;="&amp;DATE(YEAR($A1869),MONTH($A1869),1),'Регистрация приход товаров'!$D$4:$D$2000,$D1869)-SUMIFS('Регистрация приход товаров'!$H$4:$H$2000,'Регистрация приход товаров'!$A$4:$A$2000,"&gt;="&amp;DATE(YEAR($A1869),MONTH($A1869)+1,1),'Регистрация приход товаров'!$D$4:$D$2000,$D1869))+(IFERROR((SUMIF('Остаток на начало год'!$B$5:$B$302,$D1869,'Остаток на начало год'!$F$5:$F$302)+SUMIFS('Регистрация приход товаров'!$H$4:$H$2000,'Регистрация приход товаров'!$D$4:$D$2000,$D1869,'Регистрация приход товаров'!$A$4:$A$2000,"&lt;"&amp;DATE(YEAR($A1869),MONTH($A1869),1)))-SUMIFS('Регистрация расход товаров'!$H$4:$H$2000,'Регистрация расход товаров'!$A$4:$A$2000,"&lt;"&amp;DATE(YEAR($A1869),MONTH($A1869),1),'Регистрация расход товаров'!$D$4:$D$2000,$D1869),0)))/((SUMIFS('Регистрация приход товаров'!$G$4:$G$2000,'Регистрация приход товаров'!$A$4:$A$2000,"&gt;="&amp;DATE(YEAR($A1869),MONTH($A1869),1),'Регистрация приход товаров'!$D$4:$D$2000,$D1869)-SUMIFS('Регистрация приход товаров'!$G$4:$G$2000,'Регистрация приход товаров'!$A$4:$A$2000,"&gt;="&amp;DATE(YEAR($A1869),MONTH($A1869)+1,1),'Регистрация приход товаров'!$D$4:$D$2000,$D1869))+(IFERROR((SUMIF('Остаток на начало год'!$B$5:$B$302,$D1869,'Остаток на начало год'!$E$5:$E$302)+SUMIFS('Регистрация приход товаров'!$G$4:$G$2000,'Регистрация приход товаров'!$D$4:$D$2000,$D1869,'Регистрация приход товаров'!$A$4:$A$2000,"&lt;"&amp;DATE(YEAR($A1869),MONTH($A1869),1)))-SUMIFS('Регистрация расход товаров'!$G$4:$G$2000,'Регистрация расход товаров'!$A$4:$A$2000,"&lt;"&amp;DATE(YEAR($A1869),MONTH($A1869),1),'Регистрация расход товаров'!$D$4:$D$2000,$D1869),0))))*G1869,0)</f>
        <v>0</v>
      </c>
      <c r="I1869" s="154"/>
      <c r="J1869" s="153">
        <f t="shared" si="58"/>
        <v>0</v>
      </c>
      <c r="K1869" s="153">
        <f t="shared" si="59"/>
        <v>0</v>
      </c>
      <c r="L1869" s="43" t="e">
        <f>IF(B1869=#REF!,MAX($L$3:L1868)+1,0)</f>
        <v>#REF!</v>
      </c>
    </row>
    <row r="1870" spans="1:12">
      <c r="A1870" s="158"/>
      <c r="B1870" s="94"/>
      <c r="C1870" s="159"/>
      <c r="D1870" s="128"/>
      <c r="E1870" s="151" t="str">
        <f>IFERROR(INDEX('Материал хисобот'!$C$9:$C$259,MATCH(D1870,'Материал хисобот'!$B$9:$B$259,0),1),"")</f>
        <v/>
      </c>
      <c r="F1870" s="152" t="str">
        <f>IFERROR(INDEX('Материал хисобот'!$D$9:$D$259,MATCH(D1870,'Материал хисобот'!$B$9:$B$259,0),1),"")</f>
        <v/>
      </c>
      <c r="G1870" s="155"/>
      <c r="H1870" s="153">
        <f>IFERROR((((SUMIFS('Регистрация приход товаров'!$H$4:$H$2000,'Регистрация приход товаров'!$A$4:$A$2000,"&gt;="&amp;DATE(YEAR($A1870),MONTH($A1870),1),'Регистрация приход товаров'!$D$4:$D$2000,$D1870)-SUMIFS('Регистрация приход товаров'!$H$4:$H$2000,'Регистрация приход товаров'!$A$4:$A$2000,"&gt;="&amp;DATE(YEAR($A1870),MONTH($A1870)+1,1),'Регистрация приход товаров'!$D$4:$D$2000,$D1870))+(IFERROR((SUMIF('Остаток на начало год'!$B$5:$B$302,$D1870,'Остаток на начало год'!$F$5:$F$302)+SUMIFS('Регистрация приход товаров'!$H$4:$H$2000,'Регистрация приход товаров'!$D$4:$D$2000,$D1870,'Регистрация приход товаров'!$A$4:$A$2000,"&lt;"&amp;DATE(YEAR($A1870),MONTH($A1870),1)))-SUMIFS('Регистрация расход товаров'!$H$4:$H$2000,'Регистрация расход товаров'!$A$4:$A$2000,"&lt;"&amp;DATE(YEAR($A1870),MONTH($A1870),1),'Регистрация расход товаров'!$D$4:$D$2000,$D1870),0)))/((SUMIFS('Регистрация приход товаров'!$G$4:$G$2000,'Регистрация приход товаров'!$A$4:$A$2000,"&gt;="&amp;DATE(YEAR($A1870),MONTH($A1870),1),'Регистрация приход товаров'!$D$4:$D$2000,$D1870)-SUMIFS('Регистрация приход товаров'!$G$4:$G$2000,'Регистрация приход товаров'!$A$4:$A$2000,"&gt;="&amp;DATE(YEAR($A1870),MONTH($A1870)+1,1),'Регистрация приход товаров'!$D$4:$D$2000,$D1870))+(IFERROR((SUMIF('Остаток на начало год'!$B$5:$B$302,$D1870,'Остаток на начало год'!$E$5:$E$302)+SUMIFS('Регистрация приход товаров'!$G$4:$G$2000,'Регистрация приход товаров'!$D$4:$D$2000,$D1870,'Регистрация приход товаров'!$A$4:$A$2000,"&lt;"&amp;DATE(YEAR($A1870),MONTH($A1870),1)))-SUMIFS('Регистрация расход товаров'!$G$4:$G$2000,'Регистрация расход товаров'!$A$4:$A$2000,"&lt;"&amp;DATE(YEAR($A1870),MONTH($A1870),1),'Регистрация расход товаров'!$D$4:$D$2000,$D1870),0))))*G1870,0)</f>
        <v>0</v>
      </c>
      <c r="I1870" s="154"/>
      <c r="J1870" s="153">
        <f t="shared" si="58"/>
        <v>0</v>
      </c>
      <c r="K1870" s="153">
        <f t="shared" si="59"/>
        <v>0</v>
      </c>
      <c r="L1870" s="43" t="e">
        <f>IF(B1870=#REF!,MAX($L$3:L1869)+1,0)</f>
        <v>#REF!</v>
      </c>
    </row>
    <row r="1871" spans="1:12">
      <c r="A1871" s="158"/>
      <c r="B1871" s="94"/>
      <c r="C1871" s="159"/>
      <c r="D1871" s="128"/>
      <c r="E1871" s="151" t="str">
        <f>IFERROR(INDEX('Материал хисобот'!$C$9:$C$259,MATCH(D1871,'Материал хисобот'!$B$9:$B$259,0),1),"")</f>
        <v/>
      </c>
      <c r="F1871" s="152" t="str">
        <f>IFERROR(INDEX('Материал хисобот'!$D$9:$D$259,MATCH(D1871,'Материал хисобот'!$B$9:$B$259,0),1),"")</f>
        <v/>
      </c>
      <c r="G1871" s="155"/>
      <c r="H1871" s="153">
        <f>IFERROR((((SUMIFS('Регистрация приход товаров'!$H$4:$H$2000,'Регистрация приход товаров'!$A$4:$A$2000,"&gt;="&amp;DATE(YEAR($A1871),MONTH($A1871),1),'Регистрация приход товаров'!$D$4:$D$2000,$D1871)-SUMIFS('Регистрация приход товаров'!$H$4:$H$2000,'Регистрация приход товаров'!$A$4:$A$2000,"&gt;="&amp;DATE(YEAR($A1871),MONTH($A1871)+1,1),'Регистрация приход товаров'!$D$4:$D$2000,$D1871))+(IFERROR((SUMIF('Остаток на начало год'!$B$5:$B$302,$D1871,'Остаток на начало год'!$F$5:$F$302)+SUMIFS('Регистрация приход товаров'!$H$4:$H$2000,'Регистрация приход товаров'!$D$4:$D$2000,$D1871,'Регистрация приход товаров'!$A$4:$A$2000,"&lt;"&amp;DATE(YEAR($A1871),MONTH($A1871),1)))-SUMIFS('Регистрация расход товаров'!$H$4:$H$2000,'Регистрация расход товаров'!$A$4:$A$2000,"&lt;"&amp;DATE(YEAR($A1871),MONTH($A1871),1),'Регистрация расход товаров'!$D$4:$D$2000,$D1871),0)))/((SUMIFS('Регистрация приход товаров'!$G$4:$G$2000,'Регистрация приход товаров'!$A$4:$A$2000,"&gt;="&amp;DATE(YEAR($A1871),MONTH($A1871),1),'Регистрация приход товаров'!$D$4:$D$2000,$D1871)-SUMIFS('Регистрация приход товаров'!$G$4:$G$2000,'Регистрация приход товаров'!$A$4:$A$2000,"&gt;="&amp;DATE(YEAR($A1871),MONTH($A1871)+1,1),'Регистрация приход товаров'!$D$4:$D$2000,$D1871))+(IFERROR((SUMIF('Остаток на начало год'!$B$5:$B$302,$D1871,'Остаток на начало год'!$E$5:$E$302)+SUMIFS('Регистрация приход товаров'!$G$4:$G$2000,'Регистрация приход товаров'!$D$4:$D$2000,$D1871,'Регистрация приход товаров'!$A$4:$A$2000,"&lt;"&amp;DATE(YEAR($A1871),MONTH($A1871),1)))-SUMIFS('Регистрация расход товаров'!$G$4:$G$2000,'Регистрация расход товаров'!$A$4:$A$2000,"&lt;"&amp;DATE(YEAR($A1871),MONTH($A1871),1),'Регистрация расход товаров'!$D$4:$D$2000,$D1871),0))))*G1871,0)</f>
        <v>0</v>
      </c>
      <c r="I1871" s="154"/>
      <c r="J1871" s="153">
        <f t="shared" si="58"/>
        <v>0</v>
      </c>
      <c r="K1871" s="153">
        <f t="shared" si="59"/>
        <v>0</v>
      </c>
      <c r="L1871" s="43" t="e">
        <f>IF(B1871=#REF!,MAX($L$3:L1870)+1,0)</f>
        <v>#REF!</v>
      </c>
    </row>
    <row r="1872" spans="1:12">
      <c r="A1872" s="158"/>
      <c r="B1872" s="94"/>
      <c r="C1872" s="159"/>
      <c r="D1872" s="128"/>
      <c r="E1872" s="151" t="str">
        <f>IFERROR(INDEX('Материал хисобот'!$C$9:$C$259,MATCH(D1872,'Материал хисобот'!$B$9:$B$259,0),1),"")</f>
        <v/>
      </c>
      <c r="F1872" s="152" t="str">
        <f>IFERROR(INDEX('Материал хисобот'!$D$9:$D$259,MATCH(D1872,'Материал хисобот'!$B$9:$B$259,0),1),"")</f>
        <v/>
      </c>
      <c r="G1872" s="155"/>
      <c r="H1872" s="153">
        <f>IFERROR((((SUMIFS('Регистрация приход товаров'!$H$4:$H$2000,'Регистрация приход товаров'!$A$4:$A$2000,"&gt;="&amp;DATE(YEAR($A1872),MONTH($A1872),1),'Регистрация приход товаров'!$D$4:$D$2000,$D1872)-SUMIFS('Регистрация приход товаров'!$H$4:$H$2000,'Регистрация приход товаров'!$A$4:$A$2000,"&gt;="&amp;DATE(YEAR($A1872),MONTH($A1872)+1,1),'Регистрация приход товаров'!$D$4:$D$2000,$D1872))+(IFERROR((SUMIF('Остаток на начало год'!$B$5:$B$302,$D1872,'Остаток на начало год'!$F$5:$F$302)+SUMIFS('Регистрация приход товаров'!$H$4:$H$2000,'Регистрация приход товаров'!$D$4:$D$2000,$D1872,'Регистрация приход товаров'!$A$4:$A$2000,"&lt;"&amp;DATE(YEAR($A1872),MONTH($A1872),1)))-SUMIFS('Регистрация расход товаров'!$H$4:$H$2000,'Регистрация расход товаров'!$A$4:$A$2000,"&lt;"&amp;DATE(YEAR($A1872),MONTH($A1872),1),'Регистрация расход товаров'!$D$4:$D$2000,$D1872),0)))/((SUMIFS('Регистрация приход товаров'!$G$4:$G$2000,'Регистрация приход товаров'!$A$4:$A$2000,"&gt;="&amp;DATE(YEAR($A1872),MONTH($A1872),1),'Регистрация приход товаров'!$D$4:$D$2000,$D1872)-SUMIFS('Регистрация приход товаров'!$G$4:$G$2000,'Регистрация приход товаров'!$A$4:$A$2000,"&gt;="&amp;DATE(YEAR($A1872),MONTH($A1872)+1,1),'Регистрация приход товаров'!$D$4:$D$2000,$D1872))+(IFERROR((SUMIF('Остаток на начало год'!$B$5:$B$302,$D1872,'Остаток на начало год'!$E$5:$E$302)+SUMIFS('Регистрация приход товаров'!$G$4:$G$2000,'Регистрация приход товаров'!$D$4:$D$2000,$D1872,'Регистрация приход товаров'!$A$4:$A$2000,"&lt;"&amp;DATE(YEAR($A1872),MONTH($A1872),1)))-SUMIFS('Регистрация расход товаров'!$G$4:$G$2000,'Регистрация расход товаров'!$A$4:$A$2000,"&lt;"&amp;DATE(YEAR($A1872),MONTH($A1872),1),'Регистрация расход товаров'!$D$4:$D$2000,$D1872),0))))*G1872,0)</f>
        <v>0</v>
      </c>
      <c r="I1872" s="154"/>
      <c r="J1872" s="153">
        <f t="shared" si="58"/>
        <v>0</v>
      </c>
      <c r="K1872" s="153">
        <f t="shared" si="59"/>
        <v>0</v>
      </c>
      <c r="L1872" s="43" t="e">
        <f>IF(B1872=#REF!,MAX($L$3:L1871)+1,0)</f>
        <v>#REF!</v>
      </c>
    </row>
    <row r="1873" spans="1:12">
      <c r="A1873" s="158"/>
      <c r="B1873" s="94"/>
      <c r="C1873" s="159"/>
      <c r="D1873" s="128"/>
      <c r="E1873" s="151" t="str">
        <f>IFERROR(INDEX('Материал хисобот'!$C$9:$C$259,MATCH(D1873,'Материал хисобот'!$B$9:$B$259,0),1),"")</f>
        <v/>
      </c>
      <c r="F1873" s="152" t="str">
        <f>IFERROR(INDEX('Материал хисобот'!$D$9:$D$259,MATCH(D1873,'Материал хисобот'!$B$9:$B$259,0),1),"")</f>
        <v/>
      </c>
      <c r="G1873" s="155"/>
      <c r="H1873" s="153">
        <f>IFERROR((((SUMIFS('Регистрация приход товаров'!$H$4:$H$2000,'Регистрация приход товаров'!$A$4:$A$2000,"&gt;="&amp;DATE(YEAR($A1873),MONTH($A1873),1),'Регистрация приход товаров'!$D$4:$D$2000,$D1873)-SUMIFS('Регистрация приход товаров'!$H$4:$H$2000,'Регистрация приход товаров'!$A$4:$A$2000,"&gt;="&amp;DATE(YEAR($A1873),MONTH($A1873)+1,1),'Регистрация приход товаров'!$D$4:$D$2000,$D1873))+(IFERROR((SUMIF('Остаток на начало год'!$B$5:$B$302,$D1873,'Остаток на начало год'!$F$5:$F$302)+SUMIFS('Регистрация приход товаров'!$H$4:$H$2000,'Регистрация приход товаров'!$D$4:$D$2000,$D1873,'Регистрация приход товаров'!$A$4:$A$2000,"&lt;"&amp;DATE(YEAR($A1873),MONTH($A1873),1)))-SUMIFS('Регистрация расход товаров'!$H$4:$H$2000,'Регистрация расход товаров'!$A$4:$A$2000,"&lt;"&amp;DATE(YEAR($A1873),MONTH($A1873),1),'Регистрация расход товаров'!$D$4:$D$2000,$D1873),0)))/((SUMIFS('Регистрация приход товаров'!$G$4:$G$2000,'Регистрация приход товаров'!$A$4:$A$2000,"&gt;="&amp;DATE(YEAR($A1873),MONTH($A1873),1),'Регистрация приход товаров'!$D$4:$D$2000,$D1873)-SUMIFS('Регистрация приход товаров'!$G$4:$G$2000,'Регистрация приход товаров'!$A$4:$A$2000,"&gt;="&amp;DATE(YEAR($A1873),MONTH($A1873)+1,1),'Регистрация приход товаров'!$D$4:$D$2000,$D1873))+(IFERROR((SUMIF('Остаток на начало год'!$B$5:$B$302,$D1873,'Остаток на начало год'!$E$5:$E$302)+SUMIFS('Регистрация приход товаров'!$G$4:$G$2000,'Регистрация приход товаров'!$D$4:$D$2000,$D1873,'Регистрация приход товаров'!$A$4:$A$2000,"&lt;"&amp;DATE(YEAR($A1873),MONTH($A1873),1)))-SUMIFS('Регистрация расход товаров'!$G$4:$G$2000,'Регистрация расход товаров'!$A$4:$A$2000,"&lt;"&amp;DATE(YEAR($A1873),MONTH($A1873),1),'Регистрация расход товаров'!$D$4:$D$2000,$D1873),0))))*G1873,0)</f>
        <v>0</v>
      </c>
      <c r="I1873" s="154"/>
      <c r="J1873" s="153">
        <f t="shared" si="58"/>
        <v>0</v>
      </c>
      <c r="K1873" s="153">
        <f t="shared" si="59"/>
        <v>0</v>
      </c>
      <c r="L1873" s="43" t="e">
        <f>IF(B1873=#REF!,MAX($L$3:L1872)+1,0)</f>
        <v>#REF!</v>
      </c>
    </row>
    <row r="1874" spans="1:12">
      <c r="A1874" s="158"/>
      <c r="B1874" s="94"/>
      <c r="C1874" s="159"/>
      <c r="D1874" s="128"/>
      <c r="E1874" s="151" t="str">
        <f>IFERROR(INDEX('Материал хисобот'!$C$9:$C$259,MATCH(D1874,'Материал хисобот'!$B$9:$B$259,0),1),"")</f>
        <v/>
      </c>
      <c r="F1874" s="152" t="str">
        <f>IFERROR(INDEX('Материал хисобот'!$D$9:$D$259,MATCH(D1874,'Материал хисобот'!$B$9:$B$259,0),1),"")</f>
        <v/>
      </c>
      <c r="G1874" s="155"/>
      <c r="H1874" s="153">
        <f>IFERROR((((SUMIFS('Регистрация приход товаров'!$H$4:$H$2000,'Регистрация приход товаров'!$A$4:$A$2000,"&gt;="&amp;DATE(YEAR($A1874),MONTH($A1874),1),'Регистрация приход товаров'!$D$4:$D$2000,$D1874)-SUMIFS('Регистрация приход товаров'!$H$4:$H$2000,'Регистрация приход товаров'!$A$4:$A$2000,"&gt;="&amp;DATE(YEAR($A1874),MONTH($A1874)+1,1),'Регистрация приход товаров'!$D$4:$D$2000,$D1874))+(IFERROR((SUMIF('Остаток на начало год'!$B$5:$B$302,$D1874,'Остаток на начало год'!$F$5:$F$302)+SUMIFS('Регистрация приход товаров'!$H$4:$H$2000,'Регистрация приход товаров'!$D$4:$D$2000,$D1874,'Регистрация приход товаров'!$A$4:$A$2000,"&lt;"&amp;DATE(YEAR($A1874),MONTH($A1874),1)))-SUMIFS('Регистрация расход товаров'!$H$4:$H$2000,'Регистрация расход товаров'!$A$4:$A$2000,"&lt;"&amp;DATE(YEAR($A1874),MONTH($A1874),1),'Регистрация расход товаров'!$D$4:$D$2000,$D1874),0)))/((SUMIFS('Регистрация приход товаров'!$G$4:$G$2000,'Регистрация приход товаров'!$A$4:$A$2000,"&gt;="&amp;DATE(YEAR($A1874),MONTH($A1874),1),'Регистрация приход товаров'!$D$4:$D$2000,$D1874)-SUMIFS('Регистрация приход товаров'!$G$4:$G$2000,'Регистрация приход товаров'!$A$4:$A$2000,"&gt;="&amp;DATE(YEAR($A1874),MONTH($A1874)+1,1),'Регистрация приход товаров'!$D$4:$D$2000,$D1874))+(IFERROR((SUMIF('Остаток на начало год'!$B$5:$B$302,$D1874,'Остаток на начало год'!$E$5:$E$302)+SUMIFS('Регистрация приход товаров'!$G$4:$G$2000,'Регистрация приход товаров'!$D$4:$D$2000,$D1874,'Регистрация приход товаров'!$A$4:$A$2000,"&lt;"&amp;DATE(YEAR($A1874),MONTH($A1874),1)))-SUMIFS('Регистрация расход товаров'!$G$4:$G$2000,'Регистрация расход товаров'!$A$4:$A$2000,"&lt;"&amp;DATE(YEAR($A1874),MONTH($A1874),1),'Регистрация расход товаров'!$D$4:$D$2000,$D1874),0))))*G1874,0)</f>
        <v>0</v>
      </c>
      <c r="I1874" s="154"/>
      <c r="J1874" s="153">
        <f t="shared" si="58"/>
        <v>0</v>
      </c>
      <c r="K1874" s="153">
        <f t="shared" si="59"/>
        <v>0</v>
      </c>
      <c r="L1874" s="43" t="e">
        <f>IF(B1874=#REF!,MAX($L$3:L1873)+1,0)</f>
        <v>#REF!</v>
      </c>
    </row>
    <row r="1875" spans="1:12">
      <c r="A1875" s="158"/>
      <c r="B1875" s="94"/>
      <c r="C1875" s="159"/>
      <c r="D1875" s="128"/>
      <c r="E1875" s="151" t="str">
        <f>IFERROR(INDEX('Материал хисобот'!$C$9:$C$259,MATCH(D1875,'Материал хисобот'!$B$9:$B$259,0),1),"")</f>
        <v/>
      </c>
      <c r="F1875" s="152" t="str">
        <f>IFERROR(INDEX('Материал хисобот'!$D$9:$D$259,MATCH(D1875,'Материал хисобот'!$B$9:$B$259,0),1),"")</f>
        <v/>
      </c>
      <c r="G1875" s="155"/>
      <c r="H1875" s="153">
        <f>IFERROR((((SUMIFS('Регистрация приход товаров'!$H$4:$H$2000,'Регистрация приход товаров'!$A$4:$A$2000,"&gt;="&amp;DATE(YEAR($A1875),MONTH($A1875),1),'Регистрация приход товаров'!$D$4:$D$2000,$D1875)-SUMIFS('Регистрация приход товаров'!$H$4:$H$2000,'Регистрация приход товаров'!$A$4:$A$2000,"&gt;="&amp;DATE(YEAR($A1875),MONTH($A1875)+1,1),'Регистрация приход товаров'!$D$4:$D$2000,$D1875))+(IFERROR((SUMIF('Остаток на начало год'!$B$5:$B$302,$D1875,'Остаток на начало год'!$F$5:$F$302)+SUMIFS('Регистрация приход товаров'!$H$4:$H$2000,'Регистрация приход товаров'!$D$4:$D$2000,$D1875,'Регистрация приход товаров'!$A$4:$A$2000,"&lt;"&amp;DATE(YEAR($A1875),MONTH($A1875),1)))-SUMIFS('Регистрация расход товаров'!$H$4:$H$2000,'Регистрация расход товаров'!$A$4:$A$2000,"&lt;"&amp;DATE(YEAR($A1875),MONTH($A1875),1),'Регистрация расход товаров'!$D$4:$D$2000,$D1875),0)))/((SUMIFS('Регистрация приход товаров'!$G$4:$G$2000,'Регистрация приход товаров'!$A$4:$A$2000,"&gt;="&amp;DATE(YEAR($A1875),MONTH($A1875),1),'Регистрация приход товаров'!$D$4:$D$2000,$D1875)-SUMIFS('Регистрация приход товаров'!$G$4:$G$2000,'Регистрация приход товаров'!$A$4:$A$2000,"&gt;="&amp;DATE(YEAR($A1875),MONTH($A1875)+1,1),'Регистрация приход товаров'!$D$4:$D$2000,$D1875))+(IFERROR((SUMIF('Остаток на начало год'!$B$5:$B$302,$D1875,'Остаток на начало год'!$E$5:$E$302)+SUMIFS('Регистрация приход товаров'!$G$4:$G$2000,'Регистрация приход товаров'!$D$4:$D$2000,$D1875,'Регистрация приход товаров'!$A$4:$A$2000,"&lt;"&amp;DATE(YEAR($A1875),MONTH($A1875),1)))-SUMIFS('Регистрация расход товаров'!$G$4:$G$2000,'Регистрация расход товаров'!$A$4:$A$2000,"&lt;"&amp;DATE(YEAR($A1875),MONTH($A1875),1),'Регистрация расход товаров'!$D$4:$D$2000,$D1875),0))))*G1875,0)</f>
        <v>0</v>
      </c>
      <c r="I1875" s="154"/>
      <c r="J1875" s="153">
        <f t="shared" si="58"/>
        <v>0</v>
      </c>
      <c r="K1875" s="153">
        <f t="shared" si="59"/>
        <v>0</v>
      </c>
      <c r="L1875" s="43" t="e">
        <f>IF(B1875=#REF!,MAX($L$3:L1874)+1,0)</f>
        <v>#REF!</v>
      </c>
    </row>
    <row r="1876" spans="1:12">
      <c r="A1876" s="158"/>
      <c r="B1876" s="94"/>
      <c r="C1876" s="159"/>
      <c r="D1876" s="128"/>
      <c r="E1876" s="151" t="str">
        <f>IFERROR(INDEX('Материал хисобот'!$C$9:$C$259,MATCH(D1876,'Материал хисобот'!$B$9:$B$259,0),1),"")</f>
        <v/>
      </c>
      <c r="F1876" s="152" t="str">
        <f>IFERROR(INDEX('Материал хисобот'!$D$9:$D$259,MATCH(D1876,'Материал хисобот'!$B$9:$B$259,0),1),"")</f>
        <v/>
      </c>
      <c r="G1876" s="155"/>
      <c r="H1876" s="153">
        <f>IFERROR((((SUMIFS('Регистрация приход товаров'!$H$4:$H$2000,'Регистрация приход товаров'!$A$4:$A$2000,"&gt;="&amp;DATE(YEAR($A1876),MONTH($A1876),1),'Регистрация приход товаров'!$D$4:$D$2000,$D1876)-SUMIFS('Регистрация приход товаров'!$H$4:$H$2000,'Регистрация приход товаров'!$A$4:$A$2000,"&gt;="&amp;DATE(YEAR($A1876),MONTH($A1876)+1,1),'Регистрация приход товаров'!$D$4:$D$2000,$D1876))+(IFERROR((SUMIF('Остаток на начало год'!$B$5:$B$302,$D1876,'Остаток на начало год'!$F$5:$F$302)+SUMIFS('Регистрация приход товаров'!$H$4:$H$2000,'Регистрация приход товаров'!$D$4:$D$2000,$D1876,'Регистрация приход товаров'!$A$4:$A$2000,"&lt;"&amp;DATE(YEAR($A1876),MONTH($A1876),1)))-SUMIFS('Регистрация расход товаров'!$H$4:$H$2000,'Регистрация расход товаров'!$A$4:$A$2000,"&lt;"&amp;DATE(YEAR($A1876),MONTH($A1876),1),'Регистрация расход товаров'!$D$4:$D$2000,$D1876),0)))/((SUMIFS('Регистрация приход товаров'!$G$4:$G$2000,'Регистрация приход товаров'!$A$4:$A$2000,"&gt;="&amp;DATE(YEAR($A1876),MONTH($A1876),1),'Регистрация приход товаров'!$D$4:$D$2000,$D1876)-SUMIFS('Регистрация приход товаров'!$G$4:$G$2000,'Регистрация приход товаров'!$A$4:$A$2000,"&gt;="&amp;DATE(YEAR($A1876),MONTH($A1876)+1,1),'Регистрация приход товаров'!$D$4:$D$2000,$D1876))+(IFERROR((SUMIF('Остаток на начало год'!$B$5:$B$302,$D1876,'Остаток на начало год'!$E$5:$E$302)+SUMIFS('Регистрация приход товаров'!$G$4:$G$2000,'Регистрация приход товаров'!$D$4:$D$2000,$D1876,'Регистрация приход товаров'!$A$4:$A$2000,"&lt;"&amp;DATE(YEAR($A1876),MONTH($A1876),1)))-SUMIFS('Регистрация расход товаров'!$G$4:$G$2000,'Регистрация расход товаров'!$A$4:$A$2000,"&lt;"&amp;DATE(YEAR($A1876),MONTH($A1876),1),'Регистрация расход товаров'!$D$4:$D$2000,$D1876),0))))*G1876,0)</f>
        <v>0</v>
      </c>
      <c r="I1876" s="154"/>
      <c r="J1876" s="153">
        <f t="shared" si="58"/>
        <v>0</v>
      </c>
      <c r="K1876" s="153">
        <f t="shared" si="59"/>
        <v>0</v>
      </c>
      <c r="L1876" s="43" t="e">
        <f>IF(B1876=#REF!,MAX($L$3:L1875)+1,0)</f>
        <v>#REF!</v>
      </c>
    </row>
    <row r="1877" spans="1:12">
      <c r="A1877" s="158"/>
      <c r="B1877" s="94"/>
      <c r="C1877" s="159"/>
      <c r="D1877" s="128"/>
      <c r="E1877" s="151" t="str">
        <f>IFERROR(INDEX('Материал хисобот'!$C$9:$C$259,MATCH(D1877,'Материал хисобот'!$B$9:$B$259,0),1),"")</f>
        <v/>
      </c>
      <c r="F1877" s="152" t="str">
        <f>IFERROR(INDEX('Материал хисобот'!$D$9:$D$259,MATCH(D1877,'Материал хисобот'!$B$9:$B$259,0),1),"")</f>
        <v/>
      </c>
      <c r="G1877" s="155"/>
      <c r="H1877" s="153">
        <f>IFERROR((((SUMIFS('Регистрация приход товаров'!$H$4:$H$2000,'Регистрация приход товаров'!$A$4:$A$2000,"&gt;="&amp;DATE(YEAR($A1877),MONTH($A1877),1),'Регистрация приход товаров'!$D$4:$D$2000,$D1877)-SUMIFS('Регистрация приход товаров'!$H$4:$H$2000,'Регистрация приход товаров'!$A$4:$A$2000,"&gt;="&amp;DATE(YEAR($A1877),MONTH($A1877)+1,1),'Регистрация приход товаров'!$D$4:$D$2000,$D1877))+(IFERROR((SUMIF('Остаток на начало год'!$B$5:$B$302,$D1877,'Остаток на начало год'!$F$5:$F$302)+SUMIFS('Регистрация приход товаров'!$H$4:$H$2000,'Регистрация приход товаров'!$D$4:$D$2000,$D1877,'Регистрация приход товаров'!$A$4:$A$2000,"&lt;"&amp;DATE(YEAR($A1877),MONTH($A1877),1)))-SUMIFS('Регистрация расход товаров'!$H$4:$H$2000,'Регистрация расход товаров'!$A$4:$A$2000,"&lt;"&amp;DATE(YEAR($A1877),MONTH($A1877),1),'Регистрация расход товаров'!$D$4:$D$2000,$D1877),0)))/((SUMIFS('Регистрация приход товаров'!$G$4:$G$2000,'Регистрация приход товаров'!$A$4:$A$2000,"&gt;="&amp;DATE(YEAR($A1877),MONTH($A1877),1),'Регистрация приход товаров'!$D$4:$D$2000,$D1877)-SUMIFS('Регистрация приход товаров'!$G$4:$G$2000,'Регистрация приход товаров'!$A$4:$A$2000,"&gt;="&amp;DATE(YEAR($A1877),MONTH($A1877)+1,1),'Регистрация приход товаров'!$D$4:$D$2000,$D1877))+(IFERROR((SUMIF('Остаток на начало год'!$B$5:$B$302,$D1877,'Остаток на начало год'!$E$5:$E$302)+SUMIFS('Регистрация приход товаров'!$G$4:$G$2000,'Регистрация приход товаров'!$D$4:$D$2000,$D1877,'Регистрация приход товаров'!$A$4:$A$2000,"&lt;"&amp;DATE(YEAR($A1877),MONTH($A1877),1)))-SUMIFS('Регистрация расход товаров'!$G$4:$G$2000,'Регистрация расход товаров'!$A$4:$A$2000,"&lt;"&amp;DATE(YEAR($A1877),MONTH($A1877),1),'Регистрация расход товаров'!$D$4:$D$2000,$D1877),0))))*G1877,0)</f>
        <v>0</v>
      </c>
      <c r="I1877" s="154"/>
      <c r="J1877" s="153">
        <f t="shared" si="58"/>
        <v>0</v>
      </c>
      <c r="K1877" s="153">
        <f t="shared" si="59"/>
        <v>0</v>
      </c>
      <c r="L1877" s="43" t="e">
        <f>IF(B1877=#REF!,MAX($L$3:L1876)+1,0)</f>
        <v>#REF!</v>
      </c>
    </row>
    <row r="1878" spans="1:12">
      <c r="A1878" s="158"/>
      <c r="B1878" s="94"/>
      <c r="C1878" s="159"/>
      <c r="D1878" s="128"/>
      <c r="E1878" s="151" t="str">
        <f>IFERROR(INDEX('Материал хисобот'!$C$9:$C$259,MATCH(D1878,'Материал хисобот'!$B$9:$B$259,0),1),"")</f>
        <v/>
      </c>
      <c r="F1878" s="152" t="str">
        <f>IFERROR(INDEX('Материал хисобот'!$D$9:$D$259,MATCH(D1878,'Материал хисобот'!$B$9:$B$259,0),1),"")</f>
        <v/>
      </c>
      <c r="G1878" s="155"/>
      <c r="H1878" s="153">
        <f>IFERROR((((SUMIFS('Регистрация приход товаров'!$H$4:$H$2000,'Регистрация приход товаров'!$A$4:$A$2000,"&gt;="&amp;DATE(YEAR($A1878),MONTH($A1878),1),'Регистрация приход товаров'!$D$4:$D$2000,$D1878)-SUMIFS('Регистрация приход товаров'!$H$4:$H$2000,'Регистрация приход товаров'!$A$4:$A$2000,"&gt;="&amp;DATE(YEAR($A1878),MONTH($A1878)+1,1),'Регистрация приход товаров'!$D$4:$D$2000,$D1878))+(IFERROR((SUMIF('Остаток на начало год'!$B$5:$B$302,$D1878,'Остаток на начало год'!$F$5:$F$302)+SUMIFS('Регистрация приход товаров'!$H$4:$H$2000,'Регистрация приход товаров'!$D$4:$D$2000,$D1878,'Регистрация приход товаров'!$A$4:$A$2000,"&lt;"&amp;DATE(YEAR($A1878),MONTH($A1878),1)))-SUMIFS('Регистрация расход товаров'!$H$4:$H$2000,'Регистрация расход товаров'!$A$4:$A$2000,"&lt;"&amp;DATE(YEAR($A1878),MONTH($A1878),1),'Регистрация расход товаров'!$D$4:$D$2000,$D1878),0)))/((SUMIFS('Регистрация приход товаров'!$G$4:$G$2000,'Регистрация приход товаров'!$A$4:$A$2000,"&gt;="&amp;DATE(YEAR($A1878),MONTH($A1878),1),'Регистрация приход товаров'!$D$4:$D$2000,$D1878)-SUMIFS('Регистрация приход товаров'!$G$4:$G$2000,'Регистрация приход товаров'!$A$4:$A$2000,"&gt;="&amp;DATE(YEAR($A1878),MONTH($A1878)+1,1),'Регистрация приход товаров'!$D$4:$D$2000,$D1878))+(IFERROR((SUMIF('Остаток на начало год'!$B$5:$B$302,$D1878,'Остаток на начало год'!$E$5:$E$302)+SUMIFS('Регистрация приход товаров'!$G$4:$G$2000,'Регистрация приход товаров'!$D$4:$D$2000,$D1878,'Регистрация приход товаров'!$A$4:$A$2000,"&lt;"&amp;DATE(YEAR($A1878),MONTH($A1878),1)))-SUMIFS('Регистрация расход товаров'!$G$4:$G$2000,'Регистрация расход товаров'!$A$4:$A$2000,"&lt;"&amp;DATE(YEAR($A1878),MONTH($A1878),1),'Регистрация расход товаров'!$D$4:$D$2000,$D1878),0))))*G1878,0)</f>
        <v>0</v>
      </c>
      <c r="I1878" s="154"/>
      <c r="J1878" s="153">
        <f t="shared" si="58"/>
        <v>0</v>
      </c>
      <c r="K1878" s="153">
        <f t="shared" si="59"/>
        <v>0</v>
      </c>
      <c r="L1878" s="43" t="e">
        <f>IF(B1878=#REF!,MAX($L$3:L1877)+1,0)</f>
        <v>#REF!</v>
      </c>
    </row>
    <row r="1879" spans="1:12">
      <c r="A1879" s="158"/>
      <c r="B1879" s="94"/>
      <c r="C1879" s="159"/>
      <c r="D1879" s="128"/>
      <c r="E1879" s="151" t="str">
        <f>IFERROR(INDEX('Материал хисобот'!$C$9:$C$259,MATCH(D1879,'Материал хисобот'!$B$9:$B$259,0),1),"")</f>
        <v/>
      </c>
      <c r="F1879" s="152" t="str">
        <f>IFERROR(INDEX('Материал хисобот'!$D$9:$D$259,MATCH(D1879,'Материал хисобот'!$B$9:$B$259,0),1),"")</f>
        <v/>
      </c>
      <c r="G1879" s="155"/>
      <c r="H1879" s="153">
        <f>IFERROR((((SUMIFS('Регистрация приход товаров'!$H$4:$H$2000,'Регистрация приход товаров'!$A$4:$A$2000,"&gt;="&amp;DATE(YEAR($A1879),MONTH($A1879),1),'Регистрация приход товаров'!$D$4:$D$2000,$D1879)-SUMIFS('Регистрация приход товаров'!$H$4:$H$2000,'Регистрация приход товаров'!$A$4:$A$2000,"&gt;="&amp;DATE(YEAR($A1879),MONTH($A1879)+1,1),'Регистрация приход товаров'!$D$4:$D$2000,$D1879))+(IFERROR((SUMIF('Остаток на начало год'!$B$5:$B$302,$D1879,'Остаток на начало год'!$F$5:$F$302)+SUMIFS('Регистрация приход товаров'!$H$4:$H$2000,'Регистрация приход товаров'!$D$4:$D$2000,$D1879,'Регистрация приход товаров'!$A$4:$A$2000,"&lt;"&amp;DATE(YEAR($A1879),MONTH($A1879),1)))-SUMIFS('Регистрация расход товаров'!$H$4:$H$2000,'Регистрация расход товаров'!$A$4:$A$2000,"&lt;"&amp;DATE(YEAR($A1879),MONTH($A1879),1),'Регистрация расход товаров'!$D$4:$D$2000,$D1879),0)))/((SUMIFS('Регистрация приход товаров'!$G$4:$G$2000,'Регистрация приход товаров'!$A$4:$A$2000,"&gt;="&amp;DATE(YEAR($A1879),MONTH($A1879),1),'Регистрация приход товаров'!$D$4:$D$2000,$D1879)-SUMIFS('Регистрация приход товаров'!$G$4:$G$2000,'Регистрация приход товаров'!$A$4:$A$2000,"&gt;="&amp;DATE(YEAR($A1879),MONTH($A1879)+1,1),'Регистрация приход товаров'!$D$4:$D$2000,$D1879))+(IFERROR((SUMIF('Остаток на начало год'!$B$5:$B$302,$D1879,'Остаток на начало год'!$E$5:$E$302)+SUMIFS('Регистрация приход товаров'!$G$4:$G$2000,'Регистрация приход товаров'!$D$4:$D$2000,$D1879,'Регистрация приход товаров'!$A$4:$A$2000,"&lt;"&amp;DATE(YEAR($A1879),MONTH($A1879),1)))-SUMIFS('Регистрация расход товаров'!$G$4:$G$2000,'Регистрация расход товаров'!$A$4:$A$2000,"&lt;"&amp;DATE(YEAR($A1879),MONTH($A1879),1),'Регистрация расход товаров'!$D$4:$D$2000,$D1879),0))))*G1879,0)</f>
        <v>0</v>
      </c>
      <c r="I1879" s="154"/>
      <c r="J1879" s="153">
        <f t="shared" si="58"/>
        <v>0</v>
      </c>
      <c r="K1879" s="153">
        <f t="shared" si="59"/>
        <v>0</v>
      </c>
      <c r="L1879" s="43" t="e">
        <f>IF(B1879=#REF!,MAX($L$3:L1878)+1,0)</f>
        <v>#REF!</v>
      </c>
    </row>
    <row r="1880" spans="1:12">
      <c r="A1880" s="158"/>
      <c r="B1880" s="94"/>
      <c r="C1880" s="159"/>
      <c r="D1880" s="128"/>
      <c r="E1880" s="151" t="str">
        <f>IFERROR(INDEX('Материал хисобот'!$C$9:$C$259,MATCH(D1880,'Материал хисобот'!$B$9:$B$259,0),1),"")</f>
        <v/>
      </c>
      <c r="F1880" s="152" t="str">
        <f>IFERROR(INDEX('Материал хисобот'!$D$9:$D$259,MATCH(D1880,'Материал хисобот'!$B$9:$B$259,0),1),"")</f>
        <v/>
      </c>
      <c r="G1880" s="155"/>
      <c r="H1880" s="153">
        <f>IFERROR((((SUMIFS('Регистрация приход товаров'!$H$4:$H$2000,'Регистрация приход товаров'!$A$4:$A$2000,"&gt;="&amp;DATE(YEAR($A1880),MONTH($A1880),1),'Регистрация приход товаров'!$D$4:$D$2000,$D1880)-SUMIFS('Регистрация приход товаров'!$H$4:$H$2000,'Регистрация приход товаров'!$A$4:$A$2000,"&gt;="&amp;DATE(YEAR($A1880),MONTH($A1880)+1,1),'Регистрация приход товаров'!$D$4:$D$2000,$D1880))+(IFERROR((SUMIF('Остаток на начало год'!$B$5:$B$302,$D1880,'Остаток на начало год'!$F$5:$F$302)+SUMIFS('Регистрация приход товаров'!$H$4:$H$2000,'Регистрация приход товаров'!$D$4:$D$2000,$D1880,'Регистрация приход товаров'!$A$4:$A$2000,"&lt;"&amp;DATE(YEAR($A1880),MONTH($A1880),1)))-SUMIFS('Регистрация расход товаров'!$H$4:$H$2000,'Регистрация расход товаров'!$A$4:$A$2000,"&lt;"&amp;DATE(YEAR($A1880),MONTH($A1880),1),'Регистрация расход товаров'!$D$4:$D$2000,$D1880),0)))/((SUMIFS('Регистрация приход товаров'!$G$4:$G$2000,'Регистрация приход товаров'!$A$4:$A$2000,"&gt;="&amp;DATE(YEAR($A1880),MONTH($A1880),1),'Регистрация приход товаров'!$D$4:$D$2000,$D1880)-SUMIFS('Регистрация приход товаров'!$G$4:$G$2000,'Регистрация приход товаров'!$A$4:$A$2000,"&gt;="&amp;DATE(YEAR($A1880),MONTH($A1880)+1,1),'Регистрация приход товаров'!$D$4:$D$2000,$D1880))+(IFERROR((SUMIF('Остаток на начало год'!$B$5:$B$302,$D1880,'Остаток на начало год'!$E$5:$E$302)+SUMIFS('Регистрация приход товаров'!$G$4:$G$2000,'Регистрация приход товаров'!$D$4:$D$2000,$D1880,'Регистрация приход товаров'!$A$4:$A$2000,"&lt;"&amp;DATE(YEAR($A1880),MONTH($A1880),1)))-SUMIFS('Регистрация расход товаров'!$G$4:$G$2000,'Регистрация расход товаров'!$A$4:$A$2000,"&lt;"&amp;DATE(YEAR($A1880),MONTH($A1880),1),'Регистрация расход товаров'!$D$4:$D$2000,$D1880),0))))*G1880,0)</f>
        <v>0</v>
      </c>
      <c r="I1880" s="154"/>
      <c r="J1880" s="153">
        <f t="shared" si="58"/>
        <v>0</v>
      </c>
      <c r="K1880" s="153">
        <f t="shared" si="59"/>
        <v>0</v>
      </c>
      <c r="L1880" s="43" t="e">
        <f>IF(B1880=#REF!,MAX($L$3:L1879)+1,0)</f>
        <v>#REF!</v>
      </c>
    </row>
    <row r="1881" spans="1:12">
      <c r="A1881" s="158"/>
      <c r="B1881" s="94"/>
      <c r="C1881" s="159"/>
      <c r="D1881" s="128"/>
      <c r="E1881" s="151" t="str">
        <f>IFERROR(INDEX('Материал хисобот'!$C$9:$C$259,MATCH(D1881,'Материал хисобот'!$B$9:$B$259,0),1),"")</f>
        <v/>
      </c>
      <c r="F1881" s="152" t="str">
        <f>IFERROR(INDEX('Материал хисобот'!$D$9:$D$259,MATCH(D1881,'Материал хисобот'!$B$9:$B$259,0),1),"")</f>
        <v/>
      </c>
      <c r="G1881" s="155"/>
      <c r="H1881" s="153">
        <f>IFERROR((((SUMIFS('Регистрация приход товаров'!$H$4:$H$2000,'Регистрация приход товаров'!$A$4:$A$2000,"&gt;="&amp;DATE(YEAR($A1881),MONTH($A1881),1),'Регистрация приход товаров'!$D$4:$D$2000,$D1881)-SUMIFS('Регистрация приход товаров'!$H$4:$H$2000,'Регистрация приход товаров'!$A$4:$A$2000,"&gt;="&amp;DATE(YEAR($A1881),MONTH($A1881)+1,1),'Регистрация приход товаров'!$D$4:$D$2000,$D1881))+(IFERROR((SUMIF('Остаток на начало год'!$B$5:$B$302,$D1881,'Остаток на начало год'!$F$5:$F$302)+SUMIFS('Регистрация приход товаров'!$H$4:$H$2000,'Регистрация приход товаров'!$D$4:$D$2000,$D1881,'Регистрация приход товаров'!$A$4:$A$2000,"&lt;"&amp;DATE(YEAR($A1881),MONTH($A1881),1)))-SUMIFS('Регистрация расход товаров'!$H$4:$H$2000,'Регистрация расход товаров'!$A$4:$A$2000,"&lt;"&amp;DATE(YEAR($A1881),MONTH($A1881),1),'Регистрация расход товаров'!$D$4:$D$2000,$D1881),0)))/((SUMIFS('Регистрация приход товаров'!$G$4:$G$2000,'Регистрация приход товаров'!$A$4:$A$2000,"&gt;="&amp;DATE(YEAR($A1881),MONTH($A1881),1),'Регистрация приход товаров'!$D$4:$D$2000,$D1881)-SUMIFS('Регистрация приход товаров'!$G$4:$G$2000,'Регистрация приход товаров'!$A$4:$A$2000,"&gt;="&amp;DATE(YEAR($A1881),MONTH($A1881)+1,1),'Регистрация приход товаров'!$D$4:$D$2000,$D1881))+(IFERROR((SUMIF('Остаток на начало год'!$B$5:$B$302,$D1881,'Остаток на начало год'!$E$5:$E$302)+SUMIFS('Регистрация приход товаров'!$G$4:$G$2000,'Регистрация приход товаров'!$D$4:$D$2000,$D1881,'Регистрация приход товаров'!$A$4:$A$2000,"&lt;"&amp;DATE(YEAR($A1881),MONTH($A1881),1)))-SUMIFS('Регистрация расход товаров'!$G$4:$G$2000,'Регистрация расход товаров'!$A$4:$A$2000,"&lt;"&amp;DATE(YEAR($A1881),MONTH($A1881),1),'Регистрация расход товаров'!$D$4:$D$2000,$D1881),0))))*G1881,0)</f>
        <v>0</v>
      </c>
      <c r="I1881" s="154"/>
      <c r="J1881" s="153">
        <f t="shared" si="58"/>
        <v>0</v>
      </c>
      <c r="K1881" s="153">
        <f t="shared" si="59"/>
        <v>0</v>
      </c>
      <c r="L1881" s="43" t="e">
        <f>IF(B1881=#REF!,MAX($L$3:L1880)+1,0)</f>
        <v>#REF!</v>
      </c>
    </row>
    <row r="1882" spans="1:12">
      <c r="A1882" s="158"/>
      <c r="B1882" s="94"/>
      <c r="C1882" s="159"/>
      <c r="D1882" s="128"/>
      <c r="E1882" s="151" t="str">
        <f>IFERROR(INDEX('Материал хисобот'!$C$9:$C$259,MATCH(D1882,'Материал хисобот'!$B$9:$B$259,0),1),"")</f>
        <v/>
      </c>
      <c r="F1882" s="152" t="str">
        <f>IFERROR(INDEX('Материал хисобот'!$D$9:$D$259,MATCH(D1882,'Материал хисобот'!$B$9:$B$259,0),1),"")</f>
        <v/>
      </c>
      <c r="G1882" s="155"/>
      <c r="H1882" s="153">
        <f>IFERROR((((SUMIFS('Регистрация приход товаров'!$H$4:$H$2000,'Регистрация приход товаров'!$A$4:$A$2000,"&gt;="&amp;DATE(YEAR($A1882),MONTH($A1882),1),'Регистрация приход товаров'!$D$4:$D$2000,$D1882)-SUMIFS('Регистрация приход товаров'!$H$4:$H$2000,'Регистрация приход товаров'!$A$4:$A$2000,"&gt;="&amp;DATE(YEAR($A1882),MONTH($A1882)+1,1),'Регистрация приход товаров'!$D$4:$D$2000,$D1882))+(IFERROR((SUMIF('Остаток на начало год'!$B$5:$B$302,$D1882,'Остаток на начало год'!$F$5:$F$302)+SUMIFS('Регистрация приход товаров'!$H$4:$H$2000,'Регистрация приход товаров'!$D$4:$D$2000,$D1882,'Регистрация приход товаров'!$A$4:$A$2000,"&lt;"&amp;DATE(YEAR($A1882),MONTH($A1882),1)))-SUMIFS('Регистрация расход товаров'!$H$4:$H$2000,'Регистрация расход товаров'!$A$4:$A$2000,"&lt;"&amp;DATE(YEAR($A1882),MONTH($A1882),1),'Регистрация расход товаров'!$D$4:$D$2000,$D1882),0)))/((SUMIFS('Регистрация приход товаров'!$G$4:$G$2000,'Регистрация приход товаров'!$A$4:$A$2000,"&gt;="&amp;DATE(YEAR($A1882),MONTH($A1882),1),'Регистрация приход товаров'!$D$4:$D$2000,$D1882)-SUMIFS('Регистрация приход товаров'!$G$4:$G$2000,'Регистрация приход товаров'!$A$4:$A$2000,"&gt;="&amp;DATE(YEAR($A1882),MONTH($A1882)+1,1),'Регистрация приход товаров'!$D$4:$D$2000,$D1882))+(IFERROR((SUMIF('Остаток на начало год'!$B$5:$B$302,$D1882,'Остаток на начало год'!$E$5:$E$302)+SUMIFS('Регистрация приход товаров'!$G$4:$G$2000,'Регистрация приход товаров'!$D$4:$D$2000,$D1882,'Регистрация приход товаров'!$A$4:$A$2000,"&lt;"&amp;DATE(YEAR($A1882),MONTH($A1882),1)))-SUMIFS('Регистрация расход товаров'!$G$4:$G$2000,'Регистрация расход товаров'!$A$4:$A$2000,"&lt;"&amp;DATE(YEAR($A1882),MONTH($A1882),1),'Регистрация расход товаров'!$D$4:$D$2000,$D1882),0))))*G1882,0)</f>
        <v>0</v>
      </c>
      <c r="I1882" s="154"/>
      <c r="J1882" s="153">
        <f t="shared" si="58"/>
        <v>0</v>
      </c>
      <c r="K1882" s="153">
        <f t="shared" si="59"/>
        <v>0</v>
      </c>
      <c r="L1882" s="43" t="e">
        <f>IF(B1882=#REF!,MAX($L$3:L1881)+1,0)</f>
        <v>#REF!</v>
      </c>
    </row>
    <row r="1883" spans="1:12">
      <c r="A1883" s="158"/>
      <c r="B1883" s="94"/>
      <c r="C1883" s="159"/>
      <c r="D1883" s="128"/>
      <c r="E1883" s="151" t="str">
        <f>IFERROR(INDEX('Материал хисобот'!$C$9:$C$259,MATCH(D1883,'Материал хисобот'!$B$9:$B$259,0),1),"")</f>
        <v/>
      </c>
      <c r="F1883" s="152" t="str">
        <f>IFERROR(INDEX('Материал хисобот'!$D$9:$D$259,MATCH(D1883,'Материал хисобот'!$B$9:$B$259,0),1),"")</f>
        <v/>
      </c>
      <c r="G1883" s="155"/>
      <c r="H1883" s="153">
        <f>IFERROR((((SUMIFS('Регистрация приход товаров'!$H$4:$H$2000,'Регистрация приход товаров'!$A$4:$A$2000,"&gt;="&amp;DATE(YEAR($A1883),MONTH($A1883),1),'Регистрация приход товаров'!$D$4:$D$2000,$D1883)-SUMIFS('Регистрация приход товаров'!$H$4:$H$2000,'Регистрация приход товаров'!$A$4:$A$2000,"&gt;="&amp;DATE(YEAR($A1883),MONTH($A1883)+1,1),'Регистрация приход товаров'!$D$4:$D$2000,$D1883))+(IFERROR((SUMIF('Остаток на начало год'!$B$5:$B$302,$D1883,'Остаток на начало год'!$F$5:$F$302)+SUMIFS('Регистрация приход товаров'!$H$4:$H$2000,'Регистрация приход товаров'!$D$4:$D$2000,$D1883,'Регистрация приход товаров'!$A$4:$A$2000,"&lt;"&amp;DATE(YEAR($A1883),MONTH($A1883),1)))-SUMIFS('Регистрация расход товаров'!$H$4:$H$2000,'Регистрация расход товаров'!$A$4:$A$2000,"&lt;"&amp;DATE(YEAR($A1883),MONTH($A1883),1),'Регистрация расход товаров'!$D$4:$D$2000,$D1883),0)))/((SUMIFS('Регистрация приход товаров'!$G$4:$G$2000,'Регистрация приход товаров'!$A$4:$A$2000,"&gt;="&amp;DATE(YEAR($A1883),MONTH($A1883),1),'Регистрация приход товаров'!$D$4:$D$2000,$D1883)-SUMIFS('Регистрация приход товаров'!$G$4:$G$2000,'Регистрация приход товаров'!$A$4:$A$2000,"&gt;="&amp;DATE(YEAR($A1883),MONTH($A1883)+1,1),'Регистрация приход товаров'!$D$4:$D$2000,$D1883))+(IFERROR((SUMIF('Остаток на начало год'!$B$5:$B$302,$D1883,'Остаток на начало год'!$E$5:$E$302)+SUMIFS('Регистрация приход товаров'!$G$4:$G$2000,'Регистрация приход товаров'!$D$4:$D$2000,$D1883,'Регистрация приход товаров'!$A$4:$A$2000,"&lt;"&amp;DATE(YEAR($A1883),MONTH($A1883),1)))-SUMIFS('Регистрация расход товаров'!$G$4:$G$2000,'Регистрация расход товаров'!$A$4:$A$2000,"&lt;"&amp;DATE(YEAR($A1883),MONTH($A1883),1),'Регистрация расход товаров'!$D$4:$D$2000,$D1883),0))))*G1883,0)</f>
        <v>0</v>
      </c>
      <c r="I1883" s="154"/>
      <c r="J1883" s="153">
        <f t="shared" si="58"/>
        <v>0</v>
      </c>
      <c r="K1883" s="153">
        <f t="shared" si="59"/>
        <v>0</v>
      </c>
      <c r="L1883" s="43" t="e">
        <f>IF(B1883=#REF!,MAX($L$3:L1882)+1,0)</f>
        <v>#REF!</v>
      </c>
    </row>
    <row r="1884" spans="1:12">
      <c r="A1884" s="158"/>
      <c r="B1884" s="94"/>
      <c r="C1884" s="159"/>
      <c r="D1884" s="128"/>
      <c r="E1884" s="151" t="str">
        <f>IFERROR(INDEX('Материал хисобот'!$C$9:$C$259,MATCH(D1884,'Материал хисобот'!$B$9:$B$259,0),1),"")</f>
        <v/>
      </c>
      <c r="F1884" s="152" t="str">
        <f>IFERROR(INDEX('Материал хисобот'!$D$9:$D$259,MATCH(D1884,'Материал хисобот'!$B$9:$B$259,0),1),"")</f>
        <v/>
      </c>
      <c r="G1884" s="155"/>
      <c r="H1884" s="153">
        <f>IFERROR((((SUMIFS('Регистрация приход товаров'!$H$4:$H$2000,'Регистрация приход товаров'!$A$4:$A$2000,"&gt;="&amp;DATE(YEAR($A1884),MONTH($A1884),1),'Регистрация приход товаров'!$D$4:$D$2000,$D1884)-SUMIFS('Регистрация приход товаров'!$H$4:$H$2000,'Регистрация приход товаров'!$A$4:$A$2000,"&gt;="&amp;DATE(YEAR($A1884),MONTH($A1884)+1,1),'Регистрация приход товаров'!$D$4:$D$2000,$D1884))+(IFERROR((SUMIF('Остаток на начало год'!$B$5:$B$302,$D1884,'Остаток на начало год'!$F$5:$F$302)+SUMIFS('Регистрация приход товаров'!$H$4:$H$2000,'Регистрация приход товаров'!$D$4:$D$2000,$D1884,'Регистрация приход товаров'!$A$4:$A$2000,"&lt;"&amp;DATE(YEAR($A1884),MONTH($A1884),1)))-SUMIFS('Регистрация расход товаров'!$H$4:$H$2000,'Регистрация расход товаров'!$A$4:$A$2000,"&lt;"&amp;DATE(YEAR($A1884),MONTH($A1884),1),'Регистрация расход товаров'!$D$4:$D$2000,$D1884),0)))/((SUMIFS('Регистрация приход товаров'!$G$4:$G$2000,'Регистрация приход товаров'!$A$4:$A$2000,"&gt;="&amp;DATE(YEAR($A1884),MONTH($A1884),1),'Регистрация приход товаров'!$D$4:$D$2000,$D1884)-SUMIFS('Регистрация приход товаров'!$G$4:$G$2000,'Регистрация приход товаров'!$A$4:$A$2000,"&gt;="&amp;DATE(YEAR($A1884),MONTH($A1884)+1,1),'Регистрация приход товаров'!$D$4:$D$2000,$D1884))+(IFERROR((SUMIF('Остаток на начало год'!$B$5:$B$302,$D1884,'Остаток на начало год'!$E$5:$E$302)+SUMIFS('Регистрация приход товаров'!$G$4:$G$2000,'Регистрация приход товаров'!$D$4:$D$2000,$D1884,'Регистрация приход товаров'!$A$4:$A$2000,"&lt;"&amp;DATE(YEAR($A1884),MONTH($A1884),1)))-SUMIFS('Регистрация расход товаров'!$G$4:$G$2000,'Регистрация расход товаров'!$A$4:$A$2000,"&lt;"&amp;DATE(YEAR($A1884),MONTH($A1884),1),'Регистрация расход товаров'!$D$4:$D$2000,$D1884),0))))*G1884,0)</f>
        <v>0</v>
      </c>
      <c r="I1884" s="154"/>
      <c r="J1884" s="153">
        <f t="shared" si="58"/>
        <v>0</v>
      </c>
      <c r="K1884" s="153">
        <f t="shared" si="59"/>
        <v>0</v>
      </c>
      <c r="L1884" s="43" t="e">
        <f>IF(B1884=#REF!,MAX($L$3:L1883)+1,0)</f>
        <v>#REF!</v>
      </c>
    </row>
    <row r="1885" spans="1:12">
      <c r="A1885" s="158"/>
      <c r="B1885" s="94"/>
      <c r="C1885" s="159"/>
      <c r="D1885" s="128"/>
      <c r="E1885" s="151" t="str">
        <f>IFERROR(INDEX('Материал хисобот'!$C$9:$C$259,MATCH(D1885,'Материал хисобот'!$B$9:$B$259,0),1),"")</f>
        <v/>
      </c>
      <c r="F1885" s="152" t="str">
        <f>IFERROR(INDEX('Материал хисобот'!$D$9:$D$259,MATCH(D1885,'Материал хисобот'!$B$9:$B$259,0),1),"")</f>
        <v/>
      </c>
      <c r="G1885" s="155"/>
      <c r="H1885" s="153">
        <f>IFERROR((((SUMIFS('Регистрация приход товаров'!$H$4:$H$2000,'Регистрация приход товаров'!$A$4:$A$2000,"&gt;="&amp;DATE(YEAR($A1885),MONTH($A1885),1),'Регистрация приход товаров'!$D$4:$D$2000,$D1885)-SUMIFS('Регистрация приход товаров'!$H$4:$H$2000,'Регистрация приход товаров'!$A$4:$A$2000,"&gt;="&amp;DATE(YEAR($A1885),MONTH($A1885)+1,1),'Регистрация приход товаров'!$D$4:$D$2000,$D1885))+(IFERROR((SUMIF('Остаток на начало год'!$B$5:$B$302,$D1885,'Остаток на начало год'!$F$5:$F$302)+SUMIFS('Регистрация приход товаров'!$H$4:$H$2000,'Регистрация приход товаров'!$D$4:$D$2000,$D1885,'Регистрация приход товаров'!$A$4:$A$2000,"&lt;"&amp;DATE(YEAR($A1885),MONTH($A1885),1)))-SUMIFS('Регистрация расход товаров'!$H$4:$H$2000,'Регистрация расход товаров'!$A$4:$A$2000,"&lt;"&amp;DATE(YEAR($A1885),MONTH($A1885),1),'Регистрация расход товаров'!$D$4:$D$2000,$D1885),0)))/((SUMIFS('Регистрация приход товаров'!$G$4:$G$2000,'Регистрация приход товаров'!$A$4:$A$2000,"&gt;="&amp;DATE(YEAR($A1885),MONTH($A1885),1),'Регистрация приход товаров'!$D$4:$D$2000,$D1885)-SUMIFS('Регистрация приход товаров'!$G$4:$G$2000,'Регистрация приход товаров'!$A$4:$A$2000,"&gt;="&amp;DATE(YEAR($A1885),MONTH($A1885)+1,1),'Регистрация приход товаров'!$D$4:$D$2000,$D1885))+(IFERROR((SUMIF('Остаток на начало год'!$B$5:$B$302,$D1885,'Остаток на начало год'!$E$5:$E$302)+SUMIFS('Регистрация приход товаров'!$G$4:$G$2000,'Регистрация приход товаров'!$D$4:$D$2000,$D1885,'Регистрация приход товаров'!$A$4:$A$2000,"&lt;"&amp;DATE(YEAR($A1885),MONTH($A1885),1)))-SUMIFS('Регистрация расход товаров'!$G$4:$G$2000,'Регистрация расход товаров'!$A$4:$A$2000,"&lt;"&amp;DATE(YEAR($A1885),MONTH($A1885),1),'Регистрация расход товаров'!$D$4:$D$2000,$D1885),0))))*G1885,0)</f>
        <v>0</v>
      </c>
      <c r="I1885" s="154"/>
      <c r="J1885" s="153">
        <f t="shared" si="58"/>
        <v>0</v>
      </c>
      <c r="K1885" s="153">
        <f t="shared" si="59"/>
        <v>0</v>
      </c>
      <c r="L1885" s="43" t="e">
        <f>IF(B1885=#REF!,MAX($L$3:L1884)+1,0)</f>
        <v>#REF!</v>
      </c>
    </row>
    <row r="1886" spans="1:12">
      <c r="A1886" s="158"/>
      <c r="B1886" s="94"/>
      <c r="C1886" s="159"/>
      <c r="D1886" s="128"/>
      <c r="E1886" s="151" t="str">
        <f>IFERROR(INDEX('Материал хисобот'!$C$9:$C$259,MATCH(D1886,'Материал хисобот'!$B$9:$B$259,0),1),"")</f>
        <v/>
      </c>
      <c r="F1886" s="152" t="str">
        <f>IFERROR(INDEX('Материал хисобот'!$D$9:$D$259,MATCH(D1886,'Материал хисобот'!$B$9:$B$259,0),1),"")</f>
        <v/>
      </c>
      <c r="G1886" s="155"/>
      <c r="H1886" s="153">
        <f>IFERROR((((SUMIFS('Регистрация приход товаров'!$H$4:$H$2000,'Регистрация приход товаров'!$A$4:$A$2000,"&gt;="&amp;DATE(YEAR($A1886),MONTH($A1886),1),'Регистрация приход товаров'!$D$4:$D$2000,$D1886)-SUMIFS('Регистрация приход товаров'!$H$4:$H$2000,'Регистрация приход товаров'!$A$4:$A$2000,"&gt;="&amp;DATE(YEAR($A1886),MONTH($A1886)+1,1),'Регистрация приход товаров'!$D$4:$D$2000,$D1886))+(IFERROR((SUMIF('Остаток на начало год'!$B$5:$B$302,$D1886,'Остаток на начало год'!$F$5:$F$302)+SUMIFS('Регистрация приход товаров'!$H$4:$H$2000,'Регистрация приход товаров'!$D$4:$D$2000,$D1886,'Регистрация приход товаров'!$A$4:$A$2000,"&lt;"&amp;DATE(YEAR($A1886),MONTH($A1886),1)))-SUMIFS('Регистрация расход товаров'!$H$4:$H$2000,'Регистрация расход товаров'!$A$4:$A$2000,"&lt;"&amp;DATE(YEAR($A1886),MONTH($A1886),1),'Регистрация расход товаров'!$D$4:$D$2000,$D1886),0)))/((SUMIFS('Регистрация приход товаров'!$G$4:$G$2000,'Регистрация приход товаров'!$A$4:$A$2000,"&gt;="&amp;DATE(YEAR($A1886),MONTH($A1886),1),'Регистрация приход товаров'!$D$4:$D$2000,$D1886)-SUMIFS('Регистрация приход товаров'!$G$4:$G$2000,'Регистрация приход товаров'!$A$4:$A$2000,"&gt;="&amp;DATE(YEAR($A1886),MONTH($A1886)+1,1),'Регистрация приход товаров'!$D$4:$D$2000,$D1886))+(IFERROR((SUMIF('Остаток на начало год'!$B$5:$B$302,$D1886,'Остаток на начало год'!$E$5:$E$302)+SUMIFS('Регистрация приход товаров'!$G$4:$G$2000,'Регистрация приход товаров'!$D$4:$D$2000,$D1886,'Регистрация приход товаров'!$A$4:$A$2000,"&lt;"&amp;DATE(YEAR($A1886),MONTH($A1886),1)))-SUMIFS('Регистрация расход товаров'!$G$4:$G$2000,'Регистрация расход товаров'!$A$4:$A$2000,"&lt;"&amp;DATE(YEAR($A1886),MONTH($A1886),1),'Регистрация расход товаров'!$D$4:$D$2000,$D1886),0))))*G1886,0)</f>
        <v>0</v>
      </c>
      <c r="I1886" s="154"/>
      <c r="J1886" s="153">
        <f t="shared" si="58"/>
        <v>0</v>
      </c>
      <c r="K1886" s="153">
        <f t="shared" si="59"/>
        <v>0</v>
      </c>
      <c r="L1886" s="43" t="e">
        <f>IF(B1886=#REF!,MAX($L$3:L1885)+1,0)</f>
        <v>#REF!</v>
      </c>
    </row>
    <row r="1887" spans="1:12">
      <c r="A1887" s="158"/>
      <c r="B1887" s="94"/>
      <c r="C1887" s="159"/>
      <c r="D1887" s="128"/>
      <c r="E1887" s="151" t="str">
        <f>IFERROR(INDEX('Материал хисобот'!$C$9:$C$259,MATCH(D1887,'Материал хисобот'!$B$9:$B$259,0),1),"")</f>
        <v/>
      </c>
      <c r="F1887" s="152" t="str">
        <f>IFERROR(INDEX('Материал хисобот'!$D$9:$D$259,MATCH(D1887,'Материал хисобот'!$B$9:$B$259,0),1),"")</f>
        <v/>
      </c>
      <c r="G1887" s="155"/>
      <c r="H1887" s="153">
        <f>IFERROR((((SUMIFS('Регистрация приход товаров'!$H$4:$H$2000,'Регистрация приход товаров'!$A$4:$A$2000,"&gt;="&amp;DATE(YEAR($A1887),MONTH($A1887),1),'Регистрация приход товаров'!$D$4:$D$2000,$D1887)-SUMIFS('Регистрация приход товаров'!$H$4:$H$2000,'Регистрация приход товаров'!$A$4:$A$2000,"&gt;="&amp;DATE(YEAR($A1887),MONTH($A1887)+1,1),'Регистрация приход товаров'!$D$4:$D$2000,$D1887))+(IFERROR((SUMIF('Остаток на начало год'!$B$5:$B$302,$D1887,'Остаток на начало год'!$F$5:$F$302)+SUMIFS('Регистрация приход товаров'!$H$4:$H$2000,'Регистрация приход товаров'!$D$4:$D$2000,$D1887,'Регистрация приход товаров'!$A$4:$A$2000,"&lt;"&amp;DATE(YEAR($A1887),MONTH($A1887),1)))-SUMIFS('Регистрация расход товаров'!$H$4:$H$2000,'Регистрация расход товаров'!$A$4:$A$2000,"&lt;"&amp;DATE(YEAR($A1887),MONTH($A1887),1),'Регистрация расход товаров'!$D$4:$D$2000,$D1887),0)))/((SUMIFS('Регистрация приход товаров'!$G$4:$G$2000,'Регистрация приход товаров'!$A$4:$A$2000,"&gt;="&amp;DATE(YEAR($A1887),MONTH($A1887),1),'Регистрация приход товаров'!$D$4:$D$2000,$D1887)-SUMIFS('Регистрация приход товаров'!$G$4:$G$2000,'Регистрация приход товаров'!$A$4:$A$2000,"&gt;="&amp;DATE(YEAR($A1887),MONTH($A1887)+1,1),'Регистрация приход товаров'!$D$4:$D$2000,$D1887))+(IFERROR((SUMIF('Остаток на начало год'!$B$5:$B$302,$D1887,'Остаток на начало год'!$E$5:$E$302)+SUMIFS('Регистрация приход товаров'!$G$4:$G$2000,'Регистрация приход товаров'!$D$4:$D$2000,$D1887,'Регистрация приход товаров'!$A$4:$A$2000,"&lt;"&amp;DATE(YEAR($A1887),MONTH($A1887),1)))-SUMIFS('Регистрация расход товаров'!$G$4:$G$2000,'Регистрация расход товаров'!$A$4:$A$2000,"&lt;"&amp;DATE(YEAR($A1887),MONTH($A1887),1),'Регистрация расход товаров'!$D$4:$D$2000,$D1887),0))))*G1887,0)</f>
        <v>0</v>
      </c>
      <c r="I1887" s="154"/>
      <c r="J1887" s="153">
        <f t="shared" si="58"/>
        <v>0</v>
      </c>
      <c r="K1887" s="153">
        <f t="shared" si="59"/>
        <v>0</v>
      </c>
      <c r="L1887" s="43" t="e">
        <f>IF(B1887=#REF!,MAX($L$3:L1886)+1,0)</f>
        <v>#REF!</v>
      </c>
    </row>
    <row r="1888" spans="1:12">
      <c r="A1888" s="158"/>
      <c r="B1888" s="94"/>
      <c r="C1888" s="159"/>
      <c r="D1888" s="128"/>
      <c r="E1888" s="151" t="str">
        <f>IFERROR(INDEX('Материал хисобот'!$C$9:$C$259,MATCH(D1888,'Материал хисобот'!$B$9:$B$259,0),1),"")</f>
        <v/>
      </c>
      <c r="F1888" s="152" t="str">
        <f>IFERROR(INDEX('Материал хисобот'!$D$9:$D$259,MATCH(D1888,'Материал хисобот'!$B$9:$B$259,0),1),"")</f>
        <v/>
      </c>
      <c r="G1888" s="155"/>
      <c r="H1888" s="153">
        <f>IFERROR((((SUMIFS('Регистрация приход товаров'!$H$4:$H$2000,'Регистрация приход товаров'!$A$4:$A$2000,"&gt;="&amp;DATE(YEAR($A1888),MONTH($A1888),1),'Регистрация приход товаров'!$D$4:$D$2000,$D1888)-SUMIFS('Регистрация приход товаров'!$H$4:$H$2000,'Регистрация приход товаров'!$A$4:$A$2000,"&gt;="&amp;DATE(YEAR($A1888),MONTH($A1888)+1,1),'Регистрация приход товаров'!$D$4:$D$2000,$D1888))+(IFERROR((SUMIF('Остаток на начало год'!$B$5:$B$302,$D1888,'Остаток на начало год'!$F$5:$F$302)+SUMIFS('Регистрация приход товаров'!$H$4:$H$2000,'Регистрация приход товаров'!$D$4:$D$2000,$D1888,'Регистрация приход товаров'!$A$4:$A$2000,"&lt;"&amp;DATE(YEAR($A1888),MONTH($A1888),1)))-SUMIFS('Регистрация расход товаров'!$H$4:$H$2000,'Регистрация расход товаров'!$A$4:$A$2000,"&lt;"&amp;DATE(YEAR($A1888),MONTH($A1888),1),'Регистрация расход товаров'!$D$4:$D$2000,$D1888),0)))/((SUMIFS('Регистрация приход товаров'!$G$4:$G$2000,'Регистрация приход товаров'!$A$4:$A$2000,"&gt;="&amp;DATE(YEAR($A1888),MONTH($A1888),1),'Регистрация приход товаров'!$D$4:$D$2000,$D1888)-SUMIFS('Регистрация приход товаров'!$G$4:$G$2000,'Регистрация приход товаров'!$A$4:$A$2000,"&gt;="&amp;DATE(YEAR($A1888),MONTH($A1888)+1,1),'Регистрация приход товаров'!$D$4:$D$2000,$D1888))+(IFERROR((SUMIF('Остаток на начало год'!$B$5:$B$302,$D1888,'Остаток на начало год'!$E$5:$E$302)+SUMIFS('Регистрация приход товаров'!$G$4:$G$2000,'Регистрация приход товаров'!$D$4:$D$2000,$D1888,'Регистрация приход товаров'!$A$4:$A$2000,"&lt;"&amp;DATE(YEAR($A1888),MONTH($A1888),1)))-SUMIFS('Регистрация расход товаров'!$G$4:$G$2000,'Регистрация расход товаров'!$A$4:$A$2000,"&lt;"&amp;DATE(YEAR($A1888),MONTH($A1888),1),'Регистрация расход товаров'!$D$4:$D$2000,$D1888),0))))*G1888,0)</f>
        <v>0</v>
      </c>
      <c r="I1888" s="154"/>
      <c r="J1888" s="153">
        <f t="shared" si="58"/>
        <v>0</v>
      </c>
      <c r="K1888" s="153">
        <f t="shared" si="59"/>
        <v>0</v>
      </c>
      <c r="L1888" s="43" t="e">
        <f>IF(B1888=#REF!,MAX($L$3:L1887)+1,0)</f>
        <v>#REF!</v>
      </c>
    </row>
    <row r="1889" spans="1:12">
      <c r="A1889" s="158"/>
      <c r="B1889" s="94"/>
      <c r="C1889" s="159"/>
      <c r="D1889" s="128"/>
      <c r="E1889" s="151" t="str">
        <f>IFERROR(INDEX('Материал хисобот'!$C$9:$C$259,MATCH(D1889,'Материал хисобот'!$B$9:$B$259,0),1),"")</f>
        <v/>
      </c>
      <c r="F1889" s="152" t="str">
        <f>IFERROR(INDEX('Материал хисобот'!$D$9:$D$259,MATCH(D1889,'Материал хисобот'!$B$9:$B$259,0),1),"")</f>
        <v/>
      </c>
      <c r="G1889" s="155"/>
      <c r="H1889" s="153">
        <f>IFERROR((((SUMIFS('Регистрация приход товаров'!$H$4:$H$2000,'Регистрация приход товаров'!$A$4:$A$2000,"&gt;="&amp;DATE(YEAR($A1889),MONTH($A1889),1),'Регистрация приход товаров'!$D$4:$D$2000,$D1889)-SUMIFS('Регистрация приход товаров'!$H$4:$H$2000,'Регистрация приход товаров'!$A$4:$A$2000,"&gt;="&amp;DATE(YEAR($A1889),MONTH($A1889)+1,1),'Регистрация приход товаров'!$D$4:$D$2000,$D1889))+(IFERROR((SUMIF('Остаток на начало год'!$B$5:$B$302,$D1889,'Остаток на начало год'!$F$5:$F$302)+SUMIFS('Регистрация приход товаров'!$H$4:$H$2000,'Регистрация приход товаров'!$D$4:$D$2000,$D1889,'Регистрация приход товаров'!$A$4:$A$2000,"&lt;"&amp;DATE(YEAR($A1889),MONTH($A1889),1)))-SUMIFS('Регистрация расход товаров'!$H$4:$H$2000,'Регистрация расход товаров'!$A$4:$A$2000,"&lt;"&amp;DATE(YEAR($A1889),MONTH($A1889),1),'Регистрация расход товаров'!$D$4:$D$2000,$D1889),0)))/((SUMIFS('Регистрация приход товаров'!$G$4:$G$2000,'Регистрация приход товаров'!$A$4:$A$2000,"&gt;="&amp;DATE(YEAR($A1889),MONTH($A1889),1),'Регистрация приход товаров'!$D$4:$D$2000,$D1889)-SUMIFS('Регистрация приход товаров'!$G$4:$G$2000,'Регистрация приход товаров'!$A$4:$A$2000,"&gt;="&amp;DATE(YEAR($A1889),MONTH($A1889)+1,1),'Регистрация приход товаров'!$D$4:$D$2000,$D1889))+(IFERROR((SUMIF('Остаток на начало год'!$B$5:$B$302,$D1889,'Остаток на начало год'!$E$5:$E$302)+SUMIFS('Регистрация приход товаров'!$G$4:$G$2000,'Регистрация приход товаров'!$D$4:$D$2000,$D1889,'Регистрация приход товаров'!$A$4:$A$2000,"&lt;"&amp;DATE(YEAR($A1889),MONTH($A1889),1)))-SUMIFS('Регистрация расход товаров'!$G$4:$G$2000,'Регистрация расход товаров'!$A$4:$A$2000,"&lt;"&amp;DATE(YEAR($A1889),MONTH($A1889),1),'Регистрация расход товаров'!$D$4:$D$2000,$D1889),0))))*G1889,0)</f>
        <v>0</v>
      </c>
      <c r="I1889" s="154"/>
      <c r="J1889" s="153">
        <f t="shared" si="58"/>
        <v>0</v>
      </c>
      <c r="K1889" s="153">
        <f t="shared" si="59"/>
        <v>0</v>
      </c>
      <c r="L1889" s="43" t="e">
        <f>IF(B1889=#REF!,MAX($L$3:L1888)+1,0)</f>
        <v>#REF!</v>
      </c>
    </row>
    <row r="1890" spans="1:12">
      <c r="A1890" s="158"/>
      <c r="B1890" s="94"/>
      <c r="C1890" s="159"/>
      <c r="D1890" s="128"/>
      <c r="E1890" s="151" t="str">
        <f>IFERROR(INDEX('Материал хисобот'!$C$9:$C$259,MATCH(D1890,'Материал хисобот'!$B$9:$B$259,0),1),"")</f>
        <v/>
      </c>
      <c r="F1890" s="152" t="str">
        <f>IFERROR(INDEX('Материал хисобот'!$D$9:$D$259,MATCH(D1890,'Материал хисобот'!$B$9:$B$259,0),1),"")</f>
        <v/>
      </c>
      <c r="G1890" s="155"/>
      <c r="H1890" s="153">
        <f>IFERROR((((SUMIFS('Регистрация приход товаров'!$H$4:$H$2000,'Регистрация приход товаров'!$A$4:$A$2000,"&gt;="&amp;DATE(YEAR($A1890),MONTH($A1890),1),'Регистрация приход товаров'!$D$4:$D$2000,$D1890)-SUMIFS('Регистрация приход товаров'!$H$4:$H$2000,'Регистрация приход товаров'!$A$4:$A$2000,"&gt;="&amp;DATE(YEAR($A1890),MONTH($A1890)+1,1),'Регистрация приход товаров'!$D$4:$D$2000,$D1890))+(IFERROR((SUMIF('Остаток на начало год'!$B$5:$B$302,$D1890,'Остаток на начало год'!$F$5:$F$302)+SUMIFS('Регистрация приход товаров'!$H$4:$H$2000,'Регистрация приход товаров'!$D$4:$D$2000,$D1890,'Регистрация приход товаров'!$A$4:$A$2000,"&lt;"&amp;DATE(YEAR($A1890),MONTH($A1890),1)))-SUMIFS('Регистрация расход товаров'!$H$4:$H$2000,'Регистрация расход товаров'!$A$4:$A$2000,"&lt;"&amp;DATE(YEAR($A1890),MONTH($A1890),1),'Регистрация расход товаров'!$D$4:$D$2000,$D1890),0)))/((SUMIFS('Регистрация приход товаров'!$G$4:$G$2000,'Регистрация приход товаров'!$A$4:$A$2000,"&gt;="&amp;DATE(YEAR($A1890),MONTH($A1890),1),'Регистрация приход товаров'!$D$4:$D$2000,$D1890)-SUMIFS('Регистрация приход товаров'!$G$4:$G$2000,'Регистрация приход товаров'!$A$4:$A$2000,"&gt;="&amp;DATE(YEAR($A1890),MONTH($A1890)+1,1),'Регистрация приход товаров'!$D$4:$D$2000,$D1890))+(IFERROR((SUMIF('Остаток на начало год'!$B$5:$B$302,$D1890,'Остаток на начало год'!$E$5:$E$302)+SUMIFS('Регистрация приход товаров'!$G$4:$G$2000,'Регистрация приход товаров'!$D$4:$D$2000,$D1890,'Регистрация приход товаров'!$A$4:$A$2000,"&lt;"&amp;DATE(YEAR($A1890),MONTH($A1890),1)))-SUMIFS('Регистрация расход товаров'!$G$4:$G$2000,'Регистрация расход товаров'!$A$4:$A$2000,"&lt;"&amp;DATE(YEAR($A1890),MONTH($A1890),1),'Регистрация расход товаров'!$D$4:$D$2000,$D1890),0))))*G1890,0)</f>
        <v>0</v>
      </c>
      <c r="I1890" s="154"/>
      <c r="J1890" s="153">
        <f t="shared" si="58"/>
        <v>0</v>
      </c>
      <c r="K1890" s="153">
        <f t="shared" si="59"/>
        <v>0</v>
      </c>
      <c r="L1890" s="43" t="e">
        <f>IF(B1890=#REF!,MAX($L$3:L1889)+1,0)</f>
        <v>#REF!</v>
      </c>
    </row>
    <row r="1891" spans="1:12">
      <c r="A1891" s="158"/>
      <c r="B1891" s="94"/>
      <c r="C1891" s="159"/>
      <c r="D1891" s="128"/>
      <c r="E1891" s="151" t="str">
        <f>IFERROR(INDEX('Материал хисобот'!$C$9:$C$259,MATCH(D1891,'Материал хисобот'!$B$9:$B$259,0),1),"")</f>
        <v/>
      </c>
      <c r="F1891" s="152" t="str">
        <f>IFERROR(INDEX('Материал хисобот'!$D$9:$D$259,MATCH(D1891,'Материал хисобот'!$B$9:$B$259,0),1),"")</f>
        <v/>
      </c>
      <c r="G1891" s="155"/>
      <c r="H1891" s="153">
        <f>IFERROR((((SUMIFS('Регистрация приход товаров'!$H$4:$H$2000,'Регистрация приход товаров'!$A$4:$A$2000,"&gt;="&amp;DATE(YEAR($A1891),MONTH($A1891),1),'Регистрация приход товаров'!$D$4:$D$2000,$D1891)-SUMIFS('Регистрация приход товаров'!$H$4:$H$2000,'Регистрация приход товаров'!$A$4:$A$2000,"&gt;="&amp;DATE(YEAR($A1891),MONTH($A1891)+1,1),'Регистрация приход товаров'!$D$4:$D$2000,$D1891))+(IFERROR((SUMIF('Остаток на начало год'!$B$5:$B$302,$D1891,'Остаток на начало год'!$F$5:$F$302)+SUMIFS('Регистрация приход товаров'!$H$4:$H$2000,'Регистрация приход товаров'!$D$4:$D$2000,$D1891,'Регистрация приход товаров'!$A$4:$A$2000,"&lt;"&amp;DATE(YEAR($A1891),MONTH($A1891),1)))-SUMIFS('Регистрация расход товаров'!$H$4:$H$2000,'Регистрация расход товаров'!$A$4:$A$2000,"&lt;"&amp;DATE(YEAR($A1891),MONTH($A1891),1),'Регистрация расход товаров'!$D$4:$D$2000,$D1891),0)))/((SUMIFS('Регистрация приход товаров'!$G$4:$G$2000,'Регистрация приход товаров'!$A$4:$A$2000,"&gt;="&amp;DATE(YEAR($A1891),MONTH($A1891),1),'Регистрация приход товаров'!$D$4:$D$2000,$D1891)-SUMIFS('Регистрация приход товаров'!$G$4:$G$2000,'Регистрация приход товаров'!$A$4:$A$2000,"&gt;="&amp;DATE(YEAR($A1891),MONTH($A1891)+1,1),'Регистрация приход товаров'!$D$4:$D$2000,$D1891))+(IFERROR((SUMIF('Остаток на начало год'!$B$5:$B$302,$D1891,'Остаток на начало год'!$E$5:$E$302)+SUMIFS('Регистрация приход товаров'!$G$4:$G$2000,'Регистрация приход товаров'!$D$4:$D$2000,$D1891,'Регистрация приход товаров'!$A$4:$A$2000,"&lt;"&amp;DATE(YEAR($A1891),MONTH($A1891),1)))-SUMIFS('Регистрация расход товаров'!$G$4:$G$2000,'Регистрация расход товаров'!$A$4:$A$2000,"&lt;"&amp;DATE(YEAR($A1891),MONTH($A1891),1),'Регистрация расход товаров'!$D$4:$D$2000,$D1891),0))))*G1891,0)</f>
        <v>0</v>
      </c>
      <c r="I1891" s="154"/>
      <c r="J1891" s="153">
        <f t="shared" si="58"/>
        <v>0</v>
      </c>
      <c r="K1891" s="153">
        <f t="shared" si="59"/>
        <v>0</v>
      </c>
      <c r="L1891" s="43" t="e">
        <f>IF(B1891=#REF!,MAX($L$3:L1890)+1,0)</f>
        <v>#REF!</v>
      </c>
    </row>
    <row r="1892" spans="1:12">
      <c r="A1892" s="158"/>
      <c r="B1892" s="94"/>
      <c r="C1892" s="159"/>
      <c r="D1892" s="128"/>
      <c r="E1892" s="151" t="str">
        <f>IFERROR(INDEX('Материал хисобот'!$C$9:$C$259,MATCH(D1892,'Материал хисобот'!$B$9:$B$259,0),1),"")</f>
        <v/>
      </c>
      <c r="F1892" s="152" t="str">
        <f>IFERROR(INDEX('Материал хисобот'!$D$9:$D$259,MATCH(D1892,'Материал хисобот'!$B$9:$B$259,0),1),"")</f>
        <v/>
      </c>
      <c r="G1892" s="155"/>
      <c r="H1892" s="153">
        <f>IFERROR((((SUMIFS('Регистрация приход товаров'!$H$4:$H$2000,'Регистрация приход товаров'!$A$4:$A$2000,"&gt;="&amp;DATE(YEAR($A1892),MONTH($A1892),1),'Регистрация приход товаров'!$D$4:$D$2000,$D1892)-SUMIFS('Регистрация приход товаров'!$H$4:$H$2000,'Регистрация приход товаров'!$A$4:$A$2000,"&gt;="&amp;DATE(YEAR($A1892),MONTH($A1892)+1,1),'Регистрация приход товаров'!$D$4:$D$2000,$D1892))+(IFERROR((SUMIF('Остаток на начало год'!$B$5:$B$302,$D1892,'Остаток на начало год'!$F$5:$F$302)+SUMIFS('Регистрация приход товаров'!$H$4:$H$2000,'Регистрация приход товаров'!$D$4:$D$2000,$D1892,'Регистрация приход товаров'!$A$4:$A$2000,"&lt;"&amp;DATE(YEAR($A1892),MONTH($A1892),1)))-SUMIFS('Регистрация расход товаров'!$H$4:$H$2000,'Регистрация расход товаров'!$A$4:$A$2000,"&lt;"&amp;DATE(YEAR($A1892),MONTH($A1892),1),'Регистрация расход товаров'!$D$4:$D$2000,$D1892),0)))/((SUMIFS('Регистрация приход товаров'!$G$4:$G$2000,'Регистрация приход товаров'!$A$4:$A$2000,"&gt;="&amp;DATE(YEAR($A1892),MONTH($A1892),1),'Регистрация приход товаров'!$D$4:$D$2000,$D1892)-SUMIFS('Регистрация приход товаров'!$G$4:$G$2000,'Регистрация приход товаров'!$A$4:$A$2000,"&gt;="&amp;DATE(YEAR($A1892),MONTH($A1892)+1,1),'Регистрация приход товаров'!$D$4:$D$2000,$D1892))+(IFERROR((SUMIF('Остаток на начало год'!$B$5:$B$302,$D1892,'Остаток на начало год'!$E$5:$E$302)+SUMIFS('Регистрация приход товаров'!$G$4:$G$2000,'Регистрация приход товаров'!$D$4:$D$2000,$D1892,'Регистрация приход товаров'!$A$4:$A$2000,"&lt;"&amp;DATE(YEAR($A1892),MONTH($A1892),1)))-SUMIFS('Регистрация расход товаров'!$G$4:$G$2000,'Регистрация расход товаров'!$A$4:$A$2000,"&lt;"&amp;DATE(YEAR($A1892),MONTH($A1892),1),'Регистрация расход товаров'!$D$4:$D$2000,$D1892),0))))*G1892,0)</f>
        <v>0</v>
      </c>
      <c r="I1892" s="154"/>
      <c r="J1892" s="153">
        <f t="shared" si="58"/>
        <v>0</v>
      </c>
      <c r="K1892" s="153">
        <f t="shared" si="59"/>
        <v>0</v>
      </c>
      <c r="L1892" s="43" t="e">
        <f>IF(B1892=#REF!,MAX($L$3:L1891)+1,0)</f>
        <v>#REF!</v>
      </c>
    </row>
    <row r="1893" spans="1:12">
      <c r="A1893" s="158"/>
      <c r="B1893" s="94"/>
      <c r="C1893" s="159"/>
      <c r="D1893" s="128"/>
      <c r="E1893" s="151" t="str">
        <f>IFERROR(INDEX('Материал хисобот'!$C$9:$C$259,MATCH(D1893,'Материал хисобот'!$B$9:$B$259,0),1),"")</f>
        <v/>
      </c>
      <c r="F1893" s="152" t="str">
        <f>IFERROR(INDEX('Материал хисобот'!$D$9:$D$259,MATCH(D1893,'Материал хисобот'!$B$9:$B$259,0),1),"")</f>
        <v/>
      </c>
      <c r="G1893" s="155"/>
      <c r="H1893" s="153">
        <f>IFERROR((((SUMIFS('Регистрация приход товаров'!$H$4:$H$2000,'Регистрация приход товаров'!$A$4:$A$2000,"&gt;="&amp;DATE(YEAR($A1893),MONTH($A1893),1),'Регистрация приход товаров'!$D$4:$D$2000,$D1893)-SUMIFS('Регистрация приход товаров'!$H$4:$H$2000,'Регистрация приход товаров'!$A$4:$A$2000,"&gt;="&amp;DATE(YEAR($A1893),MONTH($A1893)+1,1),'Регистрация приход товаров'!$D$4:$D$2000,$D1893))+(IFERROR((SUMIF('Остаток на начало год'!$B$5:$B$302,$D1893,'Остаток на начало год'!$F$5:$F$302)+SUMIFS('Регистрация приход товаров'!$H$4:$H$2000,'Регистрация приход товаров'!$D$4:$D$2000,$D1893,'Регистрация приход товаров'!$A$4:$A$2000,"&lt;"&amp;DATE(YEAR($A1893),MONTH($A1893),1)))-SUMIFS('Регистрация расход товаров'!$H$4:$H$2000,'Регистрация расход товаров'!$A$4:$A$2000,"&lt;"&amp;DATE(YEAR($A1893),MONTH($A1893),1),'Регистрация расход товаров'!$D$4:$D$2000,$D1893),0)))/((SUMIFS('Регистрация приход товаров'!$G$4:$G$2000,'Регистрация приход товаров'!$A$4:$A$2000,"&gt;="&amp;DATE(YEAR($A1893),MONTH($A1893),1),'Регистрация приход товаров'!$D$4:$D$2000,$D1893)-SUMIFS('Регистрация приход товаров'!$G$4:$G$2000,'Регистрация приход товаров'!$A$4:$A$2000,"&gt;="&amp;DATE(YEAR($A1893),MONTH($A1893)+1,1),'Регистрация приход товаров'!$D$4:$D$2000,$D1893))+(IFERROR((SUMIF('Остаток на начало год'!$B$5:$B$302,$D1893,'Остаток на начало год'!$E$5:$E$302)+SUMIFS('Регистрация приход товаров'!$G$4:$G$2000,'Регистрация приход товаров'!$D$4:$D$2000,$D1893,'Регистрация приход товаров'!$A$4:$A$2000,"&lt;"&amp;DATE(YEAR($A1893),MONTH($A1893),1)))-SUMIFS('Регистрация расход товаров'!$G$4:$G$2000,'Регистрация расход товаров'!$A$4:$A$2000,"&lt;"&amp;DATE(YEAR($A1893),MONTH($A1893),1),'Регистрация расход товаров'!$D$4:$D$2000,$D1893),0))))*G1893,0)</f>
        <v>0</v>
      </c>
      <c r="I1893" s="154"/>
      <c r="J1893" s="153">
        <f t="shared" si="58"/>
        <v>0</v>
      </c>
      <c r="K1893" s="153">
        <f t="shared" si="59"/>
        <v>0</v>
      </c>
      <c r="L1893" s="43" t="e">
        <f>IF(B1893=#REF!,MAX($L$3:L1892)+1,0)</f>
        <v>#REF!</v>
      </c>
    </row>
    <row r="1894" spans="1:12">
      <c r="A1894" s="158"/>
      <c r="B1894" s="94"/>
      <c r="C1894" s="159"/>
      <c r="D1894" s="128"/>
      <c r="E1894" s="151" t="str">
        <f>IFERROR(INDEX('Материал хисобот'!$C$9:$C$259,MATCH(D1894,'Материал хисобот'!$B$9:$B$259,0),1),"")</f>
        <v/>
      </c>
      <c r="F1894" s="152" t="str">
        <f>IFERROR(INDEX('Материал хисобот'!$D$9:$D$259,MATCH(D1894,'Материал хисобот'!$B$9:$B$259,0),1),"")</f>
        <v/>
      </c>
      <c r="G1894" s="155"/>
      <c r="H1894" s="153">
        <f>IFERROR((((SUMIFS('Регистрация приход товаров'!$H$4:$H$2000,'Регистрация приход товаров'!$A$4:$A$2000,"&gt;="&amp;DATE(YEAR($A1894),MONTH($A1894),1),'Регистрация приход товаров'!$D$4:$D$2000,$D1894)-SUMIFS('Регистрация приход товаров'!$H$4:$H$2000,'Регистрация приход товаров'!$A$4:$A$2000,"&gt;="&amp;DATE(YEAR($A1894),MONTH($A1894)+1,1),'Регистрация приход товаров'!$D$4:$D$2000,$D1894))+(IFERROR((SUMIF('Остаток на начало год'!$B$5:$B$302,$D1894,'Остаток на начало год'!$F$5:$F$302)+SUMIFS('Регистрация приход товаров'!$H$4:$H$2000,'Регистрация приход товаров'!$D$4:$D$2000,$D1894,'Регистрация приход товаров'!$A$4:$A$2000,"&lt;"&amp;DATE(YEAR($A1894),MONTH($A1894),1)))-SUMIFS('Регистрация расход товаров'!$H$4:$H$2000,'Регистрация расход товаров'!$A$4:$A$2000,"&lt;"&amp;DATE(YEAR($A1894),MONTH($A1894),1),'Регистрация расход товаров'!$D$4:$D$2000,$D1894),0)))/((SUMIFS('Регистрация приход товаров'!$G$4:$G$2000,'Регистрация приход товаров'!$A$4:$A$2000,"&gt;="&amp;DATE(YEAR($A1894),MONTH($A1894),1),'Регистрация приход товаров'!$D$4:$D$2000,$D1894)-SUMIFS('Регистрация приход товаров'!$G$4:$G$2000,'Регистрация приход товаров'!$A$4:$A$2000,"&gt;="&amp;DATE(YEAR($A1894),MONTH($A1894)+1,1),'Регистрация приход товаров'!$D$4:$D$2000,$D1894))+(IFERROR((SUMIF('Остаток на начало год'!$B$5:$B$302,$D1894,'Остаток на начало год'!$E$5:$E$302)+SUMIFS('Регистрация приход товаров'!$G$4:$G$2000,'Регистрация приход товаров'!$D$4:$D$2000,$D1894,'Регистрация приход товаров'!$A$4:$A$2000,"&lt;"&amp;DATE(YEAR($A1894),MONTH($A1894),1)))-SUMIFS('Регистрация расход товаров'!$G$4:$G$2000,'Регистрация расход товаров'!$A$4:$A$2000,"&lt;"&amp;DATE(YEAR($A1894),MONTH($A1894),1),'Регистрация расход товаров'!$D$4:$D$2000,$D1894),0))))*G1894,0)</f>
        <v>0</v>
      </c>
      <c r="I1894" s="154"/>
      <c r="J1894" s="153">
        <f t="shared" si="58"/>
        <v>0</v>
      </c>
      <c r="K1894" s="153">
        <f t="shared" si="59"/>
        <v>0</v>
      </c>
      <c r="L1894" s="43" t="e">
        <f>IF(B1894=#REF!,MAX($L$3:L1893)+1,0)</f>
        <v>#REF!</v>
      </c>
    </row>
    <row r="1895" spans="1:12">
      <c r="A1895" s="158"/>
      <c r="B1895" s="94"/>
      <c r="C1895" s="159"/>
      <c r="D1895" s="128"/>
      <c r="E1895" s="151" t="str">
        <f>IFERROR(INDEX('Материал хисобот'!$C$9:$C$259,MATCH(D1895,'Материал хисобот'!$B$9:$B$259,0),1),"")</f>
        <v/>
      </c>
      <c r="F1895" s="152" t="str">
        <f>IFERROR(INDEX('Материал хисобот'!$D$9:$D$259,MATCH(D1895,'Материал хисобот'!$B$9:$B$259,0),1),"")</f>
        <v/>
      </c>
      <c r="G1895" s="155"/>
      <c r="H1895" s="153">
        <f>IFERROR((((SUMIFS('Регистрация приход товаров'!$H$4:$H$2000,'Регистрация приход товаров'!$A$4:$A$2000,"&gt;="&amp;DATE(YEAR($A1895),MONTH($A1895),1),'Регистрация приход товаров'!$D$4:$D$2000,$D1895)-SUMIFS('Регистрация приход товаров'!$H$4:$H$2000,'Регистрация приход товаров'!$A$4:$A$2000,"&gt;="&amp;DATE(YEAR($A1895),MONTH($A1895)+1,1),'Регистрация приход товаров'!$D$4:$D$2000,$D1895))+(IFERROR((SUMIF('Остаток на начало год'!$B$5:$B$302,$D1895,'Остаток на начало год'!$F$5:$F$302)+SUMIFS('Регистрация приход товаров'!$H$4:$H$2000,'Регистрация приход товаров'!$D$4:$D$2000,$D1895,'Регистрация приход товаров'!$A$4:$A$2000,"&lt;"&amp;DATE(YEAR($A1895),MONTH($A1895),1)))-SUMIFS('Регистрация расход товаров'!$H$4:$H$2000,'Регистрация расход товаров'!$A$4:$A$2000,"&lt;"&amp;DATE(YEAR($A1895),MONTH($A1895),1),'Регистрация расход товаров'!$D$4:$D$2000,$D1895),0)))/((SUMIFS('Регистрация приход товаров'!$G$4:$G$2000,'Регистрация приход товаров'!$A$4:$A$2000,"&gt;="&amp;DATE(YEAR($A1895),MONTH($A1895),1),'Регистрация приход товаров'!$D$4:$D$2000,$D1895)-SUMIFS('Регистрация приход товаров'!$G$4:$G$2000,'Регистрация приход товаров'!$A$4:$A$2000,"&gt;="&amp;DATE(YEAR($A1895),MONTH($A1895)+1,1),'Регистрация приход товаров'!$D$4:$D$2000,$D1895))+(IFERROR((SUMIF('Остаток на начало год'!$B$5:$B$302,$D1895,'Остаток на начало год'!$E$5:$E$302)+SUMIFS('Регистрация приход товаров'!$G$4:$G$2000,'Регистрация приход товаров'!$D$4:$D$2000,$D1895,'Регистрация приход товаров'!$A$4:$A$2000,"&lt;"&amp;DATE(YEAR($A1895),MONTH($A1895),1)))-SUMIFS('Регистрация расход товаров'!$G$4:$G$2000,'Регистрация расход товаров'!$A$4:$A$2000,"&lt;"&amp;DATE(YEAR($A1895),MONTH($A1895),1),'Регистрация расход товаров'!$D$4:$D$2000,$D1895),0))))*G1895,0)</f>
        <v>0</v>
      </c>
      <c r="I1895" s="154"/>
      <c r="J1895" s="153">
        <f t="shared" si="58"/>
        <v>0</v>
      </c>
      <c r="K1895" s="153">
        <f t="shared" si="59"/>
        <v>0</v>
      </c>
      <c r="L1895" s="43" t="e">
        <f>IF(B1895=#REF!,MAX($L$3:L1894)+1,0)</f>
        <v>#REF!</v>
      </c>
    </row>
    <row r="1896" spans="1:12">
      <c r="A1896" s="158"/>
      <c r="B1896" s="94"/>
      <c r="C1896" s="159"/>
      <c r="D1896" s="128"/>
      <c r="E1896" s="151" t="str">
        <f>IFERROR(INDEX('Материал хисобот'!$C$9:$C$259,MATCH(D1896,'Материал хисобот'!$B$9:$B$259,0),1),"")</f>
        <v/>
      </c>
      <c r="F1896" s="152" t="str">
        <f>IFERROR(INDEX('Материал хисобот'!$D$9:$D$259,MATCH(D1896,'Материал хисобот'!$B$9:$B$259,0),1),"")</f>
        <v/>
      </c>
      <c r="G1896" s="155"/>
      <c r="H1896" s="153">
        <f>IFERROR((((SUMIFS('Регистрация приход товаров'!$H$4:$H$2000,'Регистрация приход товаров'!$A$4:$A$2000,"&gt;="&amp;DATE(YEAR($A1896),MONTH($A1896),1),'Регистрация приход товаров'!$D$4:$D$2000,$D1896)-SUMIFS('Регистрация приход товаров'!$H$4:$H$2000,'Регистрация приход товаров'!$A$4:$A$2000,"&gt;="&amp;DATE(YEAR($A1896),MONTH($A1896)+1,1),'Регистрация приход товаров'!$D$4:$D$2000,$D1896))+(IFERROR((SUMIF('Остаток на начало год'!$B$5:$B$302,$D1896,'Остаток на начало год'!$F$5:$F$302)+SUMIFS('Регистрация приход товаров'!$H$4:$H$2000,'Регистрация приход товаров'!$D$4:$D$2000,$D1896,'Регистрация приход товаров'!$A$4:$A$2000,"&lt;"&amp;DATE(YEAR($A1896),MONTH($A1896),1)))-SUMIFS('Регистрация расход товаров'!$H$4:$H$2000,'Регистрация расход товаров'!$A$4:$A$2000,"&lt;"&amp;DATE(YEAR($A1896),MONTH($A1896),1),'Регистрация расход товаров'!$D$4:$D$2000,$D1896),0)))/((SUMIFS('Регистрация приход товаров'!$G$4:$G$2000,'Регистрация приход товаров'!$A$4:$A$2000,"&gt;="&amp;DATE(YEAR($A1896),MONTH($A1896),1),'Регистрация приход товаров'!$D$4:$D$2000,$D1896)-SUMIFS('Регистрация приход товаров'!$G$4:$G$2000,'Регистрация приход товаров'!$A$4:$A$2000,"&gt;="&amp;DATE(YEAR($A1896),MONTH($A1896)+1,1),'Регистрация приход товаров'!$D$4:$D$2000,$D1896))+(IFERROR((SUMIF('Остаток на начало год'!$B$5:$B$302,$D1896,'Остаток на начало год'!$E$5:$E$302)+SUMIFS('Регистрация приход товаров'!$G$4:$G$2000,'Регистрация приход товаров'!$D$4:$D$2000,$D1896,'Регистрация приход товаров'!$A$4:$A$2000,"&lt;"&amp;DATE(YEAR($A1896),MONTH($A1896),1)))-SUMIFS('Регистрация расход товаров'!$G$4:$G$2000,'Регистрация расход товаров'!$A$4:$A$2000,"&lt;"&amp;DATE(YEAR($A1896),MONTH($A1896),1),'Регистрация расход товаров'!$D$4:$D$2000,$D1896),0))))*G1896,0)</f>
        <v>0</v>
      </c>
      <c r="I1896" s="154"/>
      <c r="J1896" s="153">
        <f t="shared" si="58"/>
        <v>0</v>
      </c>
      <c r="K1896" s="153">
        <f t="shared" si="59"/>
        <v>0</v>
      </c>
      <c r="L1896" s="43" t="e">
        <f>IF(B1896=#REF!,MAX($L$3:L1895)+1,0)</f>
        <v>#REF!</v>
      </c>
    </row>
    <row r="1897" spans="1:12">
      <c r="A1897" s="158"/>
      <c r="B1897" s="94"/>
      <c r="C1897" s="159"/>
      <c r="D1897" s="128"/>
      <c r="E1897" s="151" t="str">
        <f>IFERROR(INDEX('Материал хисобот'!$C$9:$C$259,MATCH(D1897,'Материал хисобот'!$B$9:$B$259,0),1),"")</f>
        <v/>
      </c>
      <c r="F1897" s="152" t="str">
        <f>IFERROR(INDEX('Материал хисобот'!$D$9:$D$259,MATCH(D1897,'Материал хисобот'!$B$9:$B$259,0),1),"")</f>
        <v/>
      </c>
      <c r="G1897" s="155"/>
      <c r="H1897" s="153">
        <f>IFERROR((((SUMIFS('Регистрация приход товаров'!$H$4:$H$2000,'Регистрация приход товаров'!$A$4:$A$2000,"&gt;="&amp;DATE(YEAR($A1897),MONTH($A1897),1),'Регистрация приход товаров'!$D$4:$D$2000,$D1897)-SUMIFS('Регистрация приход товаров'!$H$4:$H$2000,'Регистрация приход товаров'!$A$4:$A$2000,"&gt;="&amp;DATE(YEAR($A1897),MONTH($A1897)+1,1),'Регистрация приход товаров'!$D$4:$D$2000,$D1897))+(IFERROR((SUMIF('Остаток на начало год'!$B$5:$B$302,$D1897,'Остаток на начало год'!$F$5:$F$302)+SUMIFS('Регистрация приход товаров'!$H$4:$H$2000,'Регистрация приход товаров'!$D$4:$D$2000,$D1897,'Регистрация приход товаров'!$A$4:$A$2000,"&lt;"&amp;DATE(YEAR($A1897),MONTH($A1897),1)))-SUMIFS('Регистрация расход товаров'!$H$4:$H$2000,'Регистрация расход товаров'!$A$4:$A$2000,"&lt;"&amp;DATE(YEAR($A1897),MONTH($A1897),1),'Регистрация расход товаров'!$D$4:$D$2000,$D1897),0)))/((SUMIFS('Регистрация приход товаров'!$G$4:$G$2000,'Регистрация приход товаров'!$A$4:$A$2000,"&gt;="&amp;DATE(YEAR($A1897),MONTH($A1897),1),'Регистрация приход товаров'!$D$4:$D$2000,$D1897)-SUMIFS('Регистрация приход товаров'!$G$4:$G$2000,'Регистрация приход товаров'!$A$4:$A$2000,"&gt;="&amp;DATE(YEAR($A1897),MONTH($A1897)+1,1),'Регистрация приход товаров'!$D$4:$D$2000,$D1897))+(IFERROR((SUMIF('Остаток на начало год'!$B$5:$B$302,$D1897,'Остаток на начало год'!$E$5:$E$302)+SUMIFS('Регистрация приход товаров'!$G$4:$G$2000,'Регистрация приход товаров'!$D$4:$D$2000,$D1897,'Регистрация приход товаров'!$A$4:$A$2000,"&lt;"&amp;DATE(YEAR($A1897),MONTH($A1897),1)))-SUMIFS('Регистрация расход товаров'!$G$4:$G$2000,'Регистрация расход товаров'!$A$4:$A$2000,"&lt;"&amp;DATE(YEAR($A1897),MONTH($A1897),1),'Регистрация расход товаров'!$D$4:$D$2000,$D1897),0))))*G1897,0)</f>
        <v>0</v>
      </c>
      <c r="I1897" s="154"/>
      <c r="J1897" s="153">
        <f t="shared" si="58"/>
        <v>0</v>
      </c>
      <c r="K1897" s="153">
        <f t="shared" si="59"/>
        <v>0</v>
      </c>
      <c r="L1897" s="43" t="e">
        <f>IF(B1897=#REF!,MAX($L$3:L1896)+1,0)</f>
        <v>#REF!</v>
      </c>
    </row>
    <row r="1898" spans="1:12">
      <c r="A1898" s="158"/>
      <c r="B1898" s="94"/>
      <c r="C1898" s="159"/>
      <c r="D1898" s="128"/>
      <c r="E1898" s="151" t="str">
        <f>IFERROR(INDEX('Материал хисобот'!$C$9:$C$259,MATCH(D1898,'Материал хисобот'!$B$9:$B$259,0),1),"")</f>
        <v/>
      </c>
      <c r="F1898" s="152" t="str">
        <f>IFERROR(INDEX('Материал хисобот'!$D$9:$D$259,MATCH(D1898,'Материал хисобот'!$B$9:$B$259,0),1),"")</f>
        <v/>
      </c>
      <c r="G1898" s="155"/>
      <c r="H1898" s="153">
        <f>IFERROR((((SUMIFS('Регистрация приход товаров'!$H$4:$H$2000,'Регистрация приход товаров'!$A$4:$A$2000,"&gt;="&amp;DATE(YEAR($A1898),MONTH($A1898),1),'Регистрация приход товаров'!$D$4:$D$2000,$D1898)-SUMIFS('Регистрация приход товаров'!$H$4:$H$2000,'Регистрация приход товаров'!$A$4:$A$2000,"&gt;="&amp;DATE(YEAR($A1898),MONTH($A1898)+1,1),'Регистрация приход товаров'!$D$4:$D$2000,$D1898))+(IFERROR((SUMIF('Остаток на начало год'!$B$5:$B$302,$D1898,'Остаток на начало год'!$F$5:$F$302)+SUMIFS('Регистрация приход товаров'!$H$4:$H$2000,'Регистрация приход товаров'!$D$4:$D$2000,$D1898,'Регистрация приход товаров'!$A$4:$A$2000,"&lt;"&amp;DATE(YEAR($A1898),MONTH($A1898),1)))-SUMIFS('Регистрация расход товаров'!$H$4:$H$2000,'Регистрация расход товаров'!$A$4:$A$2000,"&lt;"&amp;DATE(YEAR($A1898),MONTH($A1898),1),'Регистрация расход товаров'!$D$4:$D$2000,$D1898),0)))/((SUMIFS('Регистрация приход товаров'!$G$4:$G$2000,'Регистрация приход товаров'!$A$4:$A$2000,"&gt;="&amp;DATE(YEAR($A1898),MONTH($A1898),1),'Регистрация приход товаров'!$D$4:$D$2000,$D1898)-SUMIFS('Регистрация приход товаров'!$G$4:$G$2000,'Регистрация приход товаров'!$A$4:$A$2000,"&gt;="&amp;DATE(YEAR($A1898),MONTH($A1898)+1,1),'Регистрация приход товаров'!$D$4:$D$2000,$D1898))+(IFERROR((SUMIF('Остаток на начало год'!$B$5:$B$302,$D1898,'Остаток на начало год'!$E$5:$E$302)+SUMIFS('Регистрация приход товаров'!$G$4:$G$2000,'Регистрация приход товаров'!$D$4:$D$2000,$D1898,'Регистрация приход товаров'!$A$4:$A$2000,"&lt;"&amp;DATE(YEAR($A1898),MONTH($A1898),1)))-SUMIFS('Регистрация расход товаров'!$G$4:$G$2000,'Регистрация расход товаров'!$A$4:$A$2000,"&lt;"&amp;DATE(YEAR($A1898),MONTH($A1898),1),'Регистрация расход товаров'!$D$4:$D$2000,$D1898),0))))*G1898,0)</f>
        <v>0</v>
      </c>
      <c r="I1898" s="154"/>
      <c r="J1898" s="153">
        <f t="shared" si="58"/>
        <v>0</v>
      </c>
      <c r="K1898" s="153">
        <f t="shared" si="59"/>
        <v>0</v>
      </c>
      <c r="L1898" s="43" t="e">
        <f>IF(B1898=#REF!,MAX($L$3:L1897)+1,0)</f>
        <v>#REF!</v>
      </c>
    </row>
    <row r="1899" spans="1:12">
      <c r="A1899" s="158"/>
      <c r="B1899" s="94"/>
      <c r="C1899" s="159"/>
      <c r="D1899" s="128"/>
      <c r="E1899" s="151" t="str">
        <f>IFERROR(INDEX('Материал хисобот'!$C$9:$C$259,MATCH(D1899,'Материал хисобот'!$B$9:$B$259,0),1),"")</f>
        <v/>
      </c>
      <c r="F1899" s="152" t="str">
        <f>IFERROR(INDEX('Материал хисобот'!$D$9:$D$259,MATCH(D1899,'Материал хисобот'!$B$9:$B$259,0),1),"")</f>
        <v/>
      </c>
      <c r="G1899" s="155"/>
      <c r="H1899" s="153">
        <f>IFERROR((((SUMIFS('Регистрация приход товаров'!$H$4:$H$2000,'Регистрация приход товаров'!$A$4:$A$2000,"&gt;="&amp;DATE(YEAR($A1899),MONTH($A1899),1),'Регистрация приход товаров'!$D$4:$D$2000,$D1899)-SUMIFS('Регистрация приход товаров'!$H$4:$H$2000,'Регистрация приход товаров'!$A$4:$A$2000,"&gt;="&amp;DATE(YEAR($A1899),MONTH($A1899)+1,1),'Регистрация приход товаров'!$D$4:$D$2000,$D1899))+(IFERROR((SUMIF('Остаток на начало год'!$B$5:$B$302,$D1899,'Остаток на начало год'!$F$5:$F$302)+SUMIFS('Регистрация приход товаров'!$H$4:$H$2000,'Регистрация приход товаров'!$D$4:$D$2000,$D1899,'Регистрация приход товаров'!$A$4:$A$2000,"&lt;"&amp;DATE(YEAR($A1899),MONTH($A1899),1)))-SUMIFS('Регистрация расход товаров'!$H$4:$H$2000,'Регистрация расход товаров'!$A$4:$A$2000,"&lt;"&amp;DATE(YEAR($A1899),MONTH($A1899),1),'Регистрация расход товаров'!$D$4:$D$2000,$D1899),0)))/((SUMIFS('Регистрация приход товаров'!$G$4:$G$2000,'Регистрация приход товаров'!$A$4:$A$2000,"&gt;="&amp;DATE(YEAR($A1899),MONTH($A1899),1),'Регистрация приход товаров'!$D$4:$D$2000,$D1899)-SUMIFS('Регистрация приход товаров'!$G$4:$G$2000,'Регистрация приход товаров'!$A$4:$A$2000,"&gt;="&amp;DATE(YEAR($A1899),MONTH($A1899)+1,1),'Регистрация приход товаров'!$D$4:$D$2000,$D1899))+(IFERROR((SUMIF('Остаток на начало год'!$B$5:$B$302,$D1899,'Остаток на начало год'!$E$5:$E$302)+SUMIFS('Регистрация приход товаров'!$G$4:$G$2000,'Регистрация приход товаров'!$D$4:$D$2000,$D1899,'Регистрация приход товаров'!$A$4:$A$2000,"&lt;"&amp;DATE(YEAR($A1899),MONTH($A1899),1)))-SUMIFS('Регистрация расход товаров'!$G$4:$G$2000,'Регистрация расход товаров'!$A$4:$A$2000,"&lt;"&amp;DATE(YEAR($A1899),MONTH($A1899),1),'Регистрация расход товаров'!$D$4:$D$2000,$D1899),0))))*G1899,0)</f>
        <v>0</v>
      </c>
      <c r="I1899" s="154"/>
      <c r="J1899" s="153">
        <f t="shared" si="58"/>
        <v>0</v>
      </c>
      <c r="K1899" s="153">
        <f t="shared" si="59"/>
        <v>0</v>
      </c>
      <c r="L1899" s="43" t="e">
        <f>IF(B1899=#REF!,MAX($L$3:L1898)+1,0)</f>
        <v>#REF!</v>
      </c>
    </row>
    <row r="1900" spans="1:12">
      <c r="A1900" s="158"/>
      <c r="B1900" s="94"/>
      <c r="C1900" s="159"/>
      <c r="D1900" s="128"/>
      <c r="E1900" s="151" t="str">
        <f>IFERROR(INDEX('Материал хисобот'!$C$9:$C$259,MATCH(D1900,'Материал хисобот'!$B$9:$B$259,0),1),"")</f>
        <v/>
      </c>
      <c r="F1900" s="152" t="str">
        <f>IFERROR(INDEX('Материал хисобот'!$D$9:$D$259,MATCH(D1900,'Материал хисобот'!$B$9:$B$259,0),1),"")</f>
        <v/>
      </c>
      <c r="G1900" s="155"/>
      <c r="H1900" s="153">
        <f>IFERROR((((SUMIFS('Регистрация приход товаров'!$H$4:$H$2000,'Регистрация приход товаров'!$A$4:$A$2000,"&gt;="&amp;DATE(YEAR($A1900),MONTH($A1900),1),'Регистрация приход товаров'!$D$4:$D$2000,$D1900)-SUMIFS('Регистрация приход товаров'!$H$4:$H$2000,'Регистрация приход товаров'!$A$4:$A$2000,"&gt;="&amp;DATE(YEAR($A1900),MONTH($A1900)+1,1),'Регистрация приход товаров'!$D$4:$D$2000,$D1900))+(IFERROR((SUMIF('Остаток на начало год'!$B$5:$B$302,$D1900,'Остаток на начало год'!$F$5:$F$302)+SUMIFS('Регистрация приход товаров'!$H$4:$H$2000,'Регистрация приход товаров'!$D$4:$D$2000,$D1900,'Регистрация приход товаров'!$A$4:$A$2000,"&lt;"&amp;DATE(YEAR($A1900),MONTH($A1900),1)))-SUMIFS('Регистрация расход товаров'!$H$4:$H$2000,'Регистрация расход товаров'!$A$4:$A$2000,"&lt;"&amp;DATE(YEAR($A1900),MONTH($A1900),1),'Регистрация расход товаров'!$D$4:$D$2000,$D1900),0)))/((SUMIFS('Регистрация приход товаров'!$G$4:$G$2000,'Регистрация приход товаров'!$A$4:$A$2000,"&gt;="&amp;DATE(YEAR($A1900),MONTH($A1900),1),'Регистрация приход товаров'!$D$4:$D$2000,$D1900)-SUMIFS('Регистрация приход товаров'!$G$4:$G$2000,'Регистрация приход товаров'!$A$4:$A$2000,"&gt;="&amp;DATE(YEAR($A1900),MONTH($A1900)+1,1),'Регистрация приход товаров'!$D$4:$D$2000,$D1900))+(IFERROR((SUMIF('Остаток на начало год'!$B$5:$B$302,$D1900,'Остаток на начало год'!$E$5:$E$302)+SUMIFS('Регистрация приход товаров'!$G$4:$G$2000,'Регистрация приход товаров'!$D$4:$D$2000,$D1900,'Регистрация приход товаров'!$A$4:$A$2000,"&lt;"&amp;DATE(YEAR($A1900),MONTH($A1900),1)))-SUMIFS('Регистрация расход товаров'!$G$4:$G$2000,'Регистрация расход товаров'!$A$4:$A$2000,"&lt;"&amp;DATE(YEAR($A1900),MONTH($A1900),1),'Регистрация расход товаров'!$D$4:$D$2000,$D1900),0))))*G1900,0)</f>
        <v>0</v>
      </c>
      <c r="I1900" s="154"/>
      <c r="J1900" s="153">
        <f t="shared" si="58"/>
        <v>0</v>
      </c>
      <c r="K1900" s="153">
        <f t="shared" si="59"/>
        <v>0</v>
      </c>
      <c r="L1900" s="43" t="e">
        <f>IF(B1900=#REF!,MAX($L$3:L1899)+1,0)</f>
        <v>#REF!</v>
      </c>
    </row>
    <row r="1901" spans="1:12">
      <c r="A1901" s="158"/>
      <c r="B1901" s="94"/>
      <c r="C1901" s="159"/>
      <c r="D1901" s="128"/>
      <c r="E1901" s="151" t="str">
        <f>IFERROR(INDEX('Материал хисобот'!$C$9:$C$259,MATCH(D1901,'Материал хисобот'!$B$9:$B$259,0),1),"")</f>
        <v/>
      </c>
      <c r="F1901" s="152" t="str">
        <f>IFERROR(INDEX('Материал хисобот'!$D$9:$D$259,MATCH(D1901,'Материал хисобот'!$B$9:$B$259,0),1),"")</f>
        <v/>
      </c>
      <c r="G1901" s="155"/>
      <c r="H1901" s="153">
        <f>IFERROR((((SUMIFS('Регистрация приход товаров'!$H$4:$H$2000,'Регистрация приход товаров'!$A$4:$A$2000,"&gt;="&amp;DATE(YEAR($A1901),MONTH($A1901),1),'Регистрация приход товаров'!$D$4:$D$2000,$D1901)-SUMIFS('Регистрация приход товаров'!$H$4:$H$2000,'Регистрация приход товаров'!$A$4:$A$2000,"&gt;="&amp;DATE(YEAR($A1901),MONTH($A1901)+1,1),'Регистрация приход товаров'!$D$4:$D$2000,$D1901))+(IFERROR((SUMIF('Остаток на начало год'!$B$5:$B$302,$D1901,'Остаток на начало год'!$F$5:$F$302)+SUMIFS('Регистрация приход товаров'!$H$4:$H$2000,'Регистрация приход товаров'!$D$4:$D$2000,$D1901,'Регистрация приход товаров'!$A$4:$A$2000,"&lt;"&amp;DATE(YEAR($A1901),MONTH($A1901),1)))-SUMIFS('Регистрация расход товаров'!$H$4:$H$2000,'Регистрация расход товаров'!$A$4:$A$2000,"&lt;"&amp;DATE(YEAR($A1901),MONTH($A1901),1),'Регистрация расход товаров'!$D$4:$D$2000,$D1901),0)))/((SUMIFS('Регистрация приход товаров'!$G$4:$G$2000,'Регистрация приход товаров'!$A$4:$A$2000,"&gt;="&amp;DATE(YEAR($A1901),MONTH($A1901),1),'Регистрация приход товаров'!$D$4:$D$2000,$D1901)-SUMIFS('Регистрация приход товаров'!$G$4:$G$2000,'Регистрация приход товаров'!$A$4:$A$2000,"&gt;="&amp;DATE(YEAR($A1901),MONTH($A1901)+1,1),'Регистрация приход товаров'!$D$4:$D$2000,$D1901))+(IFERROR((SUMIF('Остаток на начало год'!$B$5:$B$302,$D1901,'Остаток на начало год'!$E$5:$E$302)+SUMIFS('Регистрация приход товаров'!$G$4:$G$2000,'Регистрация приход товаров'!$D$4:$D$2000,$D1901,'Регистрация приход товаров'!$A$4:$A$2000,"&lt;"&amp;DATE(YEAR($A1901),MONTH($A1901),1)))-SUMIFS('Регистрация расход товаров'!$G$4:$G$2000,'Регистрация расход товаров'!$A$4:$A$2000,"&lt;"&amp;DATE(YEAR($A1901),MONTH($A1901),1),'Регистрация расход товаров'!$D$4:$D$2000,$D1901),0))))*G1901,0)</f>
        <v>0</v>
      </c>
      <c r="I1901" s="154"/>
      <c r="J1901" s="153">
        <f t="shared" si="58"/>
        <v>0</v>
      </c>
      <c r="K1901" s="153">
        <f t="shared" si="59"/>
        <v>0</v>
      </c>
      <c r="L1901" s="43" t="e">
        <f>IF(B1901=#REF!,MAX($L$3:L1900)+1,0)</f>
        <v>#REF!</v>
      </c>
    </row>
    <row r="1902" spans="1:12">
      <c r="A1902" s="158"/>
      <c r="B1902" s="94"/>
      <c r="C1902" s="159"/>
      <c r="D1902" s="128"/>
      <c r="E1902" s="151" t="str">
        <f>IFERROR(INDEX('Материал хисобот'!$C$9:$C$259,MATCH(D1902,'Материал хисобот'!$B$9:$B$259,0),1),"")</f>
        <v/>
      </c>
      <c r="F1902" s="152" t="str">
        <f>IFERROR(INDEX('Материал хисобот'!$D$9:$D$259,MATCH(D1902,'Материал хисобот'!$B$9:$B$259,0),1),"")</f>
        <v/>
      </c>
      <c r="G1902" s="155"/>
      <c r="H1902" s="153">
        <f>IFERROR((((SUMIFS('Регистрация приход товаров'!$H$4:$H$2000,'Регистрация приход товаров'!$A$4:$A$2000,"&gt;="&amp;DATE(YEAR($A1902),MONTH($A1902),1),'Регистрация приход товаров'!$D$4:$D$2000,$D1902)-SUMIFS('Регистрация приход товаров'!$H$4:$H$2000,'Регистрация приход товаров'!$A$4:$A$2000,"&gt;="&amp;DATE(YEAR($A1902),MONTH($A1902)+1,1),'Регистрация приход товаров'!$D$4:$D$2000,$D1902))+(IFERROR((SUMIF('Остаток на начало год'!$B$5:$B$302,$D1902,'Остаток на начало год'!$F$5:$F$302)+SUMIFS('Регистрация приход товаров'!$H$4:$H$2000,'Регистрация приход товаров'!$D$4:$D$2000,$D1902,'Регистрация приход товаров'!$A$4:$A$2000,"&lt;"&amp;DATE(YEAR($A1902),MONTH($A1902),1)))-SUMIFS('Регистрация расход товаров'!$H$4:$H$2000,'Регистрация расход товаров'!$A$4:$A$2000,"&lt;"&amp;DATE(YEAR($A1902),MONTH($A1902),1),'Регистрация расход товаров'!$D$4:$D$2000,$D1902),0)))/((SUMIFS('Регистрация приход товаров'!$G$4:$G$2000,'Регистрация приход товаров'!$A$4:$A$2000,"&gt;="&amp;DATE(YEAR($A1902),MONTH($A1902),1),'Регистрация приход товаров'!$D$4:$D$2000,$D1902)-SUMIFS('Регистрация приход товаров'!$G$4:$G$2000,'Регистрация приход товаров'!$A$4:$A$2000,"&gt;="&amp;DATE(YEAR($A1902),MONTH($A1902)+1,1),'Регистрация приход товаров'!$D$4:$D$2000,$D1902))+(IFERROR((SUMIF('Остаток на начало год'!$B$5:$B$302,$D1902,'Остаток на начало год'!$E$5:$E$302)+SUMIFS('Регистрация приход товаров'!$G$4:$G$2000,'Регистрация приход товаров'!$D$4:$D$2000,$D1902,'Регистрация приход товаров'!$A$4:$A$2000,"&lt;"&amp;DATE(YEAR($A1902),MONTH($A1902),1)))-SUMIFS('Регистрация расход товаров'!$G$4:$G$2000,'Регистрация расход товаров'!$A$4:$A$2000,"&lt;"&amp;DATE(YEAR($A1902),MONTH($A1902),1),'Регистрация расход товаров'!$D$4:$D$2000,$D1902),0))))*G1902,0)</f>
        <v>0</v>
      </c>
      <c r="I1902" s="154"/>
      <c r="J1902" s="153">
        <f t="shared" si="58"/>
        <v>0</v>
      </c>
      <c r="K1902" s="153">
        <f t="shared" si="59"/>
        <v>0</v>
      </c>
      <c r="L1902" s="43" t="e">
        <f>IF(B1902=#REF!,MAX($L$3:L1901)+1,0)</f>
        <v>#REF!</v>
      </c>
    </row>
    <row r="1903" spans="1:12">
      <c r="A1903" s="158"/>
      <c r="B1903" s="94"/>
      <c r="C1903" s="159"/>
      <c r="D1903" s="128"/>
      <c r="E1903" s="151" t="str">
        <f>IFERROR(INDEX('Материал хисобот'!$C$9:$C$259,MATCH(D1903,'Материал хисобот'!$B$9:$B$259,0),1),"")</f>
        <v/>
      </c>
      <c r="F1903" s="152" t="str">
        <f>IFERROR(INDEX('Материал хисобот'!$D$9:$D$259,MATCH(D1903,'Материал хисобот'!$B$9:$B$259,0),1),"")</f>
        <v/>
      </c>
      <c r="G1903" s="155"/>
      <c r="H1903" s="153">
        <f>IFERROR((((SUMIFS('Регистрация приход товаров'!$H$4:$H$2000,'Регистрация приход товаров'!$A$4:$A$2000,"&gt;="&amp;DATE(YEAR($A1903),MONTH($A1903),1),'Регистрация приход товаров'!$D$4:$D$2000,$D1903)-SUMIFS('Регистрация приход товаров'!$H$4:$H$2000,'Регистрация приход товаров'!$A$4:$A$2000,"&gt;="&amp;DATE(YEAR($A1903),MONTH($A1903)+1,1),'Регистрация приход товаров'!$D$4:$D$2000,$D1903))+(IFERROR((SUMIF('Остаток на начало год'!$B$5:$B$302,$D1903,'Остаток на начало год'!$F$5:$F$302)+SUMIFS('Регистрация приход товаров'!$H$4:$H$2000,'Регистрация приход товаров'!$D$4:$D$2000,$D1903,'Регистрация приход товаров'!$A$4:$A$2000,"&lt;"&amp;DATE(YEAR($A1903),MONTH($A1903),1)))-SUMIFS('Регистрация расход товаров'!$H$4:$H$2000,'Регистрация расход товаров'!$A$4:$A$2000,"&lt;"&amp;DATE(YEAR($A1903),MONTH($A1903),1),'Регистрация расход товаров'!$D$4:$D$2000,$D1903),0)))/((SUMIFS('Регистрация приход товаров'!$G$4:$G$2000,'Регистрация приход товаров'!$A$4:$A$2000,"&gt;="&amp;DATE(YEAR($A1903),MONTH($A1903),1),'Регистрация приход товаров'!$D$4:$D$2000,$D1903)-SUMIFS('Регистрация приход товаров'!$G$4:$G$2000,'Регистрация приход товаров'!$A$4:$A$2000,"&gt;="&amp;DATE(YEAR($A1903),MONTH($A1903)+1,1),'Регистрация приход товаров'!$D$4:$D$2000,$D1903))+(IFERROR((SUMIF('Остаток на начало год'!$B$5:$B$302,$D1903,'Остаток на начало год'!$E$5:$E$302)+SUMIFS('Регистрация приход товаров'!$G$4:$G$2000,'Регистрация приход товаров'!$D$4:$D$2000,$D1903,'Регистрация приход товаров'!$A$4:$A$2000,"&lt;"&amp;DATE(YEAR($A1903),MONTH($A1903),1)))-SUMIFS('Регистрация расход товаров'!$G$4:$G$2000,'Регистрация расход товаров'!$A$4:$A$2000,"&lt;"&amp;DATE(YEAR($A1903),MONTH($A1903),1),'Регистрация расход товаров'!$D$4:$D$2000,$D1903),0))))*G1903,0)</f>
        <v>0</v>
      </c>
      <c r="I1903" s="154"/>
      <c r="J1903" s="153">
        <f t="shared" si="58"/>
        <v>0</v>
      </c>
      <c r="K1903" s="153">
        <f t="shared" si="59"/>
        <v>0</v>
      </c>
      <c r="L1903" s="43" t="e">
        <f>IF(B1903=#REF!,MAX($L$3:L1902)+1,0)</f>
        <v>#REF!</v>
      </c>
    </row>
    <row r="1904" spans="1:12">
      <c r="A1904" s="158"/>
      <c r="B1904" s="94"/>
      <c r="C1904" s="159"/>
      <c r="D1904" s="128"/>
      <c r="E1904" s="151" t="str">
        <f>IFERROR(INDEX('Материал хисобот'!$C$9:$C$259,MATCH(D1904,'Материал хисобот'!$B$9:$B$259,0),1),"")</f>
        <v/>
      </c>
      <c r="F1904" s="152" t="str">
        <f>IFERROR(INDEX('Материал хисобот'!$D$9:$D$259,MATCH(D1904,'Материал хисобот'!$B$9:$B$259,0),1),"")</f>
        <v/>
      </c>
      <c r="G1904" s="155"/>
      <c r="H1904" s="153">
        <f>IFERROR((((SUMIFS('Регистрация приход товаров'!$H$4:$H$2000,'Регистрация приход товаров'!$A$4:$A$2000,"&gt;="&amp;DATE(YEAR($A1904),MONTH($A1904),1),'Регистрация приход товаров'!$D$4:$D$2000,$D1904)-SUMIFS('Регистрация приход товаров'!$H$4:$H$2000,'Регистрация приход товаров'!$A$4:$A$2000,"&gt;="&amp;DATE(YEAR($A1904),MONTH($A1904)+1,1),'Регистрация приход товаров'!$D$4:$D$2000,$D1904))+(IFERROR((SUMIF('Остаток на начало год'!$B$5:$B$302,$D1904,'Остаток на начало год'!$F$5:$F$302)+SUMIFS('Регистрация приход товаров'!$H$4:$H$2000,'Регистрация приход товаров'!$D$4:$D$2000,$D1904,'Регистрация приход товаров'!$A$4:$A$2000,"&lt;"&amp;DATE(YEAR($A1904),MONTH($A1904),1)))-SUMIFS('Регистрация расход товаров'!$H$4:$H$2000,'Регистрация расход товаров'!$A$4:$A$2000,"&lt;"&amp;DATE(YEAR($A1904),MONTH($A1904),1),'Регистрация расход товаров'!$D$4:$D$2000,$D1904),0)))/((SUMIFS('Регистрация приход товаров'!$G$4:$G$2000,'Регистрация приход товаров'!$A$4:$A$2000,"&gt;="&amp;DATE(YEAR($A1904),MONTH($A1904),1),'Регистрация приход товаров'!$D$4:$D$2000,$D1904)-SUMIFS('Регистрация приход товаров'!$G$4:$G$2000,'Регистрация приход товаров'!$A$4:$A$2000,"&gt;="&amp;DATE(YEAR($A1904),MONTH($A1904)+1,1),'Регистрация приход товаров'!$D$4:$D$2000,$D1904))+(IFERROR((SUMIF('Остаток на начало год'!$B$5:$B$302,$D1904,'Остаток на начало год'!$E$5:$E$302)+SUMIFS('Регистрация приход товаров'!$G$4:$G$2000,'Регистрация приход товаров'!$D$4:$D$2000,$D1904,'Регистрация приход товаров'!$A$4:$A$2000,"&lt;"&amp;DATE(YEAR($A1904),MONTH($A1904),1)))-SUMIFS('Регистрация расход товаров'!$G$4:$G$2000,'Регистрация расход товаров'!$A$4:$A$2000,"&lt;"&amp;DATE(YEAR($A1904),MONTH($A1904),1),'Регистрация расход товаров'!$D$4:$D$2000,$D1904),0))))*G1904,0)</f>
        <v>0</v>
      </c>
      <c r="I1904" s="154"/>
      <c r="J1904" s="153">
        <f t="shared" si="58"/>
        <v>0</v>
      </c>
      <c r="K1904" s="153">
        <f t="shared" si="59"/>
        <v>0</v>
      </c>
      <c r="L1904" s="43" t="e">
        <f>IF(B1904=#REF!,MAX($L$3:L1903)+1,0)</f>
        <v>#REF!</v>
      </c>
    </row>
    <row r="1905" spans="1:12">
      <c r="A1905" s="158"/>
      <c r="B1905" s="94"/>
      <c r="C1905" s="159"/>
      <c r="D1905" s="128"/>
      <c r="E1905" s="151" t="str">
        <f>IFERROR(INDEX('Материал хисобот'!$C$9:$C$259,MATCH(D1905,'Материал хисобот'!$B$9:$B$259,0),1),"")</f>
        <v/>
      </c>
      <c r="F1905" s="152" t="str">
        <f>IFERROR(INDEX('Материал хисобот'!$D$9:$D$259,MATCH(D1905,'Материал хисобот'!$B$9:$B$259,0),1),"")</f>
        <v/>
      </c>
      <c r="G1905" s="155"/>
      <c r="H1905" s="153">
        <f>IFERROR((((SUMIFS('Регистрация приход товаров'!$H$4:$H$2000,'Регистрация приход товаров'!$A$4:$A$2000,"&gt;="&amp;DATE(YEAR($A1905),MONTH($A1905),1),'Регистрация приход товаров'!$D$4:$D$2000,$D1905)-SUMIFS('Регистрация приход товаров'!$H$4:$H$2000,'Регистрация приход товаров'!$A$4:$A$2000,"&gt;="&amp;DATE(YEAR($A1905),MONTH($A1905)+1,1),'Регистрация приход товаров'!$D$4:$D$2000,$D1905))+(IFERROR((SUMIF('Остаток на начало год'!$B$5:$B$302,$D1905,'Остаток на начало год'!$F$5:$F$302)+SUMIFS('Регистрация приход товаров'!$H$4:$H$2000,'Регистрация приход товаров'!$D$4:$D$2000,$D1905,'Регистрация приход товаров'!$A$4:$A$2000,"&lt;"&amp;DATE(YEAR($A1905),MONTH($A1905),1)))-SUMIFS('Регистрация расход товаров'!$H$4:$H$2000,'Регистрация расход товаров'!$A$4:$A$2000,"&lt;"&amp;DATE(YEAR($A1905),MONTH($A1905),1),'Регистрация расход товаров'!$D$4:$D$2000,$D1905),0)))/((SUMIFS('Регистрация приход товаров'!$G$4:$G$2000,'Регистрация приход товаров'!$A$4:$A$2000,"&gt;="&amp;DATE(YEAR($A1905),MONTH($A1905),1),'Регистрация приход товаров'!$D$4:$D$2000,$D1905)-SUMIFS('Регистрация приход товаров'!$G$4:$G$2000,'Регистрация приход товаров'!$A$4:$A$2000,"&gt;="&amp;DATE(YEAR($A1905),MONTH($A1905)+1,1),'Регистрация приход товаров'!$D$4:$D$2000,$D1905))+(IFERROR((SUMIF('Остаток на начало год'!$B$5:$B$302,$D1905,'Остаток на начало год'!$E$5:$E$302)+SUMIFS('Регистрация приход товаров'!$G$4:$G$2000,'Регистрация приход товаров'!$D$4:$D$2000,$D1905,'Регистрация приход товаров'!$A$4:$A$2000,"&lt;"&amp;DATE(YEAR($A1905),MONTH($A1905),1)))-SUMIFS('Регистрация расход товаров'!$G$4:$G$2000,'Регистрация расход товаров'!$A$4:$A$2000,"&lt;"&amp;DATE(YEAR($A1905),MONTH($A1905),1),'Регистрация расход товаров'!$D$4:$D$2000,$D1905),0))))*G1905,0)</f>
        <v>0</v>
      </c>
      <c r="I1905" s="154"/>
      <c r="J1905" s="153">
        <f t="shared" si="58"/>
        <v>0</v>
      </c>
      <c r="K1905" s="153">
        <f t="shared" si="59"/>
        <v>0</v>
      </c>
      <c r="L1905" s="43" t="e">
        <f>IF(B1905=#REF!,MAX($L$3:L1904)+1,0)</f>
        <v>#REF!</v>
      </c>
    </row>
    <row r="1906" spans="1:12">
      <c r="A1906" s="158"/>
      <c r="B1906" s="94"/>
      <c r="C1906" s="159"/>
      <c r="D1906" s="128"/>
      <c r="E1906" s="151" t="str">
        <f>IFERROR(INDEX('Материал хисобот'!$C$9:$C$259,MATCH(D1906,'Материал хисобот'!$B$9:$B$259,0),1),"")</f>
        <v/>
      </c>
      <c r="F1906" s="152" t="str">
        <f>IFERROR(INDEX('Материал хисобот'!$D$9:$D$259,MATCH(D1906,'Материал хисобот'!$B$9:$B$259,0),1),"")</f>
        <v/>
      </c>
      <c r="G1906" s="155"/>
      <c r="H1906" s="153">
        <f>IFERROR((((SUMIFS('Регистрация приход товаров'!$H$4:$H$2000,'Регистрация приход товаров'!$A$4:$A$2000,"&gt;="&amp;DATE(YEAR($A1906),MONTH($A1906),1),'Регистрация приход товаров'!$D$4:$D$2000,$D1906)-SUMIFS('Регистрация приход товаров'!$H$4:$H$2000,'Регистрация приход товаров'!$A$4:$A$2000,"&gt;="&amp;DATE(YEAR($A1906),MONTH($A1906)+1,1),'Регистрация приход товаров'!$D$4:$D$2000,$D1906))+(IFERROR((SUMIF('Остаток на начало год'!$B$5:$B$302,$D1906,'Остаток на начало год'!$F$5:$F$302)+SUMIFS('Регистрация приход товаров'!$H$4:$H$2000,'Регистрация приход товаров'!$D$4:$D$2000,$D1906,'Регистрация приход товаров'!$A$4:$A$2000,"&lt;"&amp;DATE(YEAR($A1906),MONTH($A1906),1)))-SUMIFS('Регистрация расход товаров'!$H$4:$H$2000,'Регистрация расход товаров'!$A$4:$A$2000,"&lt;"&amp;DATE(YEAR($A1906),MONTH($A1906),1),'Регистрация расход товаров'!$D$4:$D$2000,$D1906),0)))/((SUMIFS('Регистрация приход товаров'!$G$4:$G$2000,'Регистрация приход товаров'!$A$4:$A$2000,"&gt;="&amp;DATE(YEAR($A1906),MONTH($A1906),1),'Регистрация приход товаров'!$D$4:$D$2000,$D1906)-SUMIFS('Регистрация приход товаров'!$G$4:$G$2000,'Регистрация приход товаров'!$A$4:$A$2000,"&gt;="&amp;DATE(YEAR($A1906),MONTH($A1906)+1,1),'Регистрация приход товаров'!$D$4:$D$2000,$D1906))+(IFERROR((SUMIF('Остаток на начало год'!$B$5:$B$302,$D1906,'Остаток на начало год'!$E$5:$E$302)+SUMIFS('Регистрация приход товаров'!$G$4:$G$2000,'Регистрация приход товаров'!$D$4:$D$2000,$D1906,'Регистрация приход товаров'!$A$4:$A$2000,"&lt;"&amp;DATE(YEAR($A1906),MONTH($A1906),1)))-SUMIFS('Регистрация расход товаров'!$G$4:$G$2000,'Регистрация расход товаров'!$A$4:$A$2000,"&lt;"&amp;DATE(YEAR($A1906),MONTH($A1906),1),'Регистрация расход товаров'!$D$4:$D$2000,$D1906),0))))*G1906,0)</f>
        <v>0</v>
      </c>
      <c r="I1906" s="154"/>
      <c r="J1906" s="153">
        <f t="shared" si="58"/>
        <v>0</v>
      </c>
      <c r="K1906" s="153">
        <f t="shared" si="59"/>
        <v>0</v>
      </c>
      <c r="L1906" s="43" t="e">
        <f>IF(B1906=#REF!,MAX($L$3:L1905)+1,0)</f>
        <v>#REF!</v>
      </c>
    </row>
    <row r="1907" spans="1:12">
      <c r="A1907" s="158"/>
      <c r="B1907" s="94"/>
      <c r="C1907" s="159"/>
      <c r="D1907" s="128"/>
      <c r="E1907" s="151" t="str">
        <f>IFERROR(INDEX('Материал хисобот'!$C$9:$C$259,MATCH(D1907,'Материал хисобот'!$B$9:$B$259,0),1),"")</f>
        <v/>
      </c>
      <c r="F1907" s="152" t="str">
        <f>IFERROR(INDEX('Материал хисобот'!$D$9:$D$259,MATCH(D1907,'Материал хисобот'!$B$9:$B$259,0),1),"")</f>
        <v/>
      </c>
      <c r="G1907" s="155"/>
      <c r="H1907" s="153">
        <f>IFERROR((((SUMIFS('Регистрация приход товаров'!$H$4:$H$2000,'Регистрация приход товаров'!$A$4:$A$2000,"&gt;="&amp;DATE(YEAR($A1907),MONTH($A1907),1),'Регистрация приход товаров'!$D$4:$D$2000,$D1907)-SUMIFS('Регистрация приход товаров'!$H$4:$H$2000,'Регистрация приход товаров'!$A$4:$A$2000,"&gt;="&amp;DATE(YEAR($A1907),MONTH($A1907)+1,1),'Регистрация приход товаров'!$D$4:$D$2000,$D1907))+(IFERROR((SUMIF('Остаток на начало год'!$B$5:$B$302,$D1907,'Остаток на начало год'!$F$5:$F$302)+SUMIFS('Регистрация приход товаров'!$H$4:$H$2000,'Регистрация приход товаров'!$D$4:$D$2000,$D1907,'Регистрация приход товаров'!$A$4:$A$2000,"&lt;"&amp;DATE(YEAR($A1907),MONTH($A1907),1)))-SUMIFS('Регистрация расход товаров'!$H$4:$H$2000,'Регистрация расход товаров'!$A$4:$A$2000,"&lt;"&amp;DATE(YEAR($A1907),MONTH($A1907),1),'Регистрация расход товаров'!$D$4:$D$2000,$D1907),0)))/((SUMIFS('Регистрация приход товаров'!$G$4:$G$2000,'Регистрация приход товаров'!$A$4:$A$2000,"&gt;="&amp;DATE(YEAR($A1907),MONTH($A1907),1),'Регистрация приход товаров'!$D$4:$D$2000,$D1907)-SUMIFS('Регистрация приход товаров'!$G$4:$G$2000,'Регистрация приход товаров'!$A$4:$A$2000,"&gt;="&amp;DATE(YEAR($A1907),MONTH($A1907)+1,1),'Регистрация приход товаров'!$D$4:$D$2000,$D1907))+(IFERROR((SUMIF('Остаток на начало год'!$B$5:$B$302,$D1907,'Остаток на начало год'!$E$5:$E$302)+SUMIFS('Регистрация приход товаров'!$G$4:$G$2000,'Регистрация приход товаров'!$D$4:$D$2000,$D1907,'Регистрация приход товаров'!$A$4:$A$2000,"&lt;"&amp;DATE(YEAR($A1907),MONTH($A1907),1)))-SUMIFS('Регистрация расход товаров'!$G$4:$G$2000,'Регистрация расход товаров'!$A$4:$A$2000,"&lt;"&amp;DATE(YEAR($A1907),MONTH($A1907),1),'Регистрация расход товаров'!$D$4:$D$2000,$D1907),0))))*G1907,0)</f>
        <v>0</v>
      </c>
      <c r="I1907" s="154"/>
      <c r="J1907" s="153">
        <f t="shared" si="58"/>
        <v>0</v>
      </c>
      <c r="K1907" s="153">
        <f t="shared" si="59"/>
        <v>0</v>
      </c>
      <c r="L1907" s="43" t="e">
        <f>IF(B1907=#REF!,MAX($L$3:L1906)+1,0)</f>
        <v>#REF!</v>
      </c>
    </row>
    <row r="1908" spans="1:12">
      <c r="A1908" s="158"/>
      <c r="B1908" s="94"/>
      <c r="C1908" s="159"/>
      <c r="D1908" s="128"/>
      <c r="E1908" s="151" t="str">
        <f>IFERROR(INDEX('Материал хисобот'!$C$9:$C$259,MATCH(D1908,'Материал хисобот'!$B$9:$B$259,0),1),"")</f>
        <v/>
      </c>
      <c r="F1908" s="152" t="str">
        <f>IFERROR(INDEX('Материал хисобот'!$D$9:$D$259,MATCH(D1908,'Материал хисобот'!$B$9:$B$259,0),1),"")</f>
        <v/>
      </c>
      <c r="G1908" s="155"/>
      <c r="H1908" s="153">
        <f>IFERROR((((SUMIFS('Регистрация приход товаров'!$H$4:$H$2000,'Регистрация приход товаров'!$A$4:$A$2000,"&gt;="&amp;DATE(YEAR($A1908),MONTH($A1908),1),'Регистрация приход товаров'!$D$4:$D$2000,$D1908)-SUMIFS('Регистрация приход товаров'!$H$4:$H$2000,'Регистрация приход товаров'!$A$4:$A$2000,"&gt;="&amp;DATE(YEAR($A1908),MONTH($A1908)+1,1),'Регистрация приход товаров'!$D$4:$D$2000,$D1908))+(IFERROR((SUMIF('Остаток на начало год'!$B$5:$B$302,$D1908,'Остаток на начало год'!$F$5:$F$302)+SUMIFS('Регистрация приход товаров'!$H$4:$H$2000,'Регистрация приход товаров'!$D$4:$D$2000,$D1908,'Регистрация приход товаров'!$A$4:$A$2000,"&lt;"&amp;DATE(YEAR($A1908),MONTH($A1908),1)))-SUMIFS('Регистрация расход товаров'!$H$4:$H$2000,'Регистрация расход товаров'!$A$4:$A$2000,"&lt;"&amp;DATE(YEAR($A1908),MONTH($A1908),1),'Регистрация расход товаров'!$D$4:$D$2000,$D1908),0)))/((SUMIFS('Регистрация приход товаров'!$G$4:$G$2000,'Регистрация приход товаров'!$A$4:$A$2000,"&gt;="&amp;DATE(YEAR($A1908),MONTH($A1908),1),'Регистрация приход товаров'!$D$4:$D$2000,$D1908)-SUMIFS('Регистрация приход товаров'!$G$4:$G$2000,'Регистрация приход товаров'!$A$4:$A$2000,"&gt;="&amp;DATE(YEAR($A1908),MONTH($A1908)+1,1),'Регистрация приход товаров'!$D$4:$D$2000,$D1908))+(IFERROR((SUMIF('Остаток на начало год'!$B$5:$B$302,$D1908,'Остаток на начало год'!$E$5:$E$302)+SUMIFS('Регистрация приход товаров'!$G$4:$G$2000,'Регистрация приход товаров'!$D$4:$D$2000,$D1908,'Регистрация приход товаров'!$A$4:$A$2000,"&lt;"&amp;DATE(YEAR($A1908),MONTH($A1908),1)))-SUMIFS('Регистрация расход товаров'!$G$4:$G$2000,'Регистрация расход товаров'!$A$4:$A$2000,"&lt;"&amp;DATE(YEAR($A1908),MONTH($A1908),1),'Регистрация расход товаров'!$D$4:$D$2000,$D1908),0))))*G1908,0)</f>
        <v>0</v>
      </c>
      <c r="I1908" s="154"/>
      <c r="J1908" s="153">
        <f t="shared" si="58"/>
        <v>0</v>
      </c>
      <c r="K1908" s="153">
        <f t="shared" si="59"/>
        <v>0</v>
      </c>
      <c r="L1908" s="43" t="e">
        <f>IF(B1908=#REF!,MAX($L$3:L1907)+1,0)</f>
        <v>#REF!</v>
      </c>
    </row>
    <row r="1909" spans="1:12">
      <c r="A1909" s="158"/>
      <c r="B1909" s="94"/>
      <c r="C1909" s="159"/>
      <c r="D1909" s="128"/>
      <c r="E1909" s="151" t="str">
        <f>IFERROR(INDEX('Материал хисобот'!$C$9:$C$259,MATCH(D1909,'Материал хисобот'!$B$9:$B$259,0),1),"")</f>
        <v/>
      </c>
      <c r="F1909" s="152" t="str">
        <f>IFERROR(INDEX('Материал хисобот'!$D$9:$D$259,MATCH(D1909,'Материал хисобот'!$B$9:$B$259,0),1),"")</f>
        <v/>
      </c>
      <c r="G1909" s="155"/>
      <c r="H1909" s="153">
        <f>IFERROR((((SUMIFS('Регистрация приход товаров'!$H$4:$H$2000,'Регистрация приход товаров'!$A$4:$A$2000,"&gt;="&amp;DATE(YEAR($A1909),MONTH($A1909),1),'Регистрация приход товаров'!$D$4:$D$2000,$D1909)-SUMIFS('Регистрация приход товаров'!$H$4:$H$2000,'Регистрация приход товаров'!$A$4:$A$2000,"&gt;="&amp;DATE(YEAR($A1909),MONTH($A1909)+1,1),'Регистрация приход товаров'!$D$4:$D$2000,$D1909))+(IFERROR((SUMIF('Остаток на начало год'!$B$5:$B$302,$D1909,'Остаток на начало год'!$F$5:$F$302)+SUMIFS('Регистрация приход товаров'!$H$4:$H$2000,'Регистрация приход товаров'!$D$4:$D$2000,$D1909,'Регистрация приход товаров'!$A$4:$A$2000,"&lt;"&amp;DATE(YEAR($A1909),MONTH($A1909),1)))-SUMIFS('Регистрация расход товаров'!$H$4:$H$2000,'Регистрация расход товаров'!$A$4:$A$2000,"&lt;"&amp;DATE(YEAR($A1909),MONTH($A1909),1),'Регистрация расход товаров'!$D$4:$D$2000,$D1909),0)))/((SUMIFS('Регистрация приход товаров'!$G$4:$G$2000,'Регистрация приход товаров'!$A$4:$A$2000,"&gt;="&amp;DATE(YEAR($A1909),MONTH($A1909),1),'Регистрация приход товаров'!$D$4:$D$2000,$D1909)-SUMIFS('Регистрация приход товаров'!$G$4:$G$2000,'Регистрация приход товаров'!$A$4:$A$2000,"&gt;="&amp;DATE(YEAR($A1909),MONTH($A1909)+1,1),'Регистрация приход товаров'!$D$4:$D$2000,$D1909))+(IFERROR((SUMIF('Остаток на начало год'!$B$5:$B$302,$D1909,'Остаток на начало год'!$E$5:$E$302)+SUMIFS('Регистрация приход товаров'!$G$4:$G$2000,'Регистрация приход товаров'!$D$4:$D$2000,$D1909,'Регистрация приход товаров'!$A$4:$A$2000,"&lt;"&amp;DATE(YEAR($A1909),MONTH($A1909),1)))-SUMIFS('Регистрация расход товаров'!$G$4:$G$2000,'Регистрация расход товаров'!$A$4:$A$2000,"&lt;"&amp;DATE(YEAR($A1909),MONTH($A1909),1),'Регистрация расход товаров'!$D$4:$D$2000,$D1909),0))))*G1909,0)</f>
        <v>0</v>
      </c>
      <c r="I1909" s="154"/>
      <c r="J1909" s="153">
        <f t="shared" si="58"/>
        <v>0</v>
      </c>
      <c r="K1909" s="153">
        <f t="shared" si="59"/>
        <v>0</v>
      </c>
      <c r="L1909" s="43" t="e">
        <f>IF(B1909=#REF!,MAX($L$3:L1908)+1,0)</f>
        <v>#REF!</v>
      </c>
    </row>
    <row r="1910" spans="1:12">
      <c r="A1910" s="158"/>
      <c r="B1910" s="94"/>
      <c r="C1910" s="159"/>
      <c r="D1910" s="128"/>
      <c r="E1910" s="151" t="str">
        <f>IFERROR(INDEX('Материал хисобот'!$C$9:$C$259,MATCH(D1910,'Материал хисобот'!$B$9:$B$259,0),1),"")</f>
        <v/>
      </c>
      <c r="F1910" s="152" t="str">
        <f>IFERROR(INDEX('Материал хисобот'!$D$9:$D$259,MATCH(D1910,'Материал хисобот'!$B$9:$B$259,0),1),"")</f>
        <v/>
      </c>
      <c r="G1910" s="155"/>
      <c r="H1910" s="153">
        <f>IFERROR((((SUMIFS('Регистрация приход товаров'!$H$4:$H$2000,'Регистрация приход товаров'!$A$4:$A$2000,"&gt;="&amp;DATE(YEAR($A1910),MONTH($A1910),1),'Регистрация приход товаров'!$D$4:$D$2000,$D1910)-SUMIFS('Регистрация приход товаров'!$H$4:$H$2000,'Регистрация приход товаров'!$A$4:$A$2000,"&gt;="&amp;DATE(YEAR($A1910),MONTH($A1910)+1,1),'Регистрация приход товаров'!$D$4:$D$2000,$D1910))+(IFERROR((SUMIF('Остаток на начало год'!$B$5:$B$302,$D1910,'Остаток на начало год'!$F$5:$F$302)+SUMIFS('Регистрация приход товаров'!$H$4:$H$2000,'Регистрация приход товаров'!$D$4:$D$2000,$D1910,'Регистрация приход товаров'!$A$4:$A$2000,"&lt;"&amp;DATE(YEAR($A1910),MONTH($A1910),1)))-SUMIFS('Регистрация расход товаров'!$H$4:$H$2000,'Регистрация расход товаров'!$A$4:$A$2000,"&lt;"&amp;DATE(YEAR($A1910),MONTH($A1910),1),'Регистрация расход товаров'!$D$4:$D$2000,$D1910),0)))/((SUMIFS('Регистрация приход товаров'!$G$4:$G$2000,'Регистрация приход товаров'!$A$4:$A$2000,"&gt;="&amp;DATE(YEAR($A1910),MONTH($A1910),1),'Регистрация приход товаров'!$D$4:$D$2000,$D1910)-SUMIFS('Регистрация приход товаров'!$G$4:$G$2000,'Регистрация приход товаров'!$A$4:$A$2000,"&gt;="&amp;DATE(YEAR($A1910),MONTH($A1910)+1,1),'Регистрация приход товаров'!$D$4:$D$2000,$D1910))+(IFERROR((SUMIF('Остаток на начало год'!$B$5:$B$302,$D1910,'Остаток на начало год'!$E$5:$E$302)+SUMIFS('Регистрация приход товаров'!$G$4:$G$2000,'Регистрация приход товаров'!$D$4:$D$2000,$D1910,'Регистрация приход товаров'!$A$4:$A$2000,"&lt;"&amp;DATE(YEAR($A1910),MONTH($A1910),1)))-SUMIFS('Регистрация расход товаров'!$G$4:$G$2000,'Регистрация расход товаров'!$A$4:$A$2000,"&lt;"&amp;DATE(YEAR($A1910),MONTH($A1910),1),'Регистрация расход товаров'!$D$4:$D$2000,$D1910),0))))*G1910,0)</f>
        <v>0</v>
      </c>
      <c r="I1910" s="154"/>
      <c r="J1910" s="153">
        <f t="shared" si="58"/>
        <v>0</v>
      </c>
      <c r="K1910" s="153">
        <f t="shared" si="59"/>
        <v>0</v>
      </c>
      <c r="L1910" s="43" t="e">
        <f>IF(B1910=#REF!,MAX($L$3:L1909)+1,0)</f>
        <v>#REF!</v>
      </c>
    </row>
    <row r="1911" spans="1:12">
      <c r="A1911" s="158"/>
      <c r="B1911" s="94"/>
      <c r="C1911" s="159"/>
      <c r="D1911" s="128"/>
      <c r="E1911" s="151" t="str">
        <f>IFERROR(INDEX('Материал хисобот'!$C$9:$C$259,MATCH(D1911,'Материал хисобот'!$B$9:$B$259,0),1),"")</f>
        <v/>
      </c>
      <c r="F1911" s="152" t="str">
        <f>IFERROR(INDEX('Материал хисобот'!$D$9:$D$259,MATCH(D1911,'Материал хисобот'!$B$9:$B$259,0),1),"")</f>
        <v/>
      </c>
      <c r="G1911" s="155"/>
      <c r="H1911" s="153">
        <f>IFERROR((((SUMIFS('Регистрация приход товаров'!$H$4:$H$2000,'Регистрация приход товаров'!$A$4:$A$2000,"&gt;="&amp;DATE(YEAR($A1911),MONTH($A1911),1),'Регистрация приход товаров'!$D$4:$D$2000,$D1911)-SUMIFS('Регистрация приход товаров'!$H$4:$H$2000,'Регистрация приход товаров'!$A$4:$A$2000,"&gt;="&amp;DATE(YEAR($A1911),MONTH($A1911)+1,1),'Регистрация приход товаров'!$D$4:$D$2000,$D1911))+(IFERROR((SUMIF('Остаток на начало год'!$B$5:$B$302,$D1911,'Остаток на начало год'!$F$5:$F$302)+SUMIFS('Регистрация приход товаров'!$H$4:$H$2000,'Регистрация приход товаров'!$D$4:$D$2000,$D1911,'Регистрация приход товаров'!$A$4:$A$2000,"&lt;"&amp;DATE(YEAR($A1911),MONTH($A1911),1)))-SUMIFS('Регистрация расход товаров'!$H$4:$H$2000,'Регистрация расход товаров'!$A$4:$A$2000,"&lt;"&amp;DATE(YEAR($A1911),MONTH($A1911),1),'Регистрация расход товаров'!$D$4:$D$2000,$D1911),0)))/((SUMIFS('Регистрация приход товаров'!$G$4:$G$2000,'Регистрация приход товаров'!$A$4:$A$2000,"&gt;="&amp;DATE(YEAR($A1911),MONTH($A1911),1),'Регистрация приход товаров'!$D$4:$D$2000,$D1911)-SUMIFS('Регистрация приход товаров'!$G$4:$G$2000,'Регистрация приход товаров'!$A$4:$A$2000,"&gt;="&amp;DATE(YEAR($A1911),MONTH($A1911)+1,1),'Регистрация приход товаров'!$D$4:$D$2000,$D1911))+(IFERROR((SUMIF('Остаток на начало год'!$B$5:$B$302,$D1911,'Остаток на начало год'!$E$5:$E$302)+SUMIFS('Регистрация приход товаров'!$G$4:$G$2000,'Регистрация приход товаров'!$D$4:$D$2000,$D1911,'Регистрация приход товаров'!$A$4:$A$2000,"&lt;"&amp;DATE(YEAR($A1911),MONTH($A1911),1)))-SUMIFS('Регистрация расход товаров'!$G$4:$G$2000,'Регистрация расход товаров'!$A$4:$A$2000,"&lt;"&amp;DATE(YEAR($A1911),MONTH($A1911),1),'Регистрация расход товаров'!$D$4:$D$2000,$D1911),0))))*G1911,0)</f>
        <v>0</v>
      </c>
      <c r="I1911" s="154"/>
      <c r="J1911" s="153">
        <f t="shared" si="58"/>
        <v>0</v>
      </c>
      <c r="K1911" s="153">
        <f t="shared" si="59"/>
        <v>0</v>
      </c>
      <c r="L1911" s="43" t="e">
        <f>IF(B1911=#REF!,MAX($L$3:L1910)+1,0)</f>
        <v>#REF!</v>
      </c>
    </row>
    <row r="1912" spans="1:12">
      <c r="A1912" s="158"/>
      <c r="B1912" s="94"/>
      <c r="C1912" s="159"/>
      <c r="D1912" s="128"/>
      <c r="E1912" s="151" t="str">
        <f>IFERROR(INDEX('Материал хисобот'!$C$9:$C$259,MATCH(D1912,'Материал хисобот'!$B$9:$B$259,0),1),"")</f>
        <v/>
      </c>
      <c r="F1912" s="152" t="str">
        <f>IFERROR(INDEX('Материал хисобот'!$D$9:$D$259,MATCH(D1912,'Материал хисобот'!$B$9:$B$259,0),1),"")</f>
        <v/>
      </c>
      <c r="G1912" s="155"/>
      <c r="H1912" s="153">
        <f>IFERROR((((SUMIFS('Регистрация приход товаров'!$H$4:$H$2000,'Регистрация приход товаров'!$A$4:$A$2000,"&gt;="&amp;DATE(YEAR($A1912),MONTH($A1912),1),'Регистрация приход товаров'!$D$4:$D$2000,$D1912)-SUMIFS('Регистрация приход товаров'!$H$4:$H$2000,'Регистрация приход товаров'!$A$4:$A$2000,"&gt;="&amp;DATE(YEAR($A1912),MONTH($A1912)+1,1),'Регистрация приход товаров'!$D$4:$D$2000,$D1912))+(IFERROR((SUMIF('Остаток на начало год'!$B$5:$B$302,$D1912,'Остаток на начало год'!$F$5:$F$302)+SUMIFS('Регистрация приход товаров'!$H$4:$H$2000,'Регистрация приход товаров'!$D$4:$D$2000,$D1912,'Регистрация приход товаров'!$A$4:$A$2000,"&lt;"&amp;DATE(YEAR($A1912),MONTH($A1912),1)))-SUMIFS('Регистрация расход товаров'!$H$4:$H$2000,'Регистрация расход товаров'!$A$4:$A$2000,"&lt;"&amp;DATE(YEAR($A1912),MONTH($A1912),1),'Регистрация расход товаров'!$D$4:$D$2000,$D1912),0)))/((SUMIFS('Регистрация приход товаров'!$G$4:$G$2000,'Регистрация приход товаров'!$A$4:$A$2000,"&gt;="&amp;DATE(YEAR($A1912),MONTH($A1912),1),'Регистрация приход товаров'!$D$4:$D$2000,$D1912)-SUMIFS('Регистрация приход товаров'!$G$4:$G$2000,'Регистрация приход товаров'!$A$4:$A$2000,"&gt;="&amp;DATE(YEAR($A1912),MONTH($A1912)+1,1),'Регистрация приход товаров'!$D$4:$D$2000,$D1912))+(IFERROR((SUMIF('Остаток на начало год'!$B$5:$B$302,$D1912,'Остаток на начало год'!$E$5:$E$302)+SUMIFS('Регистрация приход товаров'!$G$4:$G$2000,'Регистрация приход товаров'!$D$4:$D$2000,$D1912,'Регистрация приход товаров'!$A$4:$A$2000,"&lt;"&amp;DATE(YEAR($A1912),MONTH($A1912),1)))-SUMIFS('Регистрация расход товаров'!$G$4:$G$2000,'Регистрация расход товаров'!$A$4:$A$2000,"&lt;"&amp;DATE(YEAR($A1912),MONTH($A1912),1),'Регистрация расход товаров'!$D$4:$D$2000,$D1912),0))))*G1912,0)</f>
        <v>0</v>
      </c>
      <c r="I1912" s="154"/>
      <c r="J1912" s="153">
        <f t="shared" si="58"/>
        <v>0</v>
      </c>
      <c r="K1912" s="153">
        <f t="shared" si="59"/>
        <v>0</v>
      </c>
      <c r="L1912" s="43" t="e">
        <f>IF(B1912=#REF!,MAX($L$3:L1911)+1,0)</f>
        <v>#REF!</v>
      </c>
    </row>
    <row r="1913" spans="1:12">
      <c r="A1913" s="158"/>
      <c r="B1913" s="94"/>
      <c r="C1913" s="159"/>
      <c r="D1913" s="128"/>
      <c r="E1913" s="151" t="str">
        <f>IFERROR(INDEX('Материал хисобот'!$C$9:$C$259,MATCH(D1913,'Материал хисобот'!$B$9:$B$259,0),1),"")</f>
        <v/>
      </c>
      <c r="F1913" s="152" t="str">
        <f>IFERROR(INDEX('Материал хисобот'!$D$9:$D$259,MATCH(D1913,'Материал хисобот'!$B$9:$B$259,0),1),"")</f>
        <v/>
      </c>
      <c r="G1913" s="155"/>
      <c r="H1913" s="153">
        <f>IFERROR((((SUMIFS('Регистрация приход товаров'!$H$4:$H$2000,'Регистрация приход товаров'!$A$4:$A$2000,"&gt;="&amp;DATE(YEAR($A1913),MONTH($A1913),1),'Регистрация приход товаров'!$D$4:$D$2000,$D1913)-SUMIFS('Регистрация приход товаров'!$H$4:$H$2000,'Регистрация приход товаров'!$A$4:$A$2000,"&gt;="&amp;DATE(YEAR($A1913),MONTH($A1913)+1,1),'Регистрация приход товаров'!$D$4:$D$2000,$D1913))+(IFERROR((SUMIF('Остаток на начало год'!$B$5:$B$302,$D1913,'Остаток на начало год'!$F$5:$F$302)+SUMIFS('Регистрация приход товаров'!$H$4:$H$2000,'Регистрация приход товаров'!$D$4:$D$2000,$D1913,'Регистрация приход товаров'!$A$4:$A$2000,"&lt;"&amp;DATE(YEAR($A1913),MONTH($A1913),1)))-SUMIFS('Регистрация расход товаров'!$H$4:$H$2000,'Регистрация расход товаров'!$A$4:$A$2000,"&lt;"&amp;DATE(YEAR($A1913),MONTH($A1913),1),'Регистрация расход товаров'!$D$4:$D$2000,$D1913),0)))/((SUMIFS('Регистрация приход товаров'!$G$4:$G$2000,'Регистрация приход товаров'!$A$4:$A$2000,"&gt;="&amp;DATE(YEAR($A1913),MONTH($A1913),1),'Регистрация приход товаров'!$D$4:$D$2000,$D1913)-SUMIFS('Регистрация приход товаров'!$G$4:$G$2000,'Регистрация приход товаров'!$A$4:$A$2000,"&gt;="&amp;DATE(YEAR($A1913),MONTH($A1913)+1,1),'Регистрация приход товаров'!$D$4:$D$2000,$D1913))+(IFERROR((SUMIF('Остаток на начало год'!$B$5:$B$302,$D1913,'Остаток на начало год'!$E$5:$E$302)+SUMIFS('Регистрация приход товаров'!$G$4:$G$2000,'Регистрация приход товаров'!$D$4:$D$2000,$D1913,'Регистрация приход товаров'!$A$4:$A$2000,"&lt;"&amp;DATE(YEAR($A1913),MONTH($A1913),1)))-SUMIFS('Регистрация расход товаров'!$G$4:$G$2000,'Регистрация расход товаров'!$A$4:$A$2000,"&lt;"&amp;DATE(YEAR($A1913),MONTH($A1913),1),'Регистрация расход товаров'!$D$4:$D$2000,$D1913),0))))*G1913,0)</f>
        <v>0</v>
      </c>
      <c r="I1913" s="154"/>
      <c r="J1913" s="153">
        <f t="shared" si="58"/>
        <v>0</v>
      </c>
      <c r="K1913" s="153">
        <f t="shared" si="59"/>
        <v>0</v>
      </c>
      <c r="L1913" s="43" t="e">
        <f>IF(B1913=#REF!,MAX($L$3:L1912)+1,0)</f>
        <v>#REF!</v>
      </c>
    </row>
    <row r="1914" spans="1:12">
      <c r="A1914" s="158"/>
      <c r="B1914" s="94"/>
      <c r="C1914" s="159"/>
      <c r="D1914" s="128"/>
      <c r="E1914" s="151" t="str">
        <f>IFERROR(INDEX('Материал хисобот'!$C$9:$C$259,MATCH(D1914,'Материал хисобот'!$B$9:$B$259,0),1),"")</f>
        <v/>
      </c>
      <c r="F1914" s="152" t="str">
        <f>IFERROR(INDEX('Материал хисобот'!$D$9:$D$259,MATCH(D1914,'Материал хисобот'!$B$9:$B$259,0),1),"")</f>
        <v/>
      </c>
      <c r="G1914" s="155"/>
      <c r="H1914" s="153">
        <f>IFERROR((((SUMIFS('Регистрация приход товаров'!$H$4:$H$2000,'Регистрация приход товаров'!$A$4:$A$2000,"&gt;="&amp;DATE(YEAR($A1914),MONTH($A1914),1),'Регистрация приход товаров'!$D$4:$D$2000,$D1914)-SUMIFS('Регистрация приход товаров'!$H$4:$H$2000,'Регистрация приход товаров'!$A$4:$A$2000,"&gt;="&amp;DATE(YEAR($A1914),MONTH($A1914)+1,1),'Регистрация приход товаров'!$D$4:$D$2000,$D1914))+(IFERROR((SUMIF('Остаток на начало год'!$B$5:$B$302,$D1914,'Остаток на начало год'!$F$5:$F$302)+SUMIFS('Регистрация приход товаров'!$H$4:$H$2000,'Регистрация приход товаров'!$D$4:$D$2000,$D1914,'Регистрация приход товаров'!$A$4:$A$2000,"&lt;"&amp;DATE(YEAR($A1914),MONTH($A1914),1)))-SUMIFS('Регистрация расход товаров'!$H$4:$H$2000,'Регистрация расход товаров'!$A$4:$A$2000,"&lt;"&amp;DATE(YEAR($A1914),MONTH($A1914),1),'Регистрация расход товаров'!$D$4:$D$2000,$D1914),0)))/((SUMIFS('Регистрация приход товаров'!$G$4:$G$2000,'Регистрация приход товаров'!$A$4:$A$2000,"&gt;="&amp;DATE(YEAR($A1914),MONTH($A1914),1),'Регистрация приход товаров'!$D$4:$D$2000,$D1914)-SUMIFS('Регистрация приход товаров'!$G$4:$G$2000,'Регистрация приход товаров'!$A$4:$A$2000,"&gt;="&amp;DATE(YEAR($A1914),MONTH($A1914)+1,1),'Регистрация приход товаров'!$D$4:$D$2000,$D1914))+(IFERROR((SUMIF('Остаток на начало год'!$B$5:$B$302,$D1914,'Остаток на начало год'!$E$5:$E$302)+SUMIFS('Регистрация приход товаров'!$G$4:$G$2000,'Регистрация приход товаров'!$D$4:$D$2000,$D1914,'Регистрация приход товаров'!$A$4:$A$2000,"&lt;"&amp;DATE(YEAR($A1914),MONTH($A1914),1)))-SUMIFS('Регистрация расход товаров'!$G$4:$G$2000,'Регистрация расход товаров'!$A$4:$A$2000,"&lt;"&amp;DATE(YEAR($A1914),MONTH($A1914),1),'Регистрация расход товаров'!$D$4:$D$2000,$D1914),0))))*G1914,0)</f>
        <v>0</v>
      </c>
      <c r="I1914" s="154"/>
      <c r="J1914" s="153">
        <f t="shared" si="58"/>
        <v>0</v>
      </c>
      <c r="K1914" s="153">
        <f t="shared" si="59"/>
        <v>0</v>
      </c>
      <c r="L1914" s="43" t="e">
        <f>IF(B1914=#REF!,MAX($L$3:L1913)+1,0)</f>
        <v>#REF!</v>
      </c>
    </row>
    <row r="1915" spans="1:12">
      <c r="A1915" s="158"/>
      <c r="B1915" s="94"/>
      <c r="C1915" s="159"/>
      <c r="D1915" s="128"/>
      <c r="E1915" s="151" t="str">
        <f>IFERROR(INDEX('Материал хисобот'!$C$9:$C$259,MATCH(D1915,'Материал хисобот'!$B$9:$B$259,0),1),"")</f>
        <v/>
      </c>
      <c r="F1915" s="152" t="str">
        <f>IFERROR(INDEX('Материал хисобот'!$D$9:$D$259,MATCH(D1915,'Материал хисобот'!$B$9:$B$259,0),1),"")</f>
        <v/>
      </c>
      <c r="G1915" s="155"/>
      <c r="H1915" s="153">
        <f>IFERROR((((SUMIFS('Регистрация приход товаров'!$H$4:$H$2000,'Регистрация приход товаров'!$A$4:$A$2000,"&gt;="&amp;DATE(YEAR($A1915),MONTH($A1915),1),'Регистрация приход товаров'!$D$4:$D$2000,$D1915)-SUMIFS('Регистрация приход товаров'!$H$4:$H$2000,'Регистрация приход товаров'!$A$4:$A$2000,"&gt;="&amp;DATE(YEAR($A1915),MONTH($A1915)+1,1),'Регистрация приход товаров'!$D$4:$D$2000,$D1915))+(IFERROR((SUMIF('Остаток на начало год'!$B$5:$B$302,$D1915,'Остаток на начало год'!$F$5:$F$302)+SUMIFS('Регистрация приход товаров'!$H$4:$H$2000,'Регистрация приход товаров'!$D$4:$D$2000,$D1915,'Регистрация приход товаров'!$A$4:$A$2000,"&lt;"&amp;DATE(YEAR($A1915),MONTH($A1915),1)))-SUMIFS('Регистрация расход товаров'!$H$4:$H$2000,'Регистрация расход товаров'!$A$4:$A$2000,"&lt;"&amp;DATE(YEAR($A1915),MONTH($A1915),1),'Регистрация расход товаров'!$D$4:$D$2000,$D1915),0)))/((SUMIFS('Регистрация приход товаров'!$G$4:$G$2000,'Регистрация приход товаров'!$A$4:$A$2000,"&gt;="&amp;DATE(YEAR($A1915),MONTH($A1915),1),'Регистрация приход товаров'!$D$4:$D$2000,$D1915)-SUMIFS('Регистрация приход товаров'!$G$4:$G$2000,'Регистрация приход товаров'!$A$4:$A$2000,"&gt;="&amp;DATE(YEAR($A1915),MONTH($A1915)+1,1),'Регистрация приход товаров'!$D$4:$D$2000,$D1915))+(IFERROR((SUMIF('Остаток на начало год'!$B$5:$B$302,$D1915,'Остаток на начало год'!$E$5:$E$302)+SUMIFS('Регистрация приход товаров'!$G$4:$G$2000,'Регистрация приход товаров'!$D$4:$D$2000,$D1915,'Регистрация приход товаров'!$A$4:$A$2000,"&lt;"&amp;DATE(YEAR($A1915),MONTH($A1915),1)))-SUMIFS('Регистрация расход товаров'!$G$4:$G$2000,'Регистрация расход товаров'!$A$4:$A$2000,"&lt;"&amp;DATE(YEAR($A1915),MONTH($A1915),1),'Регистрация расход товаров'!$D$4:$D$2000,$D1915),0))))*G1915,0)</f>
        <v>0</v>
      </c>
      <c r="I1915" s="154"/>
      <c r="J1915" s="153">
        <f t="shared" si="58"/>
        <v>0</v>
      </c>
      <c r="K1915" s="153">
        <f t="shared" si="59"/>
        <v>0</v>
      </c>
      <c r="L1915" s="43" t="e">
        <f>IF(B1915=#REF!,MAX($L$3:L1914)+1,0)</f>
        <v>#REF!</v>
      </c>
    </row>
    <row r="1916" spans="1:12">
      <c r="A1916" s="158"/>
      <c r="B1916" s="94"/>
      <c r="C1916" s="159"/>
      <c r="D1916" s="128"/>
      <c r="E1916" s="151" t="str">
        <f>IFERROR(INDEX('Материал хисобот'!$C$9:$C$259,MATCH(D1916,'Материал хисобот'!$B$9:$B$259,0),1),"")</f>
        <v/>
      </c>
      <c r="F1916" s="152" t="str">
        <f>IFERROR(INDEX('Материал хисобот'!$D$9:$D$259,MATCH(D1916,'Материал хисобот'!$B$9:$B$259,0),1),"")</f>
        <v/>
      </c>
      <c r="G1916" s="155"/>
      <c r="H1916" s="153">
        <f>IFERROR((((SUMIFS('Регистрация приход товаров'!$H$4:$H$2000,'Регистрация приход товаров'!$A$4:$A$2000,"&gt;="&amp;DATE(YEAR($A1916),MONTH($A1916),1),'Регистрация приход товаров'!$D$4:$D$2000,$D1916)-SUMIFS('Регистрация приход товаров'!$H$4:$H$2000,'Регистрация приход товаров'!$A$4:$A$2000,"&gt;="&amp;DATE(YEAR($A1916),MONTH($A1916)+1,1),'Регистрация приход товаров'!$D$4:$D$2000,$D1916))+(IFERROR((SUMIF('Остаток на начало год'!$B$5:$B$302,$D1916,'Остаток на начало год'!$F$5:$F$302)+SUMIFS('Регистрация приход товаров'!$H$4:$H$2000,'Регистрация приход товаров'!$D$4:$D$2000,$D1916,'Регистрация приход товаров'!$A$4:$A$2000,"&lt;"&amp;DATE(YEAR($A1916),MONTH($A1916),1)))-SUMIFS('Регистрация расход товаров'!$H$4:$H$2000,'Регистрация расход товаров'!$A$4:$A$2000,"&lt;"&amp;DATE(YEAR($A1916),MONTH($A1916),1),'Регистрация расход товаров'!$D$4:$D$2000,$D1916),0)))/((SUMIFS('Регистрация приход товаров'!$G$4:$G$2000,'Регистрация приход товаров'!$A$4:$A$2000,"&gt;="&amp;DATE(YEAR($A1916),MONTH($A1916),1),'Регистрация приход товаров'!$D$4:$D$2000,$D1916)-SUMIFS('Регистрация приход товаров'!$G$4:$G$2000,'Регистрация приход товаров'!$A$4:$A$2000,"&gt;="&amp;DATE(YEAR($A1916),MONTH($A1916)+1,1),'Регистрация приход товаров'!$D$4:$D$2000,$D1916))+(IFERROR((SUMIF('Остаток на начало год'!$B$5:$B$302,$D1916,'Остаток на начало год'!$E$5:$E$302)+SUMIFS('Регистрация приход товаров'!$G$4:$G$2000,'Регистрация приход товаров'!$D$4:$D$2000,$D1916,'Регистрация приход товаров'!$A$4:$A$2000,"&lt;"&amp;DATE(YEAR($A1916),MONTH($A1916),1)))-SUMIFS('Регистрация расход товаров'!$G$4:$G$2000,'Регистрация расход товаров'!$A$4:$A$2000,"&lt;"&amp;DATE(YEAR($A1916),MONTH($A1916),1),'Регистрация расход товаров'!$D$4:$D$2000,$D1916),0))))*G1916,0)</f>
        <v>0</v>
      </c>
      <c r="I1916" s="154"/>
      <c r="J1916" s="153">
        <f t="shared" si="58"/>
        <v>0</v>
      </c>
      <c r="K1916" s="153">
        <f t="shared" si="59"/>
        <v>0</v>
      </c>
      <c r="L1916" s="43" t="e">
        <f>IF(B1916=#REF!,MAX($L$3:L1915)+1,0)</f>
        <v>#REF!</v>
      </c>
    </row>
    <row r="1917" spans="1:12">
      <c r="A1917" s="158"/>
      <c r="B1917" s="94"/>
      <c r="C1917" s="159"/>
      <c r="D1917" s="128"/>
      <c r="E1917" s="151" t="str">
        <f>IFERROR(INDEX('Материал хисобот'!$C$9:$C$259,MATCH(D1917,'Материал хисобот'!$B$9:$B$259,0),1),"")</f>
        <v/>
      </c>
      <c r="F1917" s="152" t="str">
        <f>IFERROR(INDEX('Материал хисобот'!$D$9:$D$259,MATCH(D1917,'Материал хисобот'!$B$9:$B$259,0),1),"")</f>
        <v/>
      </c>
      <c r="G1917" s="155"/>
      <c r="H1917" s="153">
        <f>IFERROR((((SUMIFS('Регистрация приход товаров'!$H$4:$H$2000,'Регистрация приход товаров'!$A$4:$A$2000,"&gt;="&amp;DATE(YEAR($A1917),MONTH($A1917),1),'Регистрация приход товаров'!$D$4:$D$2000,$D1917)-SUMIFS('Регистрация приход товаров'!$H$4:$H$2000,'Регистрация приход товаров'!$A$4:$A$2000,"&gt;="&amp;DATE(YEAR($A1917),MONTH($A1917)+1,1),'Регистрация приход товаров'!$D$4:$D$2000,$D1917))+(IFERROR((SUMIF('Остаток на начало год'!$B$5:$B$302,$D1917,'Остаток на начало год'!$F$5:$F$302)+SUMIFS('Регистрация приход товаров'!$H$4:$H$2000,'Регистрация приход товаров'!$D$4:$D$2000,$D1917,'Регистрация приход товаров'!$A$4:$A$2000,"&lt;"&amp;DATE(YEAR($A1917),MONTH($A1917),1)))-SUMIFS('Регистрация расход товаров'!$H$4:$H$2000,'Регистрация расход товаров'!$A$4:$A$2000,"&lt;"&amp;DATE(YEAR($A1917),MONTH($A1917),1),'Регистрация расход товаров'!$D$4:$D$2000,$D1917),0)))/((SUMIFS('Регистрация приход товаров'!$G$4:$G$2000,'Регистрация приход товаров'!$A$4:$A$2000,"&gt;="&amp;DATE(YEAR($A1917),MONTH($A1917),1),'Регистрация приход товаров'!$D$4:$D$2000,$D1917)-SUMIFS('Регистрация приход товаров'!$G$4:$G$2000,'Регистрация приход товаров'!$A$4:$A$2000,"&gt;="&amp;DATE(YEAR($A1917),MONTH($A1917)+1,1),'Регистрация приход товаров'!$D$4:$D$2000,$D1917))+(IFERROR((SUMIF('Остаток на начало год'!$B$5:$B$302,$D1917,'Остаток на начало год'!$E$5:$E$302)+SUMIFS('Регистрация приход товаров'!$G$4:$G$2000,'Регистрация приход товаров'!$D$4:$D$2000,$D1917,'Регистрация приход товаров'!$A$4:$A$2000,"&lt;"&amp;DATE(YEAR($A1917),MONTH($A1917),1)))-SUMIFS('Регистрация расход товаров'!$G$4:$G$2000,'Регистрация расход товаров'!$A$4:$A$2000,"&lt;"&amp;DATE(YEAR($A1917),MONTH($A1917),1),'Регистрация расход товаров'!$D$4:$D$2000,$D1917),0))))*G1917,0)</f>
        <v>0</v>
      </c>
      <c r="I1917" s="154"/>
      <c r="J1917" s="153">
        <f t="shared" si="58"/>
        <v>0</v>
      </c>
      <c r="K1917" s="153">
        <f t="shared" si="59"/>
        <v>0</v>
      </c>
      <c r="L1917" s="43" t="e">
        <f>IF(B1917=#REF!,MAX($L$3:L1916)+1,0)</f>
        <v>#REF!</v>
      </c>
    </row>
    <row r="1918" spans="1:12">
      <c r="A1918" s="158"/>
      <c r="B1918" s="94"/>
      <c r="C1918" s="159"/>
      <c r="D1918" s="128"/>
      <c r="E1918" s="151" t="str">
        <f>IFERROR(INDEX('Материал хисобот'!$C$9:$C$259,MATCH(D1918,'Материал хисобот'!$B$9:$B$259,0),1),"")</f>
        <v/>
      </c>
      <c r="F1918" s="152" t="str">
        <f>IFERROR(INDEX('Материал хисобот'!$D$9:$D$259,MATCH(D1918,'Материал хисобот'!$B$9:$B$259,0),1),"")</f>
        <v/>
      </c>
      <c r="G1918" s="155"/>
      <c r="H1918" s="153">
        <f>IFERROR((((SUMIFS('Регистрация приход товаров'!$H$4:$H$2000,'Регистрация приход товаров'!$A$4:$A$2000,"&gt;="&amp;DATE(YEAR($A1918),MONTH($A1918),1),'Регистрация приход товаров'!$D$4:$D$2000,$D1918)-SUMIFS('Регистрация приход товаров'!$H$4:$H$2000,'Регистрация приход товаров'!$A$4:$A$2000,"&gt;="&amp;DATE(YEAR($A1918),MONTH($A1918)+1,1),'Регистрация приход товаров'!$D$4:$D$2000,$D1918))+(IFERROR((SUMIF('Остаток на начало год'!$B$5:$B$302,$D1918,'Остаток на начало год'!$F$5:$F$302)+SUMIFS('Регистрация приход товаров'!$H$4:$H$2000,'Регистрация приход товаров'!$D$4:$D$2000,$D1918,'Регистрация приход товаров'!$A$4:$A$2000,"&lt;"&amp;DATE(YEAR($A1918),MONTH($A1918),1)))-SUMIFS('Регистрация расход товаров'!$H$4:$H$2000,'Регистрация расход товаров'!$A$4:$A$2000,"&lt;"&amp;DATE(YEAR($A1918),MONTH($A1918),1),'Регистрация расход товаров'!$D$4:$D$2000,$D1918),0)))/((SUMIFS('Регистрация приход товаров'!$G$4:$G$2000,'Регистрация приход товаров'!$A$4:$A$2000,"&gt;="&amp;DATE(YEAR($A1918),MONTH($A1918),1),'Регистрация приход товаров'!$D$4:$D$2000,$D1918)-SUMIFS('Регистрация приход товаров'!$G$4:$G$2000,'Регистрация приход товаров'!$A$4:$A$2000,"&gt;="&amp;DATE(YEAR($A1918),MONTH($A1918)+1,1),'Регистрация приход товаров'!$D$4:$D$2000,$D1918))+(IFERROR((SUMIF('Остаток на начало год'!$B$5:$B$302,$D1918,'Остаток на начало год'!$E$5:$E$302)+SUMIFS('Регистрация приход товаров'!$G$4:$G$2000,'Регистрация приход товаров'!$D$4:$D$2000,$D1918,'Регистрация приход товаров'!$A$4:$A$2000,"&lt;"&amp;DATE(YEAR($A1918),MONTH($A1918),1)))-SUMIFS('Регистрация расход товаров'!$G$4:$G$2000,'Регистрация расход товаров'!$A$4:$A$2000,"&lt;"&amp;DATE(YEAR($A1918),MONTH($A1918),1),'Регистрация расход товаров'!$D$4:$D$2000,$D1918),0))))*G1918,0)</f>
        <v>0</v>
      </c>
      <c r="I1918" s="154"/>
      <c r="J1918" s="153">
        <f t="shared" si="58"/>
        <v>0</v>
      </c>
      <c r="K1918" s="153">
        <f t="shared" si="59"/>
        <v>0</v>
      </c>
      <c r="L1918" s="43" t="e">
        <f>IF(B1918=#REF!,MAX($L$3:L1917)+1,0)</f>
        <v>#REF!</v>
      </c>
    </row>
    <row r="1919" spans="1:12">
      <c r="A1919" s="158"/>
      <c r="B1919" s="94"/>
      <c r="C1919" s="159"/>
      <c r="D1919" s="128"/>
      <c r="E1919" s="151" t="str">
        <f>IFERROR(INDEX('Материал хисобот'!$C$9:$C$259,MATCH(D1919,'Материал хисобот'!$B$9:$B$259,0),1),"")</f>
        <v/>
      </c>
      <c r="F1919" s="152" t="str">
        <f>IFERROR(INDEX('Материал хисобот'!$D$9:$D$259,MATCH(D1919,'Материал хисобот'!$B$9:$B$259,0),1),"")</f>
        <v/>
      </c>
      <c r="G1919" s="155"/>
      <c r="H1919" s="153">
        <f>IFERROR((((SUMIFS('Регистрация приход товаров'!$H$4:$H$2000,'Регистрация приход товаров'!$A$4:$A$2000,"&gt;="&amp;DATE(YEAR($A1919),MONTH($A1919),1),'Регистрация приход товаров'!$D$4:$D$2000,$D1919)-SUMIFS('Регистрация приход товаров'!$H$4:$H$2000,'Регистрация приход товаров'!$A$4:$A$2000,"&gt;="&amp;DATE(YEAR($A1919),MONTH($A1919)+1,1),'Регистрация приход товаров'!$D$4:$D$2000,$D1919))+(IFERROR((SUMIF('Остаток на начало год'!$B$5:$B$302,$D1919,'Остаток на начало год'!$F$5:$F$302)+SUMIFS('Регистрация приход товаров'!$H$4:$H$2000,'Регистрация приход товаров'!$D$4:$D$2000,$D1919,'Регистрация приход товаров'!$A$4:$A$2000,"&lt;"&amp;DATE(YEAR($A1919),MONTH($A1919),1)))-SUMIFS('Регистрация расход товаров'!$H$4:$H$2000,'Регистрация расход товаров'!$A$4:$A$2000,"&lt;"&amp;DATE(YEAR($A1919),MONTH($A1919),1),'Регистрация расход товаров'!$D$4:$D$2000,$D1919),0)))/((SUMIFS('Регистрация приход товаров'!$G$4:$G$2000,'Регистрация приход товаров'!$A$4:$A$2000,"&gt;="&amp;DATE(YEAR($A1919),MONTH($A1919),1),'Регистрация приход товаров'!$D$4:$D$2000,$D1919)-SUMIFS('Регистрация приход товаров'!$G$4:$G$2000,'Регистрация приход товаров'!$A$4:$A$2000,"&gt;="&amp;DATE(YEAR($A1919),MONTH($A1919)+1,1),'Регистрация приход товаров'!$D$4:$D$2000,$D1919))+(IFERROR((SUMIF('Остаток на начало год'!$B$5:$B$302,$D1919,'Остаток на начало год'!$E$5:$E$302)+SUMIFS('Регистрация приход товаров'!$G$4:$G$2000,'Регистрация приход товаров'!$D$4:$D$2000,$D1919,'Регистрация приход товаров'!$A$4:$A$2000,"&lt;"&amp;DATE(YEAR($A1919),MONTH($A1919),1)))-SUMIFS('Регистрация расход товаров'!$G$4:$G$2000,'Регистрация расход товаров'!$A$4:$A$2000,"&lt;"&amp;DATE(YEAR($A1919),MONTH($A1919),1),'Регистрация расход товаров'!$D$4:$D$2000,$D1919),0))))*G1919,0)</f>
        <v>0</v>
      </c>
      <c r="I1919" s="154"/>
      <c r="J1919" s="153">
        <f t="shared" si="58"/>
        <v>0</v>
      </c>
      <c r="K1919" s="153">
        <f t="shared" si="59"/>
        <v>0</v>
      </c>
      <c r="L1919" s="43" t="e">
        <f>IF(B1919=#REF!,MAX($L$3:L1918)+1,0)</f>
        <v>#REF!</v>
      </c>
    </row>
    <row r="1920" spans="1:12">
      <c r="A1920" s="158"/>
      <c r="B1920" s="94"/>
      <c r="C1920" s="159"/>
      <c r="D1920" s="128"/>
      <c r="E1920" s="151" t="str">
        <f>IFERROR(INDEX('Материал хисобот'!$C$9:$C$259,MATCH(D1920,'Материал хисобот'!$B$9:$B$259,0),1),"")</f>
        <v/>
      </c>
      <c r="F1920" s="152" t="str">
        <f>IFERROR(INDEX('Материал хисобот'!$D$9:$D$259,MATCH(D1920,'Материал хисобот'!$B$9:$B$259,0),1),"")</f>
        <v/>
      </c>
      <c r="G1920" s="155"/>
      <c r="H1920" s="153">
        <f>IFERROR((((SUMIFS('Регистрация приход товаров'!$H$4:$H$2000,'Регистрация приход товаров'!$A$4:$A$2000,"&gt;="&amp;DATE(YEAR($A1920),MONTH($A1920),1),'Регистрация приход товаров'!$D$4:$D$2000,$D1920)-SUMIFS('Регистрация приход товаров'!$H$4:$H$2000,'Регистрация приход товаров'!$A$4:$A$2000,"&gt;="&amp;DATE(YEAR($A1920),MONTH($A1920)+1,1),'Регистрация приход товаров'!$D$4:$D$2000,$D1920))+(IFERROR((SUMIF('Остаток на начало год'!$B$5:$B$302,$D1920,'Остаток на начало год'!$F$5:$F$302)+SUMIFS('Регистрация приход товаров'!$H$4:$H$2000,'Регистрация приход товаров'!$D$4:$D$2000,$D1920,'Регистрация приход товаров'!$A$4:$A$2000,"&lt;"&amp;DATE(YEAR($A1920),MONTH($A1920),1)))-SUMIFS('Регистрация расход товаров'!$H$4:$H$2000,'Регистрация расход товаров'!$A$4:$A$2000,"&lt;"&amp;DATE(YEAR($A1920),MONTH($A1920),1),'Регистрация расход товаров'!$D$4:$D$2000,$D1920),0)))/((SUMIFS('Регистрация приход товаров'!$G$4:$G$2000,'Регистрация приход товаров'!$A$4:$A$2000,"&gt;="&amp;DATE(YEAR($A1920),MONTH($A1920),1),'Регистрация приход товаров'!$D$4:$D$2000,$D1920)-SUMIFS('Регистрация приход товаров'!$G$4:$G$2000,'Регистрация приход товаров'!$A$4:$A$2000,"&gt;="&amp;DATE(YEAR($A1920),MONTH($A1920)+1,1),'Регистрация приход товаров'!$D$4:$D$2000,$D1920))+(IFERROR((SUMIF('Остаток на начало год'!$B$5:$B$302,$D1920,'Остаток на начало год'!$E$5:$E$302)+SUMIFS('Регистрация приход товаров'!$G$4:$G$2000,'Регистрация приход товаров'!$D$4:$D$2000,$D1920,'Регистрация приход товаров'!$A$4:$A$2000,"&lt;"&amp;DATE(YEAR($A1920),MONTH($A1920),1)))-SUMIFS('Регистрация расход товаров'!$G$4:$G$2000,'Регистрация расход товаров'!$A$4:$A$2000,"&lt;"&amp;DATE(YEAR($A1920),MONTH($A1920),1),'Регистрация расход товаров'!$D$4:$D$2000,$D1920),0))))*G1920,0)</f>
        <v>0</v>
      </c>
      <c r="I1920" s="154"/>
      <c r="J1920" s="153">
        <f t="shared" si="58"/>
        <v>0</v>
      </c>
      <c r="K1920" s="153">
        <f t="shared" si="59"/>
        <v>0</v>
      </c>
      <c r="L1920" s="43" t="e">
        <f>IF(B1920=#REF!,MAX($L$3:L1919)+1,0)</f>
        <v>#REF!</v>
      </c>
    </row>
    <row r="1921" spans="1:12">
      <c r="A1921" s="158"/>
      <c r="B1921" s="94"/>
      <c r="C1921" s="159"/>
      <c r="D1921" s="128"/>
      <c r="E1921" s="151" t="str">
        <f>IFERROR(INDEX('Материал хисобот'!$C$9:$C$259,MATCH(D1921,'Материал хисобот'!$B$9:$B$259,0),1),"")</f>
        <v/>
      </c>
      <c r="F1921" s="152" t="str">
        <f>IFERROR(INDEX('Материал хисобот'!$D$9:$D$259,MATCH(D1921,'Материал хисобот'!$B$9:$B$259,0),1),"")</f>
        <v/>
      </c>
      <c r="G1921" s="155"/>
      <c r="H1921" s="153">
        <f>IFERROR((((SUMIFS('Регистрация приход товаров'!$H$4:$H$2000,'Регистрация приход товаров'!$A$4:$A$2000,"&gt;="&amp;DATE(YEAR($A1921),MONTH($A1921),1),'Регистрация приход товаров'!$D$4:$D$2000,$D1921)-SUMIFS('Регистрация приход товаров'!$H$4:$H$2000,'Регистрация приход товаров'!$A$4:$A$2000,"&gt;="&amp;DATE(YEAR($A1921),MONTH($A1921)+1,1),'Регистрация приход товаров'!$D$4:$D$2000,$D1921))+(IFERROR((SUMIF('Остаток на начало год'!$B$5:$B$302,$D1921,'Остаток на начало год'!$F$5:$F$302)+SUMIFS('Регистрация приход товаров'!$H$4:$H$2000,'Регистрация приход товаров'!$D$4:$D$2000,$D1921,'Регистрация приход товаров'!$A$4:$A$2000,"&lt;"&amp;DATE(YEAR($A1921),MONTH($A1921),1)))-SUMIFS('Регистрация расход товаров'!$H$4:$H$2000,'Регистрация расход товаров'!$A$4:$A$2000,"&lt;"&amp;DATE(YEAR($A1921),MONTH($A1921),1),'Регистрация расход товаров'!$D$4:$D$2000,$D1921),0)))/((SUMIFS('Регистрация приход товаров'!$G$4:$G$2000,'Регистрация приход товаров'!$A$4:$A$2000,"&gt;="&amp;DATE(YEAR($A1921),MONTH($A1921),1),'Регистрация приход товаров'!$D$4:$D$2000,$D1921)-SUMIFS('Регистрация приход товаров'!$G$4:$G$2000,'Регистрация приход товаров'!$A$4:$A$2000,"&gt;="&amp;DATE(YEAR($A1921),MONTH($A1921)+1,1),'Регистрация приход товаров'!$D$4:$D$2000,$D1921))+(IFERROR((SUMIF('Остаток на начало год'!$B$5:$B$302,$D1921,'Остаток на начало год'!$E$5:$E$302)+SUMIFS('Регистрация приход товаров'!$G$4:$G$2000,'Регистрация приход товаров'!$D$4:$D$2000,$D1921,'Регистрация приход товаров'!$A$4:$A$2000,"&lt;"&amp;DATE(YEAR($A1921),MONTH($A1921),1)))-SUMIFS('Регистрация расход товаров'!$G$4:$G$2000,'Регистрация расход товаров'!$A$4:$A$2000,"&lt;"&amp;DATE(YEAR($A1921),MONTH($A1921),1),'Регистрация расход товаров'!$D$4:$D$2000,$D1921),0))))*G1921,0)</f>
        <v>0</v>
      </c>
      <c r="I1921" s="154"/>
      <c r="J1921" s="153">
        <f t="shared" si="58"/>
        <v>0</v>
      </c>
      <c r="K1921" s="153">
        <f t="shared" si="59"/>
        <v>0</v>
      </c>
      <c r="L1921" s="43" t="e">
        <f>IF(B1921=#REF!,MAX($L$3:L1920)+1,0)</f>
        <v>#REF!</v>
      </c>
    </row>
    <row r="1922" spans="1:12">
      <c r="A1922" s="158"/>
      <c r="B1922" s="94"/>
      <c r="C1922" s="159"/>
      <c r="D1922" s="128"/>
      <c r="E1922" s="151" t="str">
        <f>IFERROR(INDEX('Материал хисобот'!$C$9:$C$259,MATCH(D1922,'Материал хисобот'!$B$9:$B$259,0),1),"")</f>
        <v/>
      </c>
      <c r="F1922" s="152" t="str">
        <f>IFERROR(INDEX('Материал хисобот'!$D$9:$D$259,MATCH(D1922,'Материал хисобот'!$B$9:$B$259,0),1),"")</f>
        <v/>
      </c>
      <c r="G1922" s="155"/>
      <c r="H1922" s="153">
        <f>IFERROR((((SUMIFS('Регистрация приход товаров'!$H$4:$H$2000,'Регистрация приход товаров'!$A$4:$A$2000,"&gt;="&amp;DATE(YEAR($A1922),MONTH($A1922),1),'Регистрация приход товаров'!$D$4:$D$2000,$D1922)-SUMIFS('Регистрация приход товаров'!$H$4:$H$2000,'Регистрация приход товаров'!$A$4:$A$2000,"&gt;="&amp;DATE(YEAR($A1922),MONTH($A1922)+1,1),'Регистрация приход товаров'!$D$4:$D$2000,$D1922))+(IFERROR((SUMIF('Остаток на начало год'!$B$5:$B$302,$D1922,'Остаток на начало год'!$F$5:$F$302)+SUMIFS('Регистрация приход товаров'!$H$4:$H$2000,'Регистрация приход товаров'!$D$4:$D$2000,$D1922,'Регистрация приход товаров'!$A$4:$A$2000,"&lt;"&amp;DATE(YEAR($A1922),MONTH($A1922),1)))-SUMIFS('Регистрация расход товаров'!$H$4:$H$2000,'Регистрация расход товаров'!$A$4:$A$2000,"&lt;"&amp;DATE(YEAR($A1922),MONTH($A1922),1),'Регистрация расход товаров'!$D$4:$D$2000,$D1922),0)))/((SUMIFS('Регистрация приход товаров'!$G$4:$G$2000,'Регистрация приход товаров'!$A$4:$A$2000,"&gt;="&amp;DATE(YEAR($A1922),MONTH($A1922),1),'Регистрация приход товаров'!$D$4:$D$2000,$D1922)-SUMIFS('Регистрация приход товаров'!$G$4:$G$2000,'Регистрация приход товаров'!$A$4:$A$2000,"&gt;="&amp;DATE(YEAR($A1922),MONTH($A1922)+1,1),'Регистрация приход товаров'!$D$4:$D$2000,$D1922))+(IFERROR((SUMIF('Остаток на начало год'!$B$5:$B$302,$D1922,'Остаток на начало год'!$E$5:$E$302)+SUMIFS('Регистрация приход товаров'!$G$4:$G$2000,'Регистрация приход товаров'!$D$4:$D$2000,$D1922,'Регистрация приход товаров'!$A$4:$A$2000,"&lt;"&amp;DATE(YEAR($A1922),MONTH($A1922),1)))-SUMIFS('Регистрация расход товаров'!$G$4:$G$2000,'Регистрация расход товаров'!$A$4:$A$2000,"&lt;"&amp;DATE(YEAR($A1922),MONTH($A1922),1),'Регистрация расход товаров'!$D$4:$D$2000,$D1922),0))))*G1922,0)</f>
        <v>0</v>
      </c>
      <c r="I1922" s="154"/>
      <c r="J1922" s="153">
        <f t="shared" si="58"/>
        <v>0</v>
      </c>
      <c r="K1922" s="153">
        <f t="shared" si="59"/>
        <v>0</v>
      </c>
      <c r="L1922" s="43" t="e">
        <f>IF(B1922=#REF!,MAX($L$3:L1921)+1,0)</f>
        <v>#REF!</v>
      </c>
    </row>
    <row r="1923" spans="1:12">
      <c r="A1923" s="158"/>
      <c r="B1923" s="94"/>
      <c r="C1923" s="159"/>
      <c r="D1923" s="128"/>
      <c r="E1923" s="151" t="str">
        <f>IFERROR(INDEX('Материал хисобот'!$C$9:$C$259,MATCH(D1923,'Материал хисобот'!$B$9:$B$259,0),1),"")</f>
        <v/>
      </c>
      <c r="F1923" s="152" t="str">
        <f>IFERROR(INDEX('Материал хисобот'!$D$9:$D$259,MATCH(D1923,'Материал хисобот'!$B$9:$B$259,0),1),"")</f>
        <v/>
      </c>
      <c r="G1923" s="155"/>
      <c r="H1923" s="153">
        <f>IFERROR((((SUMIFS('Регистрация приход товаров'!$H$4:$H$2000,'Регистрация приход товаров'!$A$4:$A$2000,"&gt;="&amp;DATE(YEAR($A1923),MONTH($A1923),1),'Регистрация приход товаров'!$D$4:$D$2000,$D1923)-SUMIFS('Регистрация приход товаров'!$H$4:$H$2000,'Регистрация приход товаров'!$A$4:$A$2000,"&gt;="&amp;DATE(YEAR($A1923),MONTH($A1923)+1,1),'Регистрация приход товаров'!$D$4:$D$2000,$D1923))+(IFERROR((SUMIF('Остаток на начало год'!$B$5:$B$302,$D1923,'Остаток на начало год'!$F$5:$F$302)+SUMIFS('Регистрация приход товаров'!$H$4:$H$2000,'Регистрация приход товаров'!$D$4:$D$2000,$D1923,'Регистрация приход товаров'!$A$4:$A$2000,"&lt;"&amp;DATE(YEAR($A1923),MONTH($A1923),1)))-SUMIFS('Регистрация расход товаров'!$H$4:$H$2000,'Регистрация расход товаров'!$A$4:$A$2000,"&lt;"&amp;DATE(YEAR($A1923),MONTH($A1923),1),'Регистрация расход товаров'!$D$4:$D$2000,$D1923),0)))/((SUMIFS('Регистрация приход товаров'!$G$4:$G$2000,'Регистрация приход товаров'!$A$4:$A$2000,"&gt;="&amp;DATE(YEAR($A1923),MONTH($A1923),1),'Регистрация приход товаров'!$D$4:$D$2000,$D1923)-SUMIFS('Регистрация приход товаров'!$G$4:$G$2000,'Регистрация приход товаров'!$A$4:$A$2000,"&gt;="&amp;DATE(YEAR($A1923),MONTH($A1923)+1,1),'Регистрация приход товаров'!$D$4:$D$2000,$D1923))+(IFERROR((SUMIF('Остаток на начало год'!$B$5:$B$302,$D1923,'Остаток на начало год'!$E$5:$E$302)+SUMIFS('Регистрация приход товаров'!$G$4:$G$2000,'Регистрация приход товаров'!$D$4:$D$2000,$D1923,'Регистрация приход товаров'!$A$4:$A$2000,"&lt;"&amp;DATE(YEAR($A1923),MONTH($A1923),1)))-SUMIFS('Регистрация расход товаров'!$G$4:$G$2000,'Регистрация расход товаров'!$A$4:$A$2000,"&lt;"&amp;DATE(YEAR($A1923),MONTH($A1923),1),'Регистрация расход товаров'!$D$4:$D$2000,$D1923),0))))*G1923,0)</f>
        <v>0</v>
      </c>
      <c r="I1923" s="154"/>
      <c r="J1923" s="153">
        <f t="shared" si="58"/>
        <v>0</v>
      </c>
      <c r="K1923" s="153">
        <f t="shared" si="59"/>
        <v>0</v>
      </c>
      <c r="L1923" s="43" t="e">
        <f>IF(B1923=#REF!,MAX($L$3:L1922)+1,0)</f>
        <v>#REF!</v>
      </c>
    </row>
    <row r="1924" spans="1:12">
      <c r="A1924" s="158"/>
      <c r="B1924" s="94"/>
      <c r="C1924" s="159"/>
      <c r="D1924" s="128"/>
      <c r="E1924" s="151" t="str">
        <f>IFERROR(INDEX('Материал хисобот'!$C$9:$C$259,MATCH(D1924,'Материал хисобот'!$B$9:$B$259,0),1),"")</f>
        <v/>
      </c>
      <c r="F1924" s="152" t="str">
        <f>IFERROR(INDEX('Материал хисобот'!$D$9:$D$259,MATCH(D1924,'Материал хисобот'!$B$9:$B$259,0),1),"")</f>
        <v/>
      </c>
      <c r="G1924" s="155"/>
      <c r="H1924" s="153">
        <f>IFERROR((((SUMIFS('Регистрация приход товаров'!$H$4:$H$2000,'Регистрация приход товаров'!$A$4:$A$2000,"&gt;="&amp;DATE(YEAR($A1924),MONTH($A1924),1),'Регистрация приход товаров'!$D$4:$D$2000,$D1924)-SUMIFS('Регистрация приход товаров'!$H$4:$H$2000,'Регистрация приход товаров'!$A$4:$A$2000,"&gt;="&amp;DATE(YEAR($A1924),MONTH($A1924)+1,1),'Регистрация приход товаров'!$D$4:$D$2000,$D1924))+(IFERROR((SUMIF('Остаток на начало год'!$B$5:$B$302,$D1924,'Остаток на начало год'!$F$5:$F$302)+SUMIFS('Регистрация приход товаров'!$H$4:$H$2000,'Регистрация приход товаров'!$D$4:$D$2000,$D1924,'Регистрация приход товаров'!$A$4:$A$2000,"&lt;"&amp;DATE(YEAR($A1924),MONTH($A1924),1)))-SUMIFS('Регистрация расход товаров'!$H$4:$H$2000,'Регистрация расход товаров'!$A$4:$A$2000,"&lt;"&amp;DATE(YEAR($A1924),MONTH($A1924),1),'Регистрация расход товаров'!$D$4:$D$2000,$D1924),0)))/((SUMIFS('Регистрация приход товаров'!$G$4:$G$2000,'Регистрация приход товаров'!$A$4:$A$2000,"&gt;="&amp;DATE(YEAR($A1924),MONTH($A1924),1),'Регистрация приход товаров'!$D$4:$D$2000,$D1924)-SUMIFS('Регистрация приход товаров'!$G$4:$G$2000,'Регистрация приход товаров'!$A$4:$A$2000,"&gt;="&amp;DATE(YEAR($A1924),MONTH($A1924)+1,1),'Регистрация приход товаров'!$D$4:$D$2000,$D1924))+(IFERROR((SUMIF('Остаток на начало год'!$B$5:$B$302,$D1924,'Остаток на начало год'!$E$5:$E$302)+SUMIFS('Регистрация приход товаров'!$G$4:$G$2000,'Регистрация приход товаров'!$D$4:$D$2000,$D1924,'Регистрация приход товаров'!$A$4:$A$2000,"&lt;"&amp;DATE(YEAR($A1924),MONTH($A1924),1)))-SUMIFS('Регистрация расход товаров'!$G$4:$G$2000,'Регистрация расход товаров'!$A$4:$A$2000,"&lt;"&amp;DATE(YEAR($A1924),MONTH($A1924),1),'Регистрация расход товаров'!$D$4:$D$2000,$D1924),0))))*G1924,0)</f>
        <v>0</v>
      </c>
      <c r="I1924" s="154"/>
      <c r="J1924" s="153">
        <f t="shared" si="58"/>
        <v>0</v>
      </c>
      <c r="K1924" s="153">
        <f t="shared" si="59"/>
        <v>0</v>
      </c>
      <c r="L1924" s="43" t="e">
        <f>IF(B1924=#REF!,MAX($L$3:L1923)+1,0)</f>
        <v>#REF!</v>
      </c>
    </row>
    <row r="1925" spans="1:12">
      <c r="A1925" s="158"/>
      <c r="B1925" s="94"/>
      <c r="C1925" s="159"/>
      <c r="D1925" s="128"/>
      <c r="E1925" s="151" t="str">
        <f>IFERROR(INDEX('Материал хисобот'!$C$9:$C$259,MATCH(D1925,'Материал хисобот'!$B$9:$B$259,0),1),"")</f>
        <v/>
      </c>
      <c r="F1925" s="152" t="str">
        <f>IFERROR(INDEX('Материал хисобот'!$D$9:$D$259,MATCH(D1925,'Материал хисобот'!$B$9:$B$259,0),1),"")</f>
        <v/>
      </c>
      <c r="G1925" s="155"/>
      <c r="H1925" s="153">
        <f>IFERROR((((SUMIFS('Регистрация приход товаров'!$H$4:$H$2000,'Регистрация приход товаров'!$A$4:$A$2000,"&gt;="&amp;DATE(YEAR($A1925),MONTH($A1925),1),'Регистрация приход товаров'!$D$4:$D$2000,$D1925)-SUMIFS('Регистрация приход товаров'!$H$4:$H$2000,'Регистрация приход товаров'!$A$4:$A$2000,"&gt;="&amp;DATE(YEAR($A1925),MONTH($A1925)+1,1),'Регистрация приход товаров'!$D$4:$D$2000,$D1925))+(IFERROR((SUMIF('Остаток на начало год'!$B$5:$B$302,$D1925,'Остаток на начало год'!$F$5:$F$302)+SUMIFS('Регистрация приход товаров'!$H$4:$H$2000,'Регистрация приход товаров'!$D$4:$D$2000,$D1925,'Регистрация приход товаров'!$A$4:$A$2000,"&lt;"&amp;DATE(YEAR($A1925),MONTH($A1925),1)))-SUMIFS('Регистрация расход товаров'!$H$4:$H$2000,'Регистрация расход товаров'!$A$4:$A$2000,"&lt;"&amp;DATE(YEAR($A1925),MONTH($A1925),1),'Регистрация расход товаров'!$D$4:$D$2000,$D1925),0)))/((SUMIFS('Регистрация приход товаров'!$G$4:$G$2000,'Регистрация приход товаров'!$A$4:$A$2000,"&gt;="&amp;DATE(YEAR($A1925),MONTH($A1925),1),'Регистрация приход товаров'!$D$4:$D$2000,$D1925)-SUMIFS('Регистрация приход товаров'!$G$4:$G$2000,'Регистрация приход товаров'!$A$4:$A$2000,"&gt;="&amp;DATE(YEAR($A1925),MONTH($A1925)+1,1),'Регистрация приход товаров'!$D$4:$D$2000,$D1925))+(IFERROR((SUMIF('Остаток на начало год'!$B$5:$B$302,$D1925,'Остаток на начало год'!$E$5:$E$302)+SUMIFS('Регистрация приход товаров'!$G$4:$G$2000,'Регистрация приход товаров'!$D$4:$D$2000,$D1925,'Регистрация приход товаров'!$A$4:$A$2000,"&lt;"&amp;DATE(YEAR($A1925),MONTH($A1925),1)))-SUMIFS('Регистрация расход товаров'!$G$4:$G$2000,'Регистрация расход товаров'!$A$4:$A$2000,"&lt;"&amp;DATE(YEAR($A1925),MONTH($A1925),1),'Регистрация расход товаров'!$D$4:$D$2000,$D1925),0))))*G1925,0)</f>
        <v>0</v>
      </c>
      <c r="I1925" s="154"/>
      <c r="J1925" s="153">
        <f t="shared" ref="J1925:J1988" si="60">+G1925*I1925</f>
        <v>0</v>
      </c>
      <c r="K1925" s="153">
        <f t="shared" ref="K1925:K1988" si="61">+J1925-H1925</f>
        <v>0</v>
      </c>
      <c r="L1925" s="43" t="e">
        <f>IF(B1925=#REF!,MAX($L$3:L1924)+1,0)</f>
        <v>#REF!</v>
      </c>
    </row>
    <row r="1926" spans="1:12">
      <c r="A1926" s="158"/>
      <c r="B1926" s="94"/>
      <c r="C1926" s="159"/>
      <c r="D1926" s="128"/>
      <c r="E1926" s="151" t="str">
        <f>IFERROR(INDEX('Материал хисобот'!$C$9:$C$259,MATCH(D1926,'Материал хисобот'!$B$9:$B$259,0),1),"")</f>
        <v/>
      </c>
      <c r="F1926" s="152" t="str">
        <f>IFERROR(INDEX('Материал хисобот'!$D$9:$D$259,MATCH(D1926,'Материал хисобот'!$B$9:$B$259,0),1),"")</f>
        <v/>
      </c>
      <c r="G1926" s="155"/>
      <c r="H1926" s="153">
        <f>IFERROR((((SUMIFS('Регистрация приход товаров'!$H$4:$H$2000,'Регистрация приход товаров'!$A$4:$A$2000,"&gt;="&amp;DATE(YEAR($A1926),MONTH($A1926),1),'Регистрация приход товаров'!$D$4:$D$2000,$D1926)-SUMIFS('Регистрация приход товаров'!$H$4:$H$2000,'Регистрация приход товаров'!$A$4:$A$2000,"&gt;="&amp;DATE(YEAR($A1926),MONTH($A1926)+1,1),'Регистрация приход товаров'!$D$4:$D$2000,$D1926))+(IFERROR((SUMIF('Остаток на начало год'!$B$5:$B$302,$D1926,'Остаток на начало год'!$F$5:$F$302)+SUMIFS('Регистрация приход товаров'!$H$4:$H$2000,'Регистрация приход товаров'!$D$4:$D$2000,$D1926,'Регистрация приход товаров'!$A$4:$A$2000,"&lt;"&amp;DATE(YEAR($A1926),MONTH($A1926),1)))-SUMIFS('Регистрация расход товаров'!$H$4:$H$2000,'Регистрация расход товаров'!$A$4:$A$2000,"&lt;"&amp;DATE(YEAR($A1926),MONTH($A1926),1),'Регистрация расход товаров'!$D$4:$D$2000,$D1926),0)))/((SUMIFS('Регистрация приход товаров'!$G$4:$G$2000,'Регистрация приход товаров'!$A$4:$A$2000,"&gt;="&amp;DATE(YEAR($A1926),MONTH($A1926),1),'Регистрация приход товаров'!$D$4:$D$2000,$D1926)-SUMIFS('Регистрация приход товаров'!$G$4:$G$2000,'Регистрация приход товаров'!$A$4:$A$2000,"&gt;="&amp;DATE(YEAR($A1926),MONTH($A1926)+1,1),'Регистрация приход товаров'!$D$4:$D$2000,$D1926))+(IFERROR((SUMIF('Остаток на начало год'!$B$5:$B$302,$D1926,'Остаток на начало год'!$E$5:$E$302)+SUMIFS('Регистрация приход товаров'!$G$4:$G$2000,'Регистрация приход товаров'!$D$4:$D$2000,$D1926,'Регистрация приход товаров'!$A$4:$A$2000,"&lt;"&amp;DATE(YEAR($A1926),MONTH($A1926),1)))-SUMIFS('Регистрация расход товаров'!$G$4:$G$2000,'Регистрация расход товаров'!$A$4:$A$2000,"&lt;"&amp;DATE(YEAR($A1926),MONTH($A1926),1),'Регистрация расход товаров'!$D$4:$D$2000,$D1926),0))))*G1926,0)</f>
        <v>0</v>
      </c>
      <c r="I1926" s="154"/>
      <c r="J1926" s="153">
        <f t="shared" si="60"/>
        <v>0</v>
      </c>
      <c r="K1926" s="153">
        <f t="shared" si="61"/>
        <v>0</v>
      </c>
      <c r="L1926" s="43" t="e">
        <f>IF(B1926=#REF!,MAX($L$3:L1925)+1,0)</f>
        <v>#REF!</v>
      </c>
    </row>
    <row r="1927" spans="1:12">
      <c r="A1927" s="158"/>
      <c r="B1927" s="94"/>
      <c r="C1927" s="159"/>
      <c r="D1927" s="128"/>
      <c r="E1927" s="151" t="str">
        <f>IFERROR(INDEX('Материал хисобот'!$C$9:$C$259,MATCH(D1927,'Материал хисобот'!$B$9:$B$259,0),1),"")</f>
        <v/>
      </c>
      <c r="F1927" s="152" t="str">
        <f>IFERROR(INDEX('Материал хисобот'!$D$9:$D$259,MATCH(D1927,'Материал хисобот'!$B$9:$B$259,0),1),"")</f>
        <v/>
      </c>
      <c r="G1927" s="155"/>
      <c r="H1927" s="153">
        <f>IFERROR((((SUMIFS('Регистрация приход товаров'!$H$4:$H$2000,'Регистрация приход товаров'!$A$4:$A$2000,"&gt;="&amp;DATE(YEAR($A1927),MONTH($A1927),1),'Регистрация приход товаров'!$D$4:$D$2000,$D1927)-SUMIFS('Регистрация приход товаров'!$H$4:$H$2000,'Регистрация приход товаров'!$A$4:$A$2000,"&gt;="&amp;DATE(YEAR($A1927),MONTH($A1927)+1,1),'Регистрация приход товаров'!$D$4:$D$2000,$D1927))+(IFERROR((SUMIF('Остаток на начало год'!$B$5:$B$302,$D1927,'Остаток на начало год'!$F$5:$F$302)+SUMIFS('Регистрация приход товаров'!$H$4:$H$2000,'Регистрация приход товаров'!$D$4:$D$2000,$D1927,'Регистрация приход товаров'!$A$4:$A$2000,"&lt;"&amp;DATE(YEAR($A1927),MONTH($A1927),1)))-SUMIFS('Регистрация расход товаров'!$H$4:$H$2000,'Регистрация расход товаров'!$A$4:$A$2000,"&lt;"&amp;DATE(YEAR($A1927),MONTH($A1927),1),'Регистрация расход товаров'!$D$4:$D$2000,$D1927),0)))/((SUMIFS('Регистрация приход товаров'!$G$4:$G$2000,'Регистрация приход товаров'!$A$4:$A$2000,"&gt;="&amp;DATE(YEAR($A1927),MONTH($A1927),1),'Регистрация приход товаров'!$D$4:$D$2000,$D1927)-SUMIFS('Регистрация приход товаров'!$G$4:$G$2000,'Регистрация приход товаров'!$A$4:$A$2000,"&gt;="&amp;DATE(YEAR($A1927),MONTH($A1927)+1,1),'Регистрация приход товаров'!$D$4:$D$2000,$D1927))+(IFERROR((SUMIF('Остаток на начало год'!$B$5:$B$302,$D1927,'Остаток на начало год'!$E$5:$E$302)+SUMIFS('Регистрация приход товаров'!$G$4:$G$2000,'Регистрация приход товаров'!$D$4:$D$2000,$D1927,'Регистрация приход товаров'!$A$4:$A$2000,"&lt;"&amp;DATE(YEAR($A1927),MONTH($A1927),1)))-SUMIFS('Регистрация расход товаров'!$G$4:$G$2000,'Регистрация расход товаров'!$A$4:$A$2000,"&lt;"&amp;DATE(YEAR($A1927),MONTH($A1927),1),'Регистрация расход товаров'!$D$4:$D$2000,$D1927),0))))*G1927,0)</f>
        <v>0</v>
      </c>
      <c r="I1927" s="154"/>
      <c r="J1927" s="153">
        <f t="shared" si="60"/>
        <v>0</v>
      </c>
      <c r="K1927" s="153">
        <f t="shared" si="61"/>
        <v>0</v>
      </c>
      <c r="L1927" s="43" t="e">
        <f>IF(B1927=#REF!,MAX($L$3:L1926)+1,0)</f>
        <v>#REF!</v>
      </c>
    </row>
    <row r="1928" spans="1:12">
      <c r="A1928" s="158"/>
      <c r="B1928" s="94"/>
      <c r="C1928" s="159"/>
      <c r="D1928" s="128"/>
      <c r="E1928" s="151" t="str">
        <f>IFERROR(INDEX('Материал хисобот'!$C$9:$C$259,MATCH(D1928,'Материал хисобот'!$B$9:$B$259,0),1),"")</f>
        <v/>
      </c>
      <c r="F1928" s="152" t="str">
        <f>IFERROR(INDEX('Материал хисобот'!$D$9:$D$259,MATCH(D1928,'Материал хисобот'!$B$9:$B$259,0),1),"")</f>
        <v/>
      </c>
      <c r="G1928" s="155"/>
      <c r="H1928" s="153">
        <f>IFERROR((((SUMIFS('Регистрация приход товаров'!$H$4:$H$2000,'Регистрация приход товаров'!$A$4:$A$2000,"&gt;="&amp;DATE(YEAR($A1928),MONTH($A1928),1),'Регистрация приход товаров'!$D$4:$D$2000,$D1928)-SUMIFS('Регистрация приход товаров'!$H$4:$H$2000,'Регистрация приход товаров'!$A$4:$A$2000,"&gt;="&amp;DATE(YEAR($A1928),MONTH($A1928)+1,1),'Регистрация приход товаров'!$D$4:$D$2000,$D1928))+(IFERROR((SUMIF('Остаток на начало год'!$B$5:$B$302,$D1928,'Остаток на начало год'!$F$5:$F$302)+SUMIFS('Регистрация приход товаров'!$H$4:$H$2000,'Регистрация приход товаров'!$D$4:$D$2000,$D1928,'Регистрация приход товаров'!$A$4:$A$2000,"&lt;"&amp;DATE(YEAR($A1928),MONTH($A1928),1)))-SUMIFS('Регистрация расход товаров'!$H$4:$H$2000,'Регистрация расход товаров'!$A$4:$A$2000,"&lt;"&amp;DATE(YEAR($A1928),MONTH($A1928),1),'Регистрация расход товаров'!$D$4:$D$2000,$D1928),0)))/((SUMIFS('Регистрация приход товаров'!$G$4:$G$2000,'Регистрация приход товаров'!$A$4:$A$2000,"&gt;="&amp;DATE(YEAR($A1928),MONTH($A1928),1),'Регистрация приход товаров'!$D$4:$D$2000,$D1928)-SUMIFS('Регистрация приход товаров'!$G$4:$G$2000,'Регистрация приход товаров'!$A$4:$A$2000,"&gt;="&amp;DATE(YEAR($A1928),MONTH($A1928)+1,1),'Регистрация приход товаров'!$D$4:$D$2000,$D1928))+(IFERROR((SUMIF('Остаток на начало год'!$B$5:$B$302,$D1928,'Остаток на начало год'!$E$5:$E$302)+SUMIFS('Регистрация приход товаров'!$G$4:$G$2000,'Регистрация приход товаров'!$D$4:$D$2000,$D1928,'Регистрация приход товаров'!$A$4:$A$2000,"&lt;"&amp;DATE(YEAR($A1928),MONTH($A1928),1)))-SUMIFS('Регистрация расход товаров'!$G$4:$G$2000,'Регистрация расход товаров'!$A$4:$A$2000,"&lt;"&amp;DATE(YEAR($A1928),MONTH($A1928),1),'Регистрация расход товаров'!$D$4:$D$2000,$D1928),0))))*G1928,0)</f>
        <v>0</v>
      </c>
      <c r="I1928" s="154"/>
      <c r="J1928" s="153">
        <f t="shared" si="60"/>
        <v>0</v>
      </c>
      <c r="K1928" s="153">
        <f t="shared" si="61"/>
        <v>0</v>
      </c>
      <c r="L1928" s="43" t="e">
        <f>IF(B1928=#REF!,MAX($L$3:L1927)+1,0)</f>
        <v>#REF!</v>
      </c>
    </row>
    <row r="1929" spans="1:12">
      <c r="A1929" s="158"/>
      <c r="B1929" s="94"/>
      <c r="C1929" s="159"/>
      <c r="D1929" s="128"/>
      <c r="E1929" s="151" t="str">
        <f>IFERROR(INDEX('Материал хисобот'!$C$9:$C$259,MATCH(D1929,'Материал хисобот'!$B$9:$B$259,0),1),"")</f>
        <v/>
      </c>
      <c r="F1929" s="152" t="str">
        <f>IFERROR(INDEX('Материал хисобот'!$D$9:$D$259,MATCH(D1929,'Материал хисобот'!$B$9:$B$259,0),1),"")</f>
        <v/>
      </c>
      <c r="G1929" s="155"/>
      <c r="H1929" s="153">
        <f>IFERROR((((SUMIFS('Регистрация приход товаров'!$H$4:$H$2000,'Регистрация приход товаров'!$A$4:$A$2000,"&gt;="&amp;DATE(YEAR($A1929),MONTH($A1929),1),'Регистрация приход товаров'!$D$4:$D$2000,$D1929)-SUMIFS('Регистрация приход товаров'!$H$4:$H$2000,'Регистрация приход товаров'!$A$4:$A$2000,"&gt;="&amp;DATE(YEAR($A1929),MONTH($A1929)+1,1),'Регистрация приход товаров'!$D$4:$D$2000,$D1929))+(IFERROR((SUMIF('Остаток на начало год'!$B$5:$B$302,$D1929,'Остаток на начало год'!$F$5:$F$302)+SUMIFS('Регистрация приход товаров'!$H$4:$H$2000,'Регистрация приход товаров'!$D$4:$D$2000,$D1929,'Регистрация приход товаров'!$A$4:$A$2000,"&lt;"&amp;DATE(YEAR($A1929),MONTH($A1929),1)))-SUMIFS('Регистрация расход товаров'!$H$4:$H$2000,'Регистрация расход товаров'!$A$4:$A$2000,"&lt;"&amp;DATE(YEAR($A1929),MONTH($A1929),1),'Регистрация расход товаров'!$D$4:$D$2000,$D1929),0)))/((SUMIFS('Регистрация приход товаров'!$G$4:$G$2000,'Регистрация приход товаров'!$A$4:$A$2000,"&gt;="&amp;DATE(YEAR($A1929),MONTH($A1929),1),'Регистрация приход товаров'!$D$4:$D$2000,$D1929)-SUMIFS('Регистрация приход товаров'!$G$4:$G$2000,'Регистрация приход товаров'!$A$4:$A$2000,"&gt;="&amp;DATE(YEAR($A1929),MONTH($A1929)+1,1),'Регистрация приход товаров'!$D$4:$D$2000,$D1929))+(IFERROR((SUMIF('Остаток на начало год'!$B$5:$B$302,$D1929,'Остаток на начало год'!$E$5:$E$302)+SUMIFS('Регистрация приход товаров'!$G$4:$G$2000,'Регистрация приход товаров'!$D$4:$D$2000,$D1929,'Регистрация приход товаров'!$A$4:$A$2000,"&lt;"&amp;DATE(YEAR($A1929),MONTH($A1929),1)))-SUMIFS('Регистрация расход товаров'!$G$4:$G$2000,'Регистрация расход товаров'!$A$4:$A$2000,"&lt;"&amp;DATE(YEAR($A1929),MONTH($A1929),1),'Регистрация расход товаров'!$D$4:$D$2000,$D1929),0))))*G1929,0)</f>
        <v>0</v>
      </c>
      <c r="I1929" s="154"/>
      <c r="J1929" s="153">
        <f t="shared" si="60"/>
        <v>0</v>
      </c>
      <c r="K1929" s="153">
        <f t="shared" si="61"/>
        <v>0</v>
      </c>
      <c r="L1929" s="43" t="e">
        <f>IF(B1929=#REF!,MAX($L$3:L1928)+1,0)</f>
        <v>#REF!</v>
      </c>
    </row>
    <row r="1930" spans="1:12">
      <c r="A1930" s="158"/>
      <c r="B1930" s="94"/>
      <c r="C1930" s="159"/>
      <c r="D1930" s="128"/>
      <c r="E1930" s="151" t="str">
        <f>IFERROR(INDEX('Материал хисобот'!$C$9:$C$259,MATCH(D1930,'Материал хисобот'!$B$9:$B$259,0),1),"")</f>
        <v/>
      </c>
      <c r="F1930" s="152" t="str">
        <f>IFERROR(INDEX('Материал хисобот'!$D$9:$D$259,MATCH(D1930,'Материал хисобот'!$B$9:$B$259,0),1),"")</f>
        <v/>
      </c>
      <c r="G1930" s="155"/>
      <c r="H1930" s="153">
        <f>IFERROR((((SUMIFS('Регистрация приход товаров'!$H$4:$H$2000,'Регистрация приход товаров'!$A$4:$A$2000,"&gt;="&amp;DATE(YEAR($A1930),MONTH($A1930),1),'Регистрация приход товаров'!$D$4:$D$2000,$D1930)-SUMIFS('Регистрация приход товаров'!$H$4:$H$2000,'Регистрация приход товаров'!$A$4:$A$2000,"&gt;="&amp;DATE(YEAR($A1930),MONTH($A1930)+1,1),'Регистрация приход товаров'!$D$4:$D$2000,$D1930))+(IFERROR((SUMIF('Остаток на начало год'!$B$5:$B$302,$D1930,'Остаток на начало год'!$F$5:$F$302)+SUMIFS('Регистрация приход товаров'!$H$4:$H$2000,'Регистрация приход товаров'!$D$4:$D$2000,$D1930,'Регистрация приход товаров'!$A$4:$A$2000,"&lt;"&amp;DATE(YEAR($A1930),MONTH($A1930),1)))-SUMIFS('Регистрация расход товаров'!$H$4:$H$2000,'Регистрация расход товаров'!$A$4:$A$2000,"&lt;"&amp;DATE(YEAR($A1930),MONTH($A1930),1),'Регистрация расход товаров'!$D$4:$D$2000,$D1930),0)))/((SUMIFS('Регистрация приход товаров'!$G$4:$G$2000,'Регистрация приход товаров'!$A$4:$A$2000,"&gt;="&amp;DATE(YEAR($A1930),MONTH($A1930),1),'Регистрация приход товаров'!$D$4:$D$2000,$D1930)-SUMIFS('Регистрация приход товаров'!$G$4:$G$2000,'Регистрация приход товаров'!$A$4:$A$2000,"&gt;="&amp;DATE(YEAR($A1930),MONTH($A1930)+1,1),'Регистрация приход товаров'!$D$4:$D$2000,$D1930))+(IFERROR((SUMIF('Остаток на начало год'!$B$5:$B$302,$D1930,'Остаток на начало год'!$E$5:$E$302)+SUMIFS('Регистрация приход товаров'!$G$4:$G$2000,'Регистрация приход товаров'!$D$4:$D$2000,$D1930,'Регистрация приход товаров'!$A$4:$A$2000,"&lt;"&amp;DATE(YEAR($A1930),MONTH($A1930),1)))-SUMIFS('Регистрация расход товаров'!$G$4:$G$2000,'Регистрация расход товаров'!$A$4:$A$2000,"&lt;"&amp;DATE(YEAR($A1930),MONTH($A1930),1),'Регистрация расход товаров'!$D$4:$D$2000,$D1930),0))))*G1930,0)</f>
        <v>0</v>
      </c>
      <c r="I1930" s="154"/>
      <c r="J1930" s="153">
        <f t="shared" si="60"/>
        <v>0</v>
      </c>
      <c r="K1930" s="153">
        <f t="shared" si="61"/>
        <v>0</v>
      </c>
      <c r="L1930" s="43" t="e">
        <f>IF(B1930=#REF!,MAX($L$3:L1929)+1,0)</f>
        <v>#REF!</v>
      </c>
    </row>
    <row r="1931" spans="1:12">
      <c r="A1931" s="158"/>
      <c r="B1931" s="94"/>
      <c r="C1931" s="159"/>
      <c r="D1931" s="128"/>
      <c r="E1931" s="151" t="str">
        <f>IFERROR(INDEX('Материал хисобот'!$C$9:$C$259,MATCH(D1931,'Материал хисобот'!$B$9:$B$259,0),1),"")</f>
        <v/>
      </c>
      <c r="F1931" s="152" t="str">
        <f>IFERROR(INDEX('Материал хисобот'!$D$9:$D$259,MATCH(D1931,'Материал хисобот'!$B$9:$B$259,0),1),"")</f>
        <v/>
      </c>
      <c r="G1931" s="155"/>
      <c r="H1931" s="153">
        <f>IFERROR((((SUMIFS('Регистрация приход товаров'!$H$4:$H$2000,'Регистрация приход товаров'!$A$4:$A$2000,"&gt;="&amp;DATE(YEAR($A1931),MONTH($A1931),1),'Регистрация приход товаров'!$D$4:$D$2000,$D1931)-SUMIFS('Регистрация приход товаров'!$H$4:$H$2000,'Регистрация приход товаров'!$A$4:$A$2000,"&gt;="&amp;DATE(YEAR($A1931),MONTH($A1931)+1,1),'Регистрация приход товаров'!$D$4:$D$2000,$D1931))+(IFERROR((SUMIF('Остаток на начало год'!$B$5:$B$302,$D1931,'Остаток на начало год'!$F$5:$F$302)+SUMIFS('Регистрация приход товаров'!$H$4:$H$2000,'Регистрация приход товаров'!$D$4:$D$2000,$D1931,'Регистрация приход товаров'!$A$4:$A$2000,"&lt;"&amp;DATE(YEAR($A1931),MONTH($A1931),1)))-SUMIFS('Регистрация расход товаров'!$H$4:$H$2000,'Регистрация расход товаров'!$A$4:$A$2000,"&lt;"&amp;DATE(YEAR($A1931),MONTH($A1931),1),'Регистрация расход товаров'!$D$4:$D$2000,$D1931),0)))/((SUMIFS('Регистрация приход товаров'!$G$4:$G$2000,'Регистрация приход товаров'!$A$4:$A$2000,"&gt;="&amp;DATE(YEAR($A1931),MONTH($A1931),1),'Регистрация приход товаров'!$D$4:$D$2000,$D1931)-SUMIFS('Регистрация приход товаров'!$G$4:$G$2000,'Регистрация приход товаров'!$A$4:$A$2000,"&gt;="&amp;DATE(YEAR($A1931),MONTH($A1931)+1,1),'Регистрация приход товаров'!$D$4:$D$2000,$D1931))+(IFERROR((SUMIF('Остаток на начало год'!$B$5:$B$302,$D1931,'Остаток на начало год'!$E$5:$E$302)+SUMIFS('Регистрация приход товаров'!$G$4:$G$2000,'Регистрация приход товаров'!$D$4:$D$2000,$D1931,'Регистрация приход товаров'!$A$4:$A$2000,"&lt;"&amp;DATE(YEAR($A1931),MONTH($A1931),1)))-SUMIFS('Регистрация расход товаров'!$G$4:$G$2000,'Регистрация расход товаров'!$A$4:$A$2000,"&lt;"&amp;DATE(YEAR($A1931),MONTH($A1931),1),'Регистрация расход товаров'!$D$4:$D$2000,$D1931),0))))*G1931,0)</f>
        <v>0</v>
      </c>
      <c r="I1931" s="154"/>
      <c r="J1931" s="153">
        <f t="shared" si="60"/>
        <v>0</v>
      </c>
      <c r="K1931" s="153">
        <f t="shared" si="61"/>
        <v>0</v>
      </c>
      <c r="L1931" s="43" t="e">
        <f>IF(B1931=#REF!,MAX($L$3:L1930)+1,0)</f>
        <v>#REF!</v>
      </c>
    </row>
    <row r="1932" spans="1:12">
      <c r="A1932" s="158"/>
      <c r="B1932" s="94"/>
      <c r="C1932" s="159"/>
      <c r="D1932" s="128"/>
      <c r="E1932" s="151" t="str">
        <f>IFERROR(INDEX('Материал хисобот'!$C$9:$C$259,MATCH(D1932,'Материал хисобот'!$B$9:$B$259,0),1),"")</f>
        <v/>
      </c>
      <c r="F1932" s="152" t="str">
        <f>IFERROR(INDEX('Материал хисобот'!$D$9:$D$259,MATCH(D1932,'Материал хисобот'!$B$9:$B$259,0),1),"")</f>
        <v/>
      </c>
      <c r="G1932" s="155"/>
      <c r="H1932" s="153">
        <f>IFERROR((((SUMIFS('Регистрация приход товаров'!$H$4:$H$2000,'Регистрация приход товаров'!$A$4:$A$2000,"&gt;="&amp;DATE(YEAR($A1932),MONTH($A1932),1),'Регистрация приход товаров'!$D$4:$D$2000,$D1932)-SUMIFS('Регистрация приход товаров'!$H$4:$H$2000,'Регистрация приход товаров'!$A$4:$A$2000,"&gt;="&amp;DATE(YEAR($A1932),MONTH($A1932)+1,1),'Регистрация приход товаров'!$D$4:$D$2000,$D1932))+(IFERROR((SUMIF('Остаток на начало год'!$B$5:$B$302,$D1932,'Остаток на начало год'!$F$5:$F$302)+SUMIFS('Регистрация приход товаров'!$H$4:$H$2000,'Регистрация приход товаров'!$D$4:$D$2000,$D1932,'Регистрация приход товаров'!$A$4:$A$2000,"&lt;"&amp;DATE(YEAR($A1932),MONTH($A1932),1)))-SUMIFS('Регистрация расход товаров'!$H$4:$H$2000,'Регистрация расход товаров'!$A$4:$A$2000,"&lt;"&amp;DATE(YEAR($A1932),MONTH($A1932),1),'Регистрация расход товаров'!$D$4:$D$2000,$D1932),0)))/((SUMIFS('Регистрация приход товаров'!$G$4:$G$2000,'Регистрация приход товаров'!$A$4:$A$2000,"&gt;="&amp;DATE(YEAR($A1932),MONTH($A1932),1),'Регистрация приход товаров'!$D$4:$D$2000,$D1932)-SUMIFS('Регистрация приход товаров'!$G$4:$G$2000,'Регистрация приход товаров'!$A$4:$A$2000,"&gt;="&amp;DATE(YEAR($A1932),MONTH($A1932)+1,1),'Регистрация приход товаров'!$D$4:$D$2000,$D1932))+(IFERROR((SUMIF('Остаток на начало год'!$B$5:$B$302,$D1932,'Остаток на начало год'!$E$5:$E$302)+SUMIFS('Регистрация приход товаров'!$G$4:$G$2000,'Регистрация приход товаров'!$D$4:$D$2000,$D1932,'Регистрация приход товаров'!$A$4:$A$2000,"&lt;"&amp;DATE(YEAR($A1932),MONTH($A1932),1)))-SUMIFS('Регистрация расход товаров'!$G$4:$G$2000,'Регистрация расход товаров'!$A$4:$A$2000,"&lt;"&amp;DATE(YEAR($A1932),MONTH($A1932),1),'Регистрация расход товаров'!$D$4:$D$2000,$D1932),0))))*G1932,0)</f>
        <v>0</v>
      </c>
      <c r="I1932" s="154"/>
      <c r="J1932" s="153">
        <f t="shared" si="60"/>
        <v>0</v>
      </c>
      <c r="K1932" s="153">
        <f t="shared" si="61"/>
        <v>0</v>
      </c>
      <c r="L1932" s="43" t="e">
        <f>IF(B1932=#REF!,MAX($L$3:L1931)+1,0)</f>
        <v>#REF!</v>
      </c>
    </row>
    <row r="1933" spans="1:12">
      <c r="A1933" s="158"/>
      <c r="B1933" s="94"/>
      <c r="C1933" s="159"/>
      <c r="D1933" s="128"/>
      <c r="E1933" s="151" t="str">
        <f>IFERROR(INDEX('Материал хисобот'!$C$9:$C$259,MATCH(D1933,'Материал хисобот'!$B$9:$B$259,0),1),"")</f>
        <v/>
      </c>
      <c r="F1933" s="152" t="str">
        <f>IFERROR(INDEX('Материал хисобот'!$D$9:$D$259,MATCH(D1933,'Материал хисобот'!$B$9:$B$259,0),1),"")</f>
        <v/>
      </c>
      <c r="G1933" s="155"/>
      <c r="H1933" s="153">
        <f>IFERROR((((SUMIFS('Регистрация приход товаров'!$H$4:$H$2000,'Регистрация приход товаров'!$A$4:$A$2000,"&gt;="&amp;DATE(YEAR($A1933),MONTH($A1933),1),'Регистрация приход товаров'!$D$4:$D$2000,$D1933)-SUMIFS('Регистрация приход товаров'!$H$4:$H$2000,'Регистрация приход товаров'!$A$4:$A$2000,"&gt;="&amp;DATE(YEAR($A1933),MONTH($A1933)+1,1),'Регистрация приход товаров'!$D$4:$D$2000,$D1933))+(IFERROR((SUMIF('Остаток на начало год'!$B$5:$B$302,$D1933,'Остаток на начало год'!$F$5:$F$302)+SUMIFS('Регистрация приход товаров'!$H$4:$H$2000,'Регистрация приход товаров'!$D$4:$D$2000,$D1933,'Регистрация приход товаров'!$A$4:$A$2000,"&lt;"&amp;DATE(YEAR($A1933),MONTH($A1933),1)))-SUMIFS('Регистрация расход товаров'!$H$4:$H$2000,'Регистрация расход товаров'!$A$4:$A$2000,"&lt;"&amp;DATE(YEAR($A1933),MONTH($A1933),1),'Регистрация расход товаров'!$D$4:$D$2000,$D1933),0)))/((SUMIFS('Регистрация приход товаров'!$G$4:$G$2000,'Регистрация приход товаров'!$A$4:$A$2000,"&gt;="&amp;DATE(YEAR($A1933),MONTH($A1933),1),'Регистрация приход товаров'!$D$4:$D$2000,$D1933)-SUMIFS('Регистрация приход товаров'!$G$4:$G$2000,'Регистрация приход товаров'!$A$4:$A$2000,"&gt;="&amp;DATE(YEAR($A1933),MONTH($A1933)+1,1),'Регистрация приход товаров'!$D$4:$D$2000,$D1933))+(IFERROR((SUMIF('Остаток на начало год'!$B$5:$B$302,$D1933,'Остаток на начало год'!$E$5:$E$302)+SUMIFS('Регистрация приход товаров'!$G$4:$G$2000,'Регистрация приход товаров'!$D$4:$D$2000,$D1933,'Регистрация приход товаров'!$A$4:$A$2000,"&lt;"&amp;DATE(YEAR($A1933),MONTH($A1933),1)))-SUMIFS('Регистрация расход товаров'!$G$4:$G$2000,'Регистрация расход товаров'!$A$4:$A$2000,"&lt;"&amp;DATE(YEAR($A1933),MONTH($A1933),1),'Регистрация расход товаров'!$D$4:$D$2000,$D1933),0))))*G1933,0)</f>
        <v>0</v>
      </c>
      <c r="I1933" s="154"/>
      <c r="J1933" s="153">
        <f t="shared" si="60"/>
        <v>0</v>
      </c>
      <c r="K1933" s="153">
        <f t="shared" si="61"/>
        <v>0</v>
      </c>
      <c r="L1933" s="43" t="e">
        <f>IF(B1933=#REF!,MAX($L$3:L1932)+1,0)</f>
        <v>#REF!</v>
      </c>
    </row>
    <row r="1934" spans="1:12">
      <c r="A1934" s="158"/>
      <c r="B1934" s="94"/>
      <c r="C1934" s="159"/>
      <c r="D1934" s="128"/>
      <c r="E1934" s="151" t="str">
        <f>IFERROR(INDEX('Материал хисобот'!$C$9:$C$259,MATCH(D1934,'Материал хисобот'!$B$9:$B$259,0),1),"")</f>
        <v/>
      </c>
      <c r="F1934" s="152" t="str">
        <f>IFERROR(INDEX('Материал хисобот'!$D$9:$D$259,MATCH(D1934,'Материал хисобот'!$B$9:$B$259,0),1),"")</f>
        <v/>
      </c>
      <c r="G1934" s="155"/>
      <c r="H1934" s="153">
        <f>IFERROR((((SUMIFS('Регистрация приход товаров'!$H$4:$H$2000,'Регистрация приход товаров'!$A$4:$A$2000,"&gt;="&amp;DATE(YEAR($A1934),MONTH($A1934),1),'Регистрация приход товаров'!$D$4:$D$2000,$D1934)-SUMIFS('Регистрация приход товаров'!$H$4:$H$2000,'Регистрация приход товаров'!$A$4:$A$2000,"&gt;="&amp;DATE(YEAR($A1934),MONTH($A1934)+1,1),'Регистрация приход товаров'!$D$4:$D$2000,$D1934))+(IFERROR((SUMIF('Остаток на начало год'!$B$5:$B$302,$D1934,'Остаток на начало год'!$F$5:$F$302)+SUMIFS('Регистрация приход товаров'!$H$4:$H$2000,'Регистрация приход товаров'!$D$4:$D$2000,$D1934,'Регистрация приход товаров'!$A$4:$A$2000,"&lt;"&amp;DATE(YEAR($A1934),MONTH($A1934),1)))-SUMIFS('Регистрация расход товаров'!$H$4:$H$2000,'Регистрация расход товаров'!$A$4:$A$2000,"&lt;"&amp;DATE(YEAR($A1934),MONTH($A1934),1),'Регистрация расход товаров'!$D$4:$D$2000,$D1934),0)))/((SUMIFS('Регистрация приход товаров'!$G$4:$G$2000,'Регистрация приход товаров'!$A$4:$A$2000,"&gt;="&amp;DATE(YEAR($A1934),MONTH($A1934),1),'Регистрация приход товаров'!$D$4:$D$2000,$D1934)-SUMIFS('Регистрация приход товаров'!$G$4:$G$2000,'Регистрация приход товаров'!$A$4:$A$2000,"&gt;="&amp;DATE(YEAR($A1934),MONTH($A1934)+1,1),'Регистрация приход товаров'!$D$4:$D$2000,$D1934))+(IFERROR((SUMIF('Остаток на начало год'!$B$5:$B$302,$D1934,'Остаток на начало год'!$E$5:$E$302)+SUMIFS('Регистрация приход товаров'!$G$4:$G$2000,'Регистрация приход товаров'!$D$4:$D$2000,$D1934,'Регистрация приход товаров'!$A$4:$A$2000,"&lt;"&amp;DATE(YEAR($A1934),MONTH($A1934),1)))-SUMIFS('Регистрация расход товаров'!$G$4:$G$2000,'Регистрация расход товаров'!$A$4:$A$2000,"&lt;"&amp;DATE(YEAR($A1934),MONTH($A1934),1),'Регистрация расход товаров'!$D$4:$D$2000,$D1934),0))))*G1934,0)</f>
        <v>0</v>
      </c>
      <c r="I1934" s="154"/>
      <c r="J1934" s="153">
        <f t="shared" si="60"/>
        <v>0</v>
      </c>
      <c r="K1934" s="153">
        <f t="shared" si="61"/>
        <v>0</v>
      </c>
      <c r="L1934" s="43" t="e">
        <f>IF(B1934=#REF!,MAX($L$3:L1933)+1,0)</f>
        <v>#REF!</v>
      </c>
    </row>
    <row r="1935" spans="1:12">
      <c r="A1935" s="158"/>
      <c r="B1935" s="94"/>
      <c r="C1935" s="159"/>
      <c r="D1935" s="128"/>
      <c r="E1935" s="151" t="str">
        <f>IFERROR(INDEX('Материал хисобот'!$C$9:$C$259,MATCH(D1935,'Материал хисобот'!$B$9:$B$259,0),1),"")</f>
        <v/>
      </c>
      <c r="F1935" s="152" t="str">
        <f>IFERROR(INDEX('Материал хисобот'!$D$9:$D$259,MATCH(D1935,'Материал хисобот'!$B$9:$B$259,0),1),"")</f>
        <v/>
      </c>
      <c r="G1935" s="155"/>
      <c r="H1935" s="153">
        <f>IFERROR((((SUMIFS('Регистрация приход товаров'!$H$4:$H$2000,'Регистрация приход товаров'!$A$4:$A$2000,"&gt;="&amp;DATE(YEAR($A1935),MONTH($A1935),1),'Регистрация приход товаров'!$D$4:$D$2000,$D1935)-SUMIFS('Регистрация приход товаров'!$H$4:$H$2000,'Регистрация приход товаров'!$A$4:$A$2000,"&gt;="&amp;DATE(YEAR($A1935),MONTH($A1935)+1,1),'Регистрация приход товаров'!$D$4:$D$2000,$D1935))+(IFERROR((SUMIF('Остаток на начало год'!$B$5:$B$302,$D1935,'Остаток на начало год'!$F$5:$F$302)+SUMIFS('Регистрация приход товаров'!$H$4:$H$2000,'Регистрация приход товаров'!$D$4:$D$2000,$D1935,'Регистрация приход товаров'!$A$4:$A$2000,"&lt;"&amp;DATE(YEAR($A1935),MONTH($A1935),1)))-SUMIFS('Регистрация расход товаров'!$H$4:$H$2000,'Регистрация расход товаров'!$A$4:$A$2000,"&lt;"&amp;DATE(YEAR($A1935),MONTH($A1935),1),'Регистрация расход товаров'!$D$4:$D$2000,$D1935),0)))/((SUMIFS('Регистрация приход товаров'!$G$4:$G$2000,'Регистрация приход товаров'!$A$4:$A$2000,"&gt;="&amp;DATE(YEAR($A1935),MONTH($A1935),1),'Регистрация приход товаров'!$D$4:$D$2000,$D1935)-SUMIFS('Регистрация приход товаров'!$G$4:$G$2000,'Регистрация приход товаров'!$A$4:$A$2000,"&gt;="&amp;DATE(YEAR($A1935),MONTH($A1935)+1,1),'Регистрация приход товаров'!$D$4:$D$2000,$D1935))+(IFERROR((SUMIF('Остаток на начало год'!$B$5:$B$302,$D1935,'Остаток на начало год'!$E$5:$E$302)+SUMIFS('Регистрация приход товаров'!$G$4:$G$2000,'Регистрация приход товаров'!$D$4:$D$2000,$D1935,'Регистрация приход товаров'!$A$4:$A$2000,"&lt;"&amp;DATE(YEAR($A1935),MONTH($A1935),1)))-SUMIFS('Регистрация расход товаров'!$G$4:$G$2000,'Регистрация расход товаров'!$A$4:$A$2000,"&lt;"&amp;DATE(YEAR($A1935),MONTH($A1935),1),'Регистрация расход товаров'!$D$4:$D$2000,$D1935),0))))*G1935,0)</f>
        <v>0</v>
      </c>
      <c r="I1935" s="154"/>
      <c r="J1935" s="153">
        <f t="shared" si="60"/>
        <v>0</v>
      </c>
      <c r="K1935" s="153">
        <f t="shared" si="61"/>
        <v>0</v>
      </c>
      <c r="L1935" s="43" t="e">
        <f>IF(B1935=#REF!,MAX($L$3:L1934)+1,0)</f>
        <v>#REF!</v>
      </c>
    </row>
    <row r="1936" spans="1:12">
      <c r="A1936" s="158"/>
      <c r="B1936" s="94"/>
      <c r="C1936" s="159"/>
      <c r="D1936" s="128"/>
      <c r="E1936" s="151" t="str">
        <f>IFERROR(INDEX('Материал хисобот'!$C$9:$C$259,MATCH(D1936,'Материал хисобот'!$B$9:$B$259,0),1),"")</f>
        <v/>
      </c>
      <c r="F1936" s="152" t="str">
        <f>IFERROR(INDEX('Материал хисобот'!$D$9:$D$259,MATCH(D1936,'Материал хисобот'!$B$9:$B$259,0),1),"")</f>
        <v/>
      </c>
      <c r="G1936" s="155"/>
      <c r="H1936" s="153">
        <f>IFERROR((((SUMIFS('Регистрация приход товаров'!$H$4:$H$2000,'Регистрация приход товаров'!$A$4:$A$2000,"&gt;="&amp;DATE(YEAR($A1936),MONTH($A1936),1),'Регистрация приход товаров'!$D$4:$D$2000,$D1936)-SUMIFS('Регистрация приход товаров'!$H$4:$H$2000,'Регистрация приход товаров'!$A$4:$A$2000,"&gt;="&amp;DATE(YEAR($A1936),MONTH($A1936)+1,1),'Регистрация приход товаров'!$D$4:$D$2000,$D1936))+(IFERROR((SUMIF('Остаток на начало год'!$B$5:$B$302,$D1936,'Остаток на начало год'!$F$5:$F$302)+SUMIFS('Регистрация приход товаров'!$H$4:$H$2000,'Регистрация приход товаров'!$D$4:$D$2000,$D1936,'Регистрация приход товаров'!$A$4:$A$2000,"&lt;"&amp;DATE(YEAR($A1936),MONTH($A1936),1)))-SUMIFS('Регистрация расход товаров'!$H$4:$H$2000,'Регистрация расход товаров'!$A$4:$A$2000,"&lt;"&amp;DATE(YEAR($A1936),MONTH($A1936),1),'Регистрация расход товаров'!$D$4:$D$2000,$D1936),0)))/((SUMIFS('Регистрация приход товаров'!$G$4:$G$2000,'Регистрация приход товаров'!$A$4:$A$2000,"&gt;="&amp;DATE(YEAR($A1936),MONTH($A1936),1),'Регистрация приход товаров'!$D$4:$D$2000,$D1936)-SUMIFS('Регистрация приход товаров'!$G$4:$G$2000,'Регистрация приход товаров'!$A$4:$A$2000,"&gt;="&amp;DATE(YEAR($A1936),MONTH($A1936)+1,1),'Регистрация приход товаров'!$D$4:$D$2000,$D1936))+(IFERROR((SUMIF('Остаток на начало год'!$B$5:$B$302,$D1936,'Остаток на начало год'!$E$5:$E$302)+SUMIFS('Регистрация приход товаров'!$G$4:$G$2000,'Регистрация приход товаров'!$D$4:$D$2000,$D1936,'Регистрация приход товаров'!$A$4:$A$2000,"&lt;"&amp;DATE(YEAR($A1936),MONTH($A1936),1)))-SUMIFS('Регистрация расход товаров'!$G$4:$G$2000,'Регистрация расход товаров'!$A$4:$A$2000,"&lt;"&amp;DATE(YEAR($A1936),MONTH($A1936),1),'Регистрация расход товаров'!$D$4:$D$2000,$D1936),0))))*G1936,0)</f>
        <v>0</v>
      </c>
      <c r="I1936" s="154"/>
      <c r="J1936" s="153">
        <f t="shared" si="60"/>
        <v>0</v>
      </c>
      <c r="K1936" s="153">
        <f t="shared" si="61"/>
        <v>0</v>
      </c>
      <c r="L1936" s="43" t="e">
        <f>IF(B1936=#REF!,MAX($L$3:L1935)+1,0)</f>
        <v>#REF!</v>
      </c>
    </row>
    <row r="1937" spans="1:12">
      <c r="A1937" s="158"/>
      <c r="B1937" s="94"/>
      <c r="C1937" s="159"/>
      <c r="D1937" s="128"/>
      <c r="E1937" s="151" t="str">
        <f>IFERROR(INDEX('Материал хисобот'!$C$9:$C$259,MATCH(D1937,'Материал хисобот'!$B$9:$B$259,0),1),"")</f>
        <v/>
      </c>
      <c r="F1937" s="152" t="str">
        <f>IFERROR(INDEX('Материал хисобот'!$D$9:$D$259,MATCH(D1937,'Материал хисобот'!$B$9:$B$259,0),1),"")</f>
        <v/>
      </c>
      <c r="G1937" s="155"/>
      <c r="H1937" s="153">
        <f>IFERROR((((SUMIFS('Регистрация приход товаров'!$H$4:$H$2000,'Регистрация приход товаров'!$A$4:$A$2000,"&gt;="&amp;DATE(YEAR($A1937),MONTH($A1937),1),'Регистрация приход товаров'!$D$4:$D$2000,$D1937)-SUMIFS('Регистрация приход товаров'!$H$4:$H$2000,'Регистрация приход товаров'!$A$4:$A$2000,"&gt;="&amp;DATE(YEAR($A1937),MONTH($A1937)+1,1),'Регистрация приход товаров'!$D$4:$D$2000,$D1937))+(IFERROR((SUMIF('Остаток на начало год'!$B$5:$B$302,$D1937,'Остаток на начало год'!$F$5:$F$302)+SUMIFS('Регистрация приход товаров'!$H$4:$H$2000,'Регистрация приход товаров'!$D$4:$D$2000,$D1937,'Регистрация приход товаров'!$A$4:$A$2000,"&lt;"&amp;DATE(YEAR($A1937),MONTH($A1937),1)))-SUMIFS('Регистрация расход товаров'!$H$4:$H$2000,'Регистрация расход товаров'!$A$4:$A$2000,"&lt;"&amp;DATE(YEAR($A1937),MONTH($A1937),1),'Регистрация расход товаров'!$D$4:$D$2000,$D1937),0)))/((SUMIFS('Регистрация приход товаров'!$G$4:$G$2000,'Регистрация приход товаров'!$A$4:$A$2000,"&gt;="&amp;DATE(YEAR($A1937),MONTH($A1937),1),'Регистрация приход товаров'!$D$4:$D$2000,$D1937)-SUMIFS('Регистрация приход товаров'!$G$4:$G$2000,'Регистрация приход товаров'!$A$4:$A$2000,"&gt;="&amp;DATE(YEAR($A1937),MONTH($A1937)+1,1),'Регистрация приход товаров'!$D$4:$D$2000,$D1937))+(IFERROR((SUMIF('Остаток на начало год'!$B$5:$B$302,$D1937,'Остаток на начало год'!$E$5:$E$302)+SUMIFS('Регистрация приход товаров'!$G$4:$G$2000,'Регистрация приход товаров'!$D$4:$D$2000,$D1937,'Регистрация приход товаров'!$A$4:$A$2000,"&lt;"&amp;DATE(YEAR($A1937),MONTH($A1937),1)))-SUMIFS('Регистрация расход товаров'!$G$4:$G$2000,'Регистрация расход товаров'!$A$4:$A$2000,"&lt;"&amp;DATE(YEAR($A1937),MONTH($A1937),1),'Регистрация расход товаров'!$D$4:$D$2000,$D1937),0))))*G1937,0)</f>
        <v>0</v>
      </c>
      <c r="I1937" s="154"/>
      <c r="J1937" s="153">
        <f t="shared" si="60"/>
        <v>0</v>
      </c>
      <c r="K1937" s="153">
        <f t="shared" si="61"/>
        <v>0</v>
      </c>
      <c r="L1937" s="43" t="e">
        <f>IF(B1937=#REF!,MAX($L$3:L1936)+1,0)</f>
        <v>#REF!</v>
      </c>
    </row>
    <row r="1938" spans="1:12">
      <c r="A1938" s="158"/>
      <c r="B1938" s="94"/>
      <c r="C1938" s="159"/>
      <c r="D1938" s="128"/>
      <c r="E1938" s="151" t="str">
        <f>IFERROR(INDEX('Материал хисобот'!$C$9:$C$259,MATCH(D1938,'Материал хисобот'!$B$9:$B$259,0),1),"")</f>
        <v/>
      </c>
      <c r="F1938" s="152" t="str">
        <f>IFERROR(INDEX('Материал хисобот'!$D$9:$D$259,MATCH(D1938,'Материал хисобот'!$B$9:$B$259,0),1),"")</f>
        <v/>
      </c>
      <c r="G1938" s="155"/>
      <c r="H1938" s="153">
        <f>IFERROR((((SUMIFS('Регистрация приход товаров'!$H$4:$H$2000,'Регистрация приход товаров'!$A$4:$A$2000,"&gt;="&amp;DATE(YEAR($A1938),MONTH($A1938),1),'Регистрация приход товаров'!$D$4:$D$2000,$D1938)-SUMIFS('Регистрация приход товаров'!$H$4:$H$2000,'Регистрация приход товаров'!$A$4:$A$2000,"&gt;="&amp;DATE(YEAR($A1938),MONTH($A1938)+1,1),'Регистрация приход товаров'!$D$4:$D$2000,$D1938))+(IFERROR((SUMIF('Остаток на начало год'!$B$5:$B$302,$D1938,'Остаток на начало год'!$F$5:$F$302)+SUMIFS('Регистрация приход товаров'!$H$4:$H$2000,'Регистрация приход товаров'!$D$4:$D$2000,$D1938,'Регистрация приход товаров'!$A$4:$A$2000,"&lt;"&amp;DATE(YEAR($A1938),MONTH($A1938),1)))-SUMIFS('Регистрация расход товаров'!$H$4:$H$2000,'Регистрация расход товаров'!$A$4:$A$2000,"&lt;"&amp;DATE(YEAR($A1938),MONTH($A1938),1),'Регистрация расход товаров'!$D$4:$D$2000,$D1938),0)))/((SUMIFS('Регистрация приход товаров'!$G$4:$G$2000,'Регистрация приход товаров'!$A$4:$A$2000,"&gt;="&amp;DATE(YEAR($A1938),MONTH($A1938),1),'Регистрация приход товаров'!$D$4:$D$2000,$D1938)-SUMIFS('Регистрация приход товаров'!$G$4:$G$2000,'Регистрация приход товаров'!$A$4:$A$2000,"&gt;="&amp;DATE(YEAR($A1938),MONTH($A1938)+1,1),'Регистрация приход товаров'!$D$4:$D$2000,$D1938))+(IFERROR((SUMIF('Остаток на начало год'!$B$5:$B$302,$D1938,'Остаток на начало год'!$E$5:$E$302)+SUMIFS('Регистрация приход товаров'!$G$4:$G$2000,'Регистрация приход товаров'!$D$4:$D$2000,$D1938,'Регистрация приход товаров'!$A$4:$A$2000,"&lt;"&amp;DATE(YEAR($A1938),MONTH($A1938),1)))-SUMIFS('Регистрация расход товаров'!$G$4:$G$2000,'Регистрация расход товаров'!$A$4:$A$2000,"&lt;"&amp;DATE(YEAR($A1938),MONTH($A1938),1),'Регистрация расход товаров'!$D$4:$D$2000,$D1938),0))))*G1938,0)</f>
        <v>0</v>
      </c>
      <c r="I1938" s="154"/>
      <c r="J1938" s="153">
        <f t="shared" si="60"/>
        <v>0</v>
      </c>
      <c r="K1938" s="153">
        <f t="shared" si="61"/>
        <v>0</v>
      </c>
      <c r="L1938" s="43" t="e">
        <f>IF(B1938=#REF!,MAX($L$3:L1937)+1,0)</f>
        <v>#REF!</v>
      </c>
    </row>
    <row r="1939" spans="1:12">
      <c r="A1939" s="158"/>
      <c r="B1939" s="94"/>
      <c r="C1939" s="159"/>
      <c r="D1939" s="128"/>
      <c r="E1939" s="151" t="str">
        <f>IFERROR(INDEX('Материал хисобот'!$C$9:$C$259,MATCH(D1939,'Материал хисобот'!$B$9:$B$259,0),1),"")</f>
        <v/>
      </c>
      <c r="F1939" s="152" t="str">
        <f>IFERROR(INDEX('Материал хисобот'!$D$9:$D$259,MATCH(D1939,'Материал хисобот'!$B$9:$B$259,0),1),"")</f>
        <v/>
      </c>
      <c r="G1939" s="155"/>
      <c r="H1939" s="153">
        <f>IFERROR((((SUMIFS('Регистрация приход товаров'!$H$4:$H$2000,'Регистрация приход товаров'!$A$4:$A$2000,"&gt;="&amp;DATE(YEAR($A1939),MONTH($A1939),1),'Регистрация приход товаров'!$D$4:$D$2000,$D1939)-SUMIFS('Регистрация приход товаров'!$H$4:$H$2000,'Регистрация приход товаров'!$A$4:$A$2000,"&gt;="&amp;DATE(YEAR($A1939),MONTH($A1939)+1,1),'Регистрация приход товаров'!$D$4:$D$2000,$D1939))+(IFERROR((SUMIF('Остаток на начало год'!$B$5:$B$302,$D1939,'Остаток на начало год'!$F$5:$F$302)+SUMIFS('Регистрация приход товаров'!$H$4:$H$2000,'Регистрация приход товаров'!$D$4:$D$2000,$D1939,'Регистрация приход товаров'!$A$4:$A$2000,"&lt;"&amp;DATE(YEAR($A1939),MONTH($A1939),1)))-SUMIFS('Регистрация расход товаров'!$H$4:$H$2000,'Регистрация расход товаров'!$A$4:$A$2000,"&lt;"&amp;DATE(YEAR($A1939),MONTH($A1939),1),'Регистрация расход товаров'!$D$4:$D$2000,$D1939),0)))/((SUMIFS('Регистрация приход товаров'!$G$4:$G$2000,'Регистрация приход товаров'!$A$4:$A$2000,"&gt;="&amp;DATE(YEAR($A1939),MONTH($A1939),1),'Регистрация приход товаров'!$D$4:$D$2000,$D1939)-SUMIFS('Регистрация приход товаров'!$G$4:$G$2000,'Регистрация приход товаров'!$A$4:$A$2000,"&gt;="&amp;DATE(YEAR($A1939),MONTH($A1939)+1,1),'Регистрация приход товаров'!$D$4:$D$2000,$D1939))+(IFERROR((SUMIF('Остаток на начало год'!$B$5:$B$302,$D1939,'Остаток на начало год'!$E$5:$E$302)+SUMIFS('Регистрация приход товаров'!$G$4:$G$2000,'Регистрация приход товаров'!$D$4:$D$2000,$D1939,'Регистрация приход товаров'!$A$4:$A$2000,"&lt;"&amp;DATE(YEAR($A1939),MONTH($A1939),1)))-SUMIFS('Регистрация расход товаров'!$G$4:$G$2000,'Регистрация расход товаров'!$A$4:$A$2000,"&lt;"&amp;DATE(YEAR($A1939),MONTH($A1939),1),'Регистрация расход товаров'!$D$4:$D$2000,$D1939),0))))*G1939,0)</f>
        <v>0</v>
      </c>
      <c r="I1939" s="154"/>
      <c r="J1939" s="153">
        <f t="shared" si="60"/>
        <v>0</v>
      </c>
      <c r="K1939" s="153">
        <f t="shared" si="61"/>
        <v>0</v>
      </c>
      <c r="L1939" s="43" t="e">
        <f>IF(B1939=#REF!,MAX($L$3:L1938)+1,0)</f>
        <v>#REF!</v>
      </c>
    </row>
    <row r="1940" spans="1:12">
      <c r="A1940" s="158"/>
      <c r="B1940" s="94"/>
      <c r="C1940" s="159"/>
      <c r="D1940" s="128"/>
      <c r="E1940" s="151" t="str">
        <f>IFERROR(INDEX('Материал хисобот'!$C$9:$C$259,MATCH(D1940,'Материал хисобот'!$B$9:$B$259,0),1),"")</f>
        <v/>
      </c>
      <c r="F1940" s="152" t="str">
        <f>IFERROR(INDEX('Материал хисобот'!$D$9:$D$259,MATCH(D1940,'Материал хисобот'!$B$9:$B$259,0),1),"")</f>
        <v/>
      </c>
      <c r="G1940" s="155"/>
      <c r="H1940" s="153">
        <f>IFERROR((((SUMIFS('Регистрация приход товаров'!$H$4:$H$2000,'Регистрация приход товаров'!$A$4:$A$2000,"&gt;="&amp;DATE(YEAR($A1940),MONTH($A1940),1),'Регистрация приход товаров'!$D$4:$D$2000,$D1940)-SUMIFS('Регистрация приход товаров'!$H$4:$H$2000,'Регистрация приход товаров'!$A$4:$A$2000,"&gt;="&amp;DATE(YEAR($A1940),MONTH($A1940)+1,1),'Регистрация приход товаров'!$D$4:$D$2000,$D1940))+(IFERROR((SUMIF('Остаток на начало год'!$B$5:$B$302,$D1940,'Остаток на начало год'!$F$5:$F$302)+SUMIFS('Регистрация приход товаров'!$H$4:$H$2000,'Регистрация приход товаров'!$D$4:$D$2000,$D1940,'Регистрация приход товаров'!$A$4:$A$2000,"&lt;"&amp;DATE(YEAR($A1940),MONTH($A1940),1)))-SUMIFS('Регистрация расход товаров'!$H$4:$H$2000,'Регистрация расход товаров'!$A$4:$A$2000,"&lt;"&amp;DATE(YEAR($A1940),MONTH($A1940),1),'Регистрация расход товаров'!$D$4:$D$2000,$D1940),0)))/((SUMIFS('Регистрация приход товаров'!$G$4:$G$2000,'Регистрация приход товаров'!$A$4:$A$2000,"&gt;="&amp;DATE(YEAR($A1940),MONTH($A1940),1),'Регистрация приход товаров'!$D$4:$D$2000,$D1940)-SUMIFS('Регистрация приход товаров'!$G$4:$G$2000,'Регистрация приход товаров'!$A$4:$A$2000,"&gt;="&amp;DATE(YEAR($A1940),MONTH($A1940)+1,1),'Регистрация приход товаров'!$D$4:$D$2000,$D1940))+(IFERROR((SUMIF('Остаток на начало год'!$B$5:$B$302,$D1940,'Остаток на начало год'!$E$5:$E$302)+SUMIFS('Регистрация приход товаров'!$G$4:$G$2000,'Регистрация приход товаров'!$D$4:$D$2000,$D1940,'Регистрация приход товаров'!$A$4:$A$2000,"&lt;"&amp;DATE(YEAR($A1940),MONTH($A1940),1)))-SUMIFS('Регистрация расход товаров'!$G$4:$G$2000,'Регистрация расход товаров'!$A$4:$A$2000,"&lt;"&amp;DATE(YEAR($A1940),MONTH($A1940),1),'Регистрация расход товаров'!$D$4:$D$2000,$D1940),0))))*G1940,0)</f>
        <v>0</v>
      </c>
      <c r="I1940" s="154"/>
      <c r="J1940" s="153">
        <f t="shared" si="60"/>
        <v>0</v>
      </c>
      <c r="K1940" s="153">
        <f t="shared" si="61"/>
        <v>0</v>
      </c>
      <c r="L1940" s="43" t="e">
        <f>IF(B1940=#REF!,MAX($L$3:L1939)+1,0)</f>
        <v>#REF!</v>
      </c>
    </row>
    <row r="1941" spans="1:12">
      <c r="A1941" s="158"/>
      <c r="B1941" s="94"/>
      <c r="C1941" s="159"/>
      <c r="D1941" s="128"/>
      <c r="E1941" s="151" t="str">
        <f>IFERROR(INDEX('Материал хисобот'!$C$9:$C$259,MATCH(D1941,'Материал хисобот'!$B$9:$B$259,0),1),"")</f>
        <v/>
      </c>
      <c r="F1941" s="152" t="str">
        <f>IFERROR(INDEX('Материал хисобот'!$D$9:$D$259,MATCH(D1941,'Материал хисобот'!$B$9:$B$259,0),1),"")</f>
        <v/>
      </c>
      <c r="G1941" s="155"/>
      <c r="H1941" s="153">
        <f>IFERROR((((SUMIFS('Регистрация приход товаров'!$H$4:$H$2000,'Регистрация приход товаров'!$A$4:$A$2000,"&gt;="&amp;DATE(YEAR($A1941),MONTH($A1941),1),'Регистрация приход товаров'!$D$4:$D$2000,$D1941)-SUMIFS('Регистрация приход товаров'!$H$4:$H$2000,'Регистрация приход товаров'!$A$4:$A$2000,"&gt;="&amp;DATE(YEAR($A1941),MONTH($A1941)+1,1),'Регистрация приход товаров'!$D$4:$D$2000,$D1941))+(IFERROR((SUMIF('Остаток на начало год'!$B$5:$B$302,$D1941,'Остаток на начало год'!$F$5:$F$302)+SUMIFS('Регистрация приход товаров'!$H$4:$H$2000,'Регистрация приход товаров'!$D$4:$D$2000,$D1941,'Регистрация приход товаров'!$A$4:$A$2000,"&lt;"&amp;DATE(YEAR($A1941),MONTH($A1941),1)))-SUMIFS('Регистрация расход товаров'!$H$4:$H$2000,'Регистрация расход товаров'!$A$4:$A$2000,"&lt;"&amp;DATE(YEAR($A1941),MONTH($A1941),1),'Регистрация расход товаров'!$D$4:$D$2000,$D1941),0)))/((SUMIFS('Регистрация приход товаров'!$G$4:$G$2000,'Регистрация приход товаров'!$A$4:$A$2000,"&gt;="&amp;DATE(YEAR($A1941),MONTH($A1941),1),'Регистрация приход товаров'!$D$4:$D$2000,$D1941)-SUMIFS('Регистрация приход товаров'!$G$4:$G$2000,'Регистрация приход товаров'!$A$4:$A$2000,"&gt;="&amp;DATE(YEAR($A1941),MONTH($A1941)+1,1),'Регистрация приход товаров'!$D$4:$D$2000,$D1941))+(IFERROR((SUMIF('Остаток на начало год'!$B$5:$B$302,$D1941,'Остаток на начало год'!$E$5:$E$302)+SUMIFS('Регистрация приход товаров'!$G$4:$G$2000,'Регистрация приход товаров'!$D$4:$D$2000,$D1941,'Регистрация приход товаров'!$A$4:$A$2000,"&lt;"&amp;DATE(YEAR($A1941),MONTH($A1941),1)))-SUMIFS('Регистрация расход товаров'!$G$4:$G$2000,'Регистрация расход товаров'!$A$4:$A$2000,"&lt;"&amp;DATE(YEAR($A1941),MONTH($A1941),1),'Регистрация расход товаров'!$D$4:$D$2000,$D1941),0))))*G1941,0)</f>
        <v>0</v>
      </c>
      <c r="I1941" s="154"/>
      <c r="J1941" s="153">
        <f t="shared" si="60"/>
        <v>0</v>
      </c>
      <c r="K1941" s="153">
        <f t="shared" si="61"/>
        <v>0</v>
      </c>
      <c r="L1941" s="43" t="e">
        <f>IF(B1941=#REF!,MAX($L$3:L1940)+1,0)</f>
        <v>#REF!</v>
      </c>
    </row>
    <row r="1942" spans="1:12">
      <c r="A1942" s="158"/>
      <c r="B1942" s="94"/>
      <c r="C1942" s="159"/>
      <c r="D1942" s="128"/>
      <c r="E1942" s="151" t="str">
        <f>IFERROR(INDEX('Материал хисобот'!$C$9:$C$259,MATCH(D1942,'Материал хисобот'!$B$9:$B$259,0),1),"")</f>
        <v/>
      </c>
      <c r="F1942" s="152" t="str">
        <f>IFERROR(INDEX('Материал хисобот'!$D$9:$D$259,MATCH(D1942,'Материал хисобот'!$B$9:$B$259,0),1),"")</f>
        <v/>
      </c>
      <c r="G1942" s="155"/>
      <c r="H1942" s="153">
        <f>IFERROR((((SUMIFS('Регистрация приход товаров'!$H$4:$H$2000,'Регистрация приход товаров'!$A$4:$A$2000,"&gt;="&amp;DATE(YEAR($A1942),MONTH($A1942),1),'Регистрация приход товаров'!$D$4:$D$2000,$D1942)-SUMIFS('Регистрация приход товаров'!$H$4:$H$2000,'Регистрация приход товаров'!$A$4:$A$2000,"&gt;="&amp;DATE(YEAR($A1942),MONTH($A1942)+1,1),'Регистрация приход товаров'!$D$4:$D$2000,$D1942))+(IFERROR((SUMIF('Остаток на начало год'!$B$5:$B$302,$D1942,'Остаток на начало год'!$F$5:$F$302)+SUMIFS('Регистрация приход товаров'!$H$4:$H$2000,'Регистрация приход товаров'!$D$4:$D$2000,$D1942,'Регистрация приход товаров'!$A$4:$A$2000,"&lt;"&amp;DATE(YEAR($A1942),MONTH($A1942),1)))-SUMIFS('Регистрация расход товаров'!$H$4:$H$2000,'Регистрация расход товаров'!$A$4:$A$2000,"&lt;"&amp;DATE(YEAR($A1942),MONTH($A1942),1),'Регистрация расход товаров'!$D$4:$D$2000,$D1942),0)))/((SUMIFS('Регистрация приход товаров'!$G$4:$G$2000,'Регистрация приход товаров'!$A$4:$A$2000,"&gt;="&amp;DATE(YEAR($A1942),MONTH($A1942),1),'Регистрация приход товаров'!$D$4:$D$2000,$D1942)-SUMIFS('Регистрация приход товаров'!$G$4:$G$2000,'Регистрация приход товаров'!$A$4:$A$2000,"&gt;="&amp;DATE(YEAR($A1942),MONTH($A1942)+1,1),'Регистрация приход товаров'!$D$4:$D$2000,$D1942))+(IFERROR((SUMIF('Остаток на начало год'!$B$5:$B$302,$D1942,'Остаток на начало год'!$E$5:$E$302)+SUMIFS('Регистрация приход товаров'!$G$4:$G$2000,'Регистрация приход товаров'!$D$4:$D$2000,$D1942,'Регистрация приход товаров'!$A$4:$A$2000,"&lt;"&amp;DATE(YEAR($A1942),MONTH($A1942),1)))-SUMIFS('Регистрация расход товаров'!$G$4:$G$2000,'Регистрация расход товаров'!$A$4:$A$2000,"&lt;"&amp;DATE(YEAR($A1942),MONTH($A1942),1),'Регистрация расход товаров'!$D$4:$D$2000,$D1942),0))))*G1942,0)</f>
        <v>0</v>
      </c>
      <c r="I1942" s="154"/>
      <c r="J1942" s="153">
        <f t="shared" si="60"/>
        <v>0</v>
      </c>
      <c r="K1942" s="153">
        <f t="shared" si="61"/>
        <v>0</v>
      </c>
      <c r="L1942" s="43" t="e">
        <f>IF(B1942=#REF!,MAX($L$3:L1941)+1,0)</f>
        <v>#REF!</v>
      </c>
    </row>
    <row r="1943" spans="1:12">
      <c r="A1943" s="158"/>
      <c r="B1943" s="94"/>
      <c r="C1943" s="159"/>
      <c r="D1943" s="128"/>
      <c r="E1943" s="151" t="str">
        <f>IFERROR(INDEX('Материал хисобот'!$C$9:$C$259,MATCH(D1943,'Материал хисобот'!$B$9:$B$259,0),1),"")</f>
        <v/>
      </c>
      <c r="F1943" s="152" t="str">
        <f>IFERROR(INDEX('Материал хисобот'!$D$9:$D$259,MATCH(D1943,'Материал хисобот'!$B$9:$B$259,0),1),"")</f>
        <v/>
      </c>
      <c r="G1943" s="155"/>
      <c r="H1943" s="153">
        <f>IFERROR((((SUMIFS('Регистрация приход товаров'!$H$4:$H$2000,'Регистрация приход товаров'!$A$4:$A$2000,"&gt;="&amp;DATE(YEAR($A1943),MONTH($A1943),1),'Регистрация приход товаров'!$D$4:$D$2000,$D1943)-SUMIFS('Регистрация приход товаров'!$H$4:$H$2000,'Регистрация приход товаров'!$A$4:$A$2000,"&gt;="&amp;DATE(YEAR($A1943),MONTH($A1943)+1,1),'Регистрация приход товаров'!$D$4:$D$2000,$D1943))+(IFERROR((SUMIF('Остаток на начало год'!$B$5:$B$302,$D1943,'Остаток на начало год'!$F$5:$F$302)+SUMIFS('Регистрация приход товаров'!$H$4:$H$2000,'Регистрация приход товаров'!$D$4:$D$2000,$D1943,'Регистрация приход товаров'!$A$4:$A$2000,"&lt;"&amp;DATE(YEAR($A1943),MONTH($A1943),1)))-SUMIFS('Регистрация расход товаров'!$H$4:$H$2000,'Регистрация расход товаров'!$A$4:$A$2000,"&lt;"&amp;DATE(YEAR($A1943),MONTH($A1943),1),'Регистрация расход товаров'!$D$4:$D$2000,$D1943),0)))/((SUMIFS('Регистрация приход товаров'!$G$4:$G$2000,'Регистрация приход товаров'!$A$4:$A$2000,"&gt;="&amp;DATE(YEAR($A1943),MONTH($A1943),1),'Регистрация приход товаров'!$D$4:$D$2000,$D1943)-SUMIFS('Регистрация приход товаров'!$G$4:$G$2000,'Регистрация приход товаров'!$A$4:$A$2000,"&gt;="&amp;DATE(YEAR($A1943),MONTH($A1943)+1,1),'Регистрация приход товаров'!$D$4:$D$2000,$D1943))+(IFERROR((SUMIF('Остаток на начало год'!$B$5:$B$302,$D1943,'Остаток на начало год'!$E$5:$E$302)+SUMIFS('Регистрация приход товаров'!$G$4:$G$2000,'Регистрация приход товаров'!$D$4:$D$2000,$D1943,'Регистрация приход товаров'!$A$4:$A$2000,"&lt;"&amp;DATE(YEAR($A1943),MONTH($A1943),1)))-SUMIFS('Регистрация расход товаров'!$G$4:$G$2000,'Регистрация расход товаров'!$A$4:$A$2000,"&lt;"&amp;DATE(YEAR($A1943),MONTH($A1943),1),'Регистрация расход товаров'!$D$4:$D$2000,$D1943),0))))*G1943,0)</f>
        <v>0</v>
      </c>
      <c r="I1943" s="154"/>
      <c r="J1943" s="153">
        <f t="shared" si="60"/>
        <v>0</v>
      </c>
      <c r="K1943" s="153">
        <f t="shared" si="61"/>
        <v>0</v>
      </c>
      <c r="L1943" s="43" t="e">
        <f>IF(B1943=#REF!,MAX($L$3:L1942)+1,0)</f>
        <v>#REF!</v>
      </c>
    </row>
    <row r="1944" spans="1:12">
      <c r="A1944" s="158"/>
      <c r="B1944" s="94"/>
      <c r="C1944" s="159"/>
      <c r="D1944" s="128"/>
      <c r="E1944" s="151" t="str">
        <f>IFERROR(INDEX('Материал хисобот'!$C$9:$C$259,MATCH(D1944,'Материал хисобот'!$B$9:$B$259,0),1),"")</f>
        <v/>
      </c>
      <c r="F1944" s="152" t="str">
        <f>IFERROR(INDEX('Материал хисобот'!$D$9:$D$259,MATCH(D1944,'Материал хисобот'!$B$9:$B$259,0),1),"")</f>
        <v/>
      </c>
      <c r="G1944" s="155"/>
      <c r="H1944" s="153">
        <f>IFERROR((((SUMIFS('Регистрация приход товаров'!$H$4:$H$2000,'Регистрация приход товаров'!$A$4:$A$2000,"&gt;="&amp;DATE(YEAR($A1944),MONTH($A1944),1),'Регистрация приход товаров'!$D$4:$D$2000,$D1944)-SUMIFS('Регистрация приход товаров'!$H$4:$H$2000,'Регистрация приход товаров'!$A$4:$A$2000,"&gt;="&amp;DATE(YEAR($A1944),MONTH($A1944)+1,1),'Регистрация приход товаров'!$D$4:$D$2000,$D1944))+(IFERROR((SUMIF('Остаток на начало год'!$B$5:$B$302,$D1944,'Остаток на начало год'!$F$5:$F$302)+SUMIFS('Регистрация приход товаров'!$H$4:$H$2000,'Регистрация приход товаров'!$D$4:$D$2000,$D1944,'Регистрация приход товаров'!$A$4:$A$2000,"&lt;"&amp;DATE(YEAR($A1944),MONTH($A1944),1)))-SUMIFS('Регистрация расход товаров'!$H$4:$H$2000,'Регистрация расход товаров'!$A$4:$A$2000,"&lt;"&amp;DATE(YEAR($A1944),MONTH($A1944),1),'Регистрация расход товаров'!$D$4:$D$2000,$D1944),0)))/((SUMIFS('Регистрация приход товаров'!$G$4:$G$2000,'Регистрация приход товаров'!$A$4:$A$2000,"&gt;="&amp;DATE(YEAR($A1944),MONTH($A1944),1),'Регистрация приход товаров'!$D$4:$D$2000,$D1944)-SUMIFS('Регистрация приход товаров'!$G$4:$G$2000,'Регистрация приход товаров'!$A$4:$A$2000,"&gt;="&amp;DATE(YEAR($A1944),MONTH($A1944)+1,1),'Регистрация приход товаров'!$D$4:$D$2000,$D1944))+(IFERROR((SUMIF('Остаток на начало год'!$B$5:$B$302,$D1944,'Остаток на начало год'!$E$5:$E$302)+SUMIFS('Регистрация приход товаров'!$G$4:$G$2000,'Регистрация приход товаров'!$D$4:$D$2000,$D1944,'Регистрация приход товаров'!$A$4:$A$2000,"&lt;"&amp;DATE(YEAR($A1944),MONTH($A1944),1)))-SUMIFS('Регистрация расход товаров'!$G$4:$G$2000,'Регистрация расход товаров'!$A$4:$A$2000,"&lt;"&amp;DATE(YEAR($A1944),MONTH($A1944),1),'Регистрация расход товаров'!$D$4:$D$2000,$D1944),0))))*G1944,0)</f>
        <v>0</v>
      </c>
      <c r="I1944" s="154"/>
      <c r="J1944" s="153">
        <f t="shared" si="60"/>
        <v>0</v>
      </c>
      <c r="K1944" s="153">
        <f t="shared" si="61"/>
        <v>0</v>
      </c>
      <c r="L1944" s="43" t="e">
        <f>IF(B1944=#REF!,MAX($L$3:L1943)+1,0)</f>
        <v>#REF!</v>
      </c>
    </row>
    <row r="1945" spans="1:12">
      <c r="A1945" s="158"/>
      <c r="B1945" s="94"/>
      <c r="C1945" s="159"/>
      <c r="D1945" s="128"/>
      <c r="E1945" s="151" t="str">
        <f>IFERROR(INDEX('Материал хисобот'!$C$9:$C$259,MATCH(D1945,'Материал хисобот'!$B$9:$B$259,0),1),"")</f>
        <v/>
      </c>
      <c r="F1945" s="152" t="str">
        <f>IFERROR(INDEX('Материал хисобот'!$D$9:$D$259,MATCH(D1945,'Материал хисобот'!$B$9:$B$259,0),1),"")</f>
        <v/>
      </c>
      <c r="G1945" s="155"/>
      <c r="H1945" s="153">
        <f>IFERROR((((SUMIFS('Регистрация приход товаров'!$H$4:$H$2000,'Регистрация приход товаров'!$A$4:$A$2000,"&gt;="&amp;DATE(YEAR($A1945),MONTH($A1945),1),'Регистрация приход товаров'!$D$4:$D$2000,$D1945)-SUMIFS('Регистрация приход товаров'!$H$4:$H$2000,'Регистрация приход товаров'!$A$4:$A$2000,"&gt;="&amp;DATE(YEAR($A1945),MONTH($A1945)+1,1),'Регистрация приход товаров'!$D$4:$D$2000,$D1945))+(IFERROR((SUMIF('Остаток на начало год'!$B$5:$B$302,$D1945,'Остаток на начало год'!$F$5:$F$302)+SUMIFS('Регистрация приход товаров'!$H$4:$H$2000,'Регистрация приход товаров'!$D$4:$D$2000,$D1945,'Регистрация приход товаров'!$A$4:$A$2000,"&lt;"&amp;DATE(YEAR($A1945),MONTH($A1945),1)))-SUMIFS('Регистрация расход товаров'!$H$4:$H$2000,'Регистрация расход товаров'!$A$4:$A$2000,"&lt;"&amp;DATE(YEAR($A1945),MONTH($A1945),1),'Регистрация расход товаров'!$D$4:$D$2000,$D1945),0)))/((SUMIFS('Регистрация приход товаров'!$G$4:$G$2000,'Регистрация приход товаров'!$A$4:$A$2000,"&gt;="&amp;DATE(YEAR($A1945),MONTH($A1945),1),'Регистрация приход товаров'!$D$4:$D$2000,$D1945)-SUMIFS('Регистрация приход товаров'!$G$4:$G$2000,'Регистрация приход товаров'!$A$4:$A$2000,"&gt;="&amp;DATE(YEAR($A1945),MONTH($A1945)+1,1),'Регистрация приход товаров'!$D$4:$D$2000,$D1945))+(IFERROR((SUMIF('Остаток на начало год'!$B$5:$B$302,$D1945,'Остаток на начало год'!$E$5:$E$302)+SUMIFS('Регистрация приход товаров'!$G$4:$G$2000,'Регистрация приход товаров'!$D$4:$D$2000,$D1945,'Регистрация приход товаров'!$A$4:$A$2000,"&lt;"&amp;DATE(YEAR($A1945),MONTH($A1945),1)))-SUMIFS('Регистрация расход товаров'!$G$4:$G$2000,'Регистрация расход товаров'!$A$4:$A$2000,"&lt;"&amp;DATE(YEAR($A1945),MONTH($A1945),1),'Регистрация расход товаров'!$D$4:$D$2000,$D1945),0))))*G1945,0)</f>
        <v>0</v>
      </c>
      <c r="I1945" s="154"/>
      <c r="J1945" s="153">
        <f t="shared" si="60"/>
        <v>0</v>
      </c>
      <c r="K1945" s="153">
        <f t="shared" si="61"/>
        <v>0</v>
      </c>
      <c r="L1945" s="43" t="e">
        <f>IF(B1945=#REF!,MAX($L$3:L1944)+1,0)</f>
        <v>#REF!</v>
      </c>
    </row>
    <row r="1946" spans="1:12">
      <c r="A1946" s="158"/>
      <c r="B1946" s="94"/>
      <c r="C1946" s="159"/>
      <c r="D1946" s="128"/>
      <c r="E1946" s="151" t="str">
        <f>IFERROR(INDEX('Материал хисобот'!$C$9:$C$259,MATCH(D1946,'Материал хисобот'!$B$9:$B$259,0),1),"")</f>
        <v/>
      </c>
      <c r="F1946" s="152" t="str">
        <f>IFERROR(INDEX('Материал хисобот'!$D$9:$D$259,MATCH(D1946,'Материал хисобот'!$B$9:$B$259,0),1),"")</f>
        <v/>
      </c>
      <c r="G1946" s="155"/>
      <c r="H1946" s="153">
        <f>IFERROR((((SUMIFS('Регистрация приход товаров'!$H$4:$H$2000,'Регистрация приход товаров'!$A$4:$A$2000,"&gt;="&amp;DATE(YEAR($A1946),MONTH($A1946),1),'Регистрация приход товаров'!$D$4:$D$2000,$D1946)-SUMIFS('Регистрация приход товаров'!$H$4:$H$2000,'Регистрация приход товаров'!$A$4:$A$2000,"&gt;="&amp;DATE(YEAR($A1946),MONTH($A1946)+1,1),'Регистрация приход товаров'!$D$4:$D$2000,$D1946))+(IFERROR((SUMIF('Остаток на начало год'!$B$5:$B$302,$D1946,'Остаток на начало год'!$F$5:$F$302)+SUMIFS('Регистрация приход товаров'!$H$4:$H$2000,'Регистрация приход товаров'!$D$4:$D$2000,$D1946,'Регистрация приход товаров'!$A$4:$A$2000,"&lt;"&amp;DATE(YEAR($A1946),MONTH($A1946),1)))-SUMIFS('Регистрация расход товаров'!$H$4:$H$2000,'Регистрация расход товаров'!$A$4:$A$2000,"&lt;"&amp;DATE(YEAR($A1946),MONTH($A1946),1),'Регистрация расход товаров'!$D$4:$D$2000,$D1946),0)))/((SUMIFS('Регистрация приход товаров'!$G$4:$G$2000,'Регистрация приход товаров'!$A$4:$A$2000,"&gt;="&amp;DATE(YEAR($A1946),MONTH($A1946),1),'Регистрация приход товаров'!$D$4:$D$2000,$D1946)-SUMIFS('Регистрация приход товаров'!$G$4:$G$2000,'Регистрация приход товаров'!$A$4:$A$2000,"&gt;="&amp;DATE(YEAR($A1946),MONTH($A1946)+1,1),'Регистрация приход товаров'!$D$4:$D$2000,$D1946))+(IFERROR((SUMIF('Остаток на начало год'!$B$5:$B$302,$D1946,'Остаток на начало год'!$E$5:$E$302)+SUMIFS('Регистрация приход товаров'!$G$4:$G$2000,'Регистрация приход товаров'!$D$4:$D$2000,$D1946,'Регистрация приход товаров'!$A$4:$A$2000,"&lt;"&amp;DATE(YEAR($A1946),MONTH($A1946),1)))-SUMIFS('Регистрация расход товаров'!$G$4:$G$2000,'Регистрация расход товаров'!$A$4:$A$2000,"&lt;"&amp;DATE(YEAR($A1946),MONTH($A1946),1),'Регистрация расход товаров'!$D$4:$D$2000,$D1946),0))))*G1946,0)</f>
        <v>0</v>
      </c>
      <c r="I1946" s="154"/>
      <c r="J1946" s="153">
        <f t="shared" si="60"/>
        <v>0</v>
      </c>
      <c r="K1946" s="153">
        <f t="shared" si="61"/>
        <v>0</v>
      </c>
      <c r="L1946" s="43" t="e">
        <f>IF(B1946=#REF!,MAX($L$3:L1945)+1,0)</f>
        <v>#REF!</v>
      </c>
    </row>
    <row r="1947" spans="1:12">
      <c r="A1947" s="158"/>
      <c r="B1947" s="94"/>
      <c r="C1947" s="159"/>
      <c r="D1947" s="128"/>
      <c r="E1947" s="151" t="str">
        <f>IFERROR(INDEX('Материал хисобот'!$C$9:$C$259,MATCH(D1947,'Материал хисобот'!$B$9:$B$259,0),1),"")</f>
        <v/>
      </c>
      <c r="F1947" s="152" t="str">
        <f>IFERROR(INDEX('Материал хисобот'!$D$9:$D$259,MATCH(D1947,'Материал хисобот'!$B$9:$B$259,0),1),"")</f>
        <v/>
      </c>
      <c r="G1947" s="155"/>
      <c r="H1947" s="153">
        <f>IFERROR((((SUMIFS('Регистрация приход товаров'!$H$4:$H$2000,'Регистрация приход товаров'!$A$4:$A$2000,"&gt;="&amp;DATE(YEAR($A1947),MONTH($A1947),1),'Регистрация приход товаров'!$D$4:$D$2000,$D1947)-SUMIFS('Регистрация приход товаров'!$H$4:$H$2000,'Регистрация приход товаров'!$A$4:$A$2000,"&gt;="&amp;DATE(YEAR($A1947),MONTH($A1947)+1,1),'Регистрация приход товаров'!$D$4:$D$2000,$D1947))+(IFERROR((SUMIF('Остаток на начало год'!$B$5:$B$302,$D1947,'Остаток на начало год'!$F$5:$F$302)+SUMIFS('Регистрация приход товаров'!$H$4:$H$2000,'Регистрация приход товаров'!$D$4:$D$2000,$D1947,'Регистрация приход товаров'!$A$4:$A$2000,"&lt;"&amp;DATE(YEAR($A1947),MONTH($A1947),1)))-SUMIFS('Регистрация расход товаров'!$H$4:$H$2000,'Регистрация расход товаров'!$A$4:$A$2000,"&lt;"&amp;DATE(YEAR($A1947),MONTH($A1947),1),'Регистрация расход товаров'!$D$4:$D$2000,$D1947),0)))/((SUMIFS('Регистрация приход товаров'!$G$4:$G$2000,'Регистрация приход товаров'!$A$4:$A$2000,"&gt;="&amp;DATE(YEAR($A1947),MONTH($A1947),1),'Регистрация приход товаров'!$D$4:$D$2000,$D1947)-SUMIFS('Регистрация приход товаров'!$G$4:$G$2000,'Регистрация приход товаров'!$A$4:$A$2000,"&gt;="&amp;DATE(YEAR($A1947),MONTH($A1947)+1,1),'Регистрация приход товаров'!$D$4:$D$2000,$D1947))+(IFERROR((SUMIF('Остаток на начало год'!$B$5:$B$302,$D1947,'Остаток на начало год'!$E$5:$E$302)+SUMIFS('Регистрация приход товаров'!$G$4:$G$2000,'Регистрация приход товаров'!$D$4:$D$2000,$D1947,'Регистрация приход товаров'!$A$4:$A$2000,"&lt;"&amp;DATE(YEAR($A1947),MONTH($A1947),1)))-SUMIFS('Регистрация расход товаров'!$G$4:$G$2000,'Регистрация расход товаров'!$A$4:$A$2000,"&lt;"&amp;DATE(YEAR($A1947),MONTH($A1947),1),'Регистрация расход товаров'!$D$4:$D$2000,$D1947),0))))*G1947,0)</f>
        <v>0</v>
      </c>
      <c r="I1947" s="154"/>
      <c r="J1947" s="153">
        <f t="shared" si="60"/>
        <v>0</v>
      </c>
      <c r="K1947" s="153">
        <f t="shared" si="61"/>
        <v>0</v>
      </c>
      <c r="L1947" s="43" t="e">
        <f>IF(B1947=#REF!,MAX($L$3:L1946)+1,0)</f>
        <v>#REF!</v>
      </c>
    </row>
    <row r="1948" spans="1:12">
      <c r="A1948" s="158"/>
      <c r="B1948" s="94"/>
      <c r="C1948" s="159"/>
      <c r="D1948" s="128"/>
      <c r="E1948" s="151" t="str">
        <f>IFERROR(INDEX('Материал хисобот'!$C$9:$C$259,MATCH(D1948,'Материал хисобот'!$B$9:$B$259,0),1),"")</f>
        <v/>
      </c>
      <c r="F1948" s="152" t="str">
        <f>IFERROR(INDEX('Материал хисобот'!$D$9:$D$259,MATCH(D1948,'Материал хисобот'!$B$9:$B$259,0),1),"")</f>
        <v/>
      </c>
      <c r="G1948" s="155"/>
      <c r="H1948" s="153">
        <f>IFERROR((((SUMIFS('Регистрация приход товаров'!$H$4:$H$2000,'Регистрация приход товаров'!$A$4:$A$2000,"&gt;="&amp;DATE(YEAR($A1948),MONTH($A1948),1),'Регистрация приход товаров'!$D$4:$D$2000,$D1948)-SUMIFS('Регистрация приход товаров'!$H$4:$H$2000,'Регистрация приход товаров'!$A$4:$A$2000,"&gt;="&amp;DATE(YEAR($A1948),MONTH($A1948)+1,1),'Регистрация приход товаров'!$D$4:$D$2000,$D1948))+(IFERROR((SUMIF('Остаток на начало год'!$B$5:$B$302,$D1948,'Остаток на начало год'!$F$5:$F$302)+SUMIFS('Регистрация приход товаров'!$H$4:$H$2000,'Регистрация приход товаров'!$D$4:$D$2000,$D1948,'Регистрация приход товаров'!$A$4:$A$2000,"&lt;"&amp;DATE(YEAR($A1948),MONTH($A1948),1)))-SUMIFS('Регистрация расход товаров'!$H$4:$H$2000,'Регистрация расход товаров'!$A$4:$A$2000,"&lt;"&amp;DATE(YEAR($A1948),MONTH($A1948),1),'Регистрация расход товаров'!$D$4:$D$2000,$D1948),0)))/((SUMIFS('Регистрация приход товаров'!$G$4:$G$2000,'Регистрация приход товаров'!$A$4:$A$2000,"&gt;="&amp;DATE(YEAR($A1948),MONTH($A1948),1),'Регистрация приход товаров'!$D$4:$D$2000,$D1948)-SUMIFS('Регистрация приход товаров'!$G$4:$G$2000,'Регистрация приход товаров'!$A$4:$A$2000,"&gt;="&amp;DATE(YEAR($A1948),MONTH($A1948)+1,1),'Регистрация приход товаров'!$D$4:$D$2000,$D1948))+(IFERROR((SUMIF('Остаток на начало год'!$B$5:$B$302,$D1948,'Остаток на начало год'!$E$5:$E$302)+SUMIFS('Регистрация приход товаров'!$G$4:$G$2000,'Регистрация приход товаров'!$D$4:$D$2000,$D1948,'Регистрация приход товаров'!$A$4:$A$2000,"&lt;"&amp;DATE(YEAR($A1948),MONTH($A1948),1)))-SUMIFS('Регистрация расход товаров'!$G$4:$G$2000,'Регистрация расход товаров'!$A$4:$A$2000,"&lt;"&amp;DATE(YEAR($A1948),MONTH($A1948),1),'Регистрация расход товаров'!$D$4:$D$2000,$D1948),0))))*G1948,0)</f>
        <v>0</v>
      </c>
      <c r="I1948" s="154"/>
      <c r="J1948" s="153">
        <f t="shared" si="60"/>
        <v>0</v>
      </c>
      <c r="K1948" s="153">
        <f t="shared" si="61"/>
        <v>0</v>
      </c>
      <c r="L1948" s="43" t="e">
        <f>IF(B1948=#REF!,MAX($L$3:L1947)+1,0)</f>
        <v>#REF!</v>
      </c>
    </row>
    <row r="1949" spans="1:12">
      <c r="A1949" s="158"/>
      <c r="B1949" s="94"/>
      <c r="C1949" s="159"/>
      <c r="D1949" s="128"/>
      <c r="E1949" s="151" t="str">
        <f>IFERROR(INDEX('Материал хисобот'!$C$9:$C$259,MATCH(D1949,'Материал хисобот'!$B$9:$B$259,0),1),"")</f>
        <v/>
      </c>
      <c r="F1949" s="152" t="str">
        <f>IFERROR(INDEX('Материал хисобот'!$D$9:$D$259,MATCH(D1949,'Материал хисобот'!$B$9:$B$259,0),1),"")</f>
        <v/>
      </c>
      <c r="G1949" s="155"/>
      <c r="H1949" s="153">
        <f>IFERROR((((SUMIFS('Регистрация приход товаров'!$H$4:$H$2000,'Регистрация приход товаров'!$A$4:$A$2000,"&gt;="&amp;DATE(YEAR($A1949),MONTH($A1949),1),'Регистрация приход товаров'!$D$4:$D$2000,$D1949)-SUMIFS('Регистрация приход товаров'!$H$4:$H$2000,'Регистрация приход товаров'!$A$4:$A$2000,"&gt;="&amp;DATE(YEAR($A1949),MONTH($A1949)+1,1),'Регистрация приход товаров'!$D$4:$D$2000,$D1949))+(IFERROR((SUMIF('Остаток на начало год'!$B$5:$B$302,$D1949,'Остаток на начало год'!$F$5:$F$302)+SUMIFS('Регистрация приход товаров'!$H$4:$H$2000,'Регистрация приход товаров'!$D$4:$D$2000,$D1949,'Регистрация приход товаров'!$A$4:$A$2000,"&lt;"&amp;DATE(YEAR($A1949),MONTH($A1949),1)))-SUMIFS('Регистрация расход товаров'!$H$4:$H$2000,'Регистрация расход товаров'!$A$4:$A$2000,"&lt;"&amp;DATE(YEAR($A1949),MONTH($A1949),1),'Регистрация расход товаров'!$D$4:$D$2000,$D1949),0)))/((SUMIFS('Регистрация приход товаров'!$G$4:$G$2000,'Регистрация приход товаров'!$A$4:$A$2000,"&gt;="&amp;DATE(YEAR($A1949),MONTH($A1949),1),'Регистрация приход товаров'!$D$4:$D$2000,$D1949)-SUMIFS('Регистрация приход товаров'!$G$4:$G$2000,'Регистрация приход товаров'!$A$4:$A$2000,"&gt;="&amp;DATE(YEAR($A1949),MONTH($A1949)+1,1),'Регистрация приход товаров'!$D$4:$D$2000,$D1949))+(IFERROR((SUMIF('Остаток на начало год'!$B$5:$B$302,$D1949,'Остаток на начало год'!$E$5:$E$302)+SUMIFS('Регистрация приход товаров'!$G$4:$G$2000,'Регистрация приход товаров'!$D$4:$D$2000,$D1949,'Регистрация приход товаров'!$A$4:$A$2000,"&lt;"&amp;DATE(YEAR($A1949),MONTH($A1949),1)))-SUMIFS('Регистрация расход товаров'!$G$4:$G$2000,'Регистрация расход товаров'!$A$4:$A$2000,"&lt;"&amp;DATE(YEAR($A1949),MONTH($A1949),1),'Регистрация расход товаров'!$D$4:$D$2000,$D1949),0))))*G1949,0)</f>
        <v>0</v>
      </c>
      <c r="I1949" s="154"/>
      <c r="J1949" s="153">
        <f t="shared" si="60"/>
        <v>0</v>
      </c>
      <c r="K1949" s="153">
        <f t="shared" si="61"/>
        <v>0</v>
      </c>
      <c r="L1949" s="43" t="e">
        <f>IF(B1949=#REF!,MAX($L$3:L1948)+1,0)</f>
        <v>#REF!</v>
      </c>
    </row>
    <row r="1950" spans="1:12">
      <c r="A1950" s="158"/>
      <c r="B1950" s="94"/>
      <c r="C1950" s="159"/>
      <c r="D1950" s="128"/>
      <c r="E1950" s="151" t="str">
        <f>IFERROR(INDEX('Материал хисобот'!$C$9:$C$259,MATCH(D1950,'Материал хисобот'!$B$9:$B$259,0),1),"")</f>
        <v/>
      </c>
      <c r="F1950" s="152" t="str">
        <f>IFERROR(INDEX('Материал хисобот'!$D$9:$D$259,MATCH(D1950,'Материал хисобот'!$B$9:$B$259,0),1),"")</f>
        <v/>
      </c>
      <c r="G1950" s="155"/>
      <c r="H1950" s="153">
        <f>IFERROR((((SUMIFS('Регистрация приход товаров'!$H$4:$H$2000,'Регистрация приход товаров'!$A$4:$A$2000,"&gt;="&amp;DATE(YEAR($A1950),MONTH($A1950),1),'Регистрация приход товаров'!$D$4:$D$2000,$D1950)-SUMIFS('Регистрация приход товаров'!$H$4:$H$2000,'Регистрация приход товаров'!$A$4:$A$2000,"&gt;="&amp;DATE(YEAR($A1950),MONTH($A1950)+1,1),'Регистрация приход товаров'!$D$4:$D$2000,$D1950))+(IFERROR((SUMIF('Остаток на начало год'!$B$5:$B$302,$D1950,'Остаток на начало год'!$F$5:$F$302)+SUMIFS('Регистрация приход товаров'!$H$4:$H$2000,'Регистрация приход товаров'!$D$4:$D$2000,$D1950,'Регистрация приход товаров'!$A$4:$A$2000,"&lt;"&amp;DATE(YEAR($A1950),MONTH($A1950),1)))-SUMIFS('Регистрация расход товаров'!$H$4:$H$2000,'Регистрация расход товаров'!$A$4:$A$2000,"&lt;"&amp;DATE(YEAR($A1950),MONTH($A1950),1),'Регистрация расход товаров'!$D$4:$D$2000,$D1950),0)))/((SUMIFS('Регистрация приход товаров'!$G$4:$G$2000,'Регистрация приход товаров'!$A$4:$A$2000,"&gt;="&amp;DATE(YEAR($A1950),MONTH($A1950),1),'Регистрация приход товаров'!$D$4:$D$2000,$D1950)-SUMIFS('Регистрация приход товаров'!$G$4:$G$2000,'Регистрация приход товаров'!$A$4:$A$2000,"&gt;="&amp;DATE(YEAR($A1950),MONTH($A1950)+1,1),'Регистрация приход товаров'!$D$4:$D$2000,$D1950))+(IFERROR((SUMIF('Остаток на начало год'!$B$5:$B$302,$D1950,'Остаток на начало год'!$E$5:$E$302)+SUMIFS('Регистрация приход товаров'!$G$4:$G$2000,'Регистрация приход товаров'!$D$4:$D$2000,$D1950,'Регистрация приход товаров'!$A$4:$A$2000,"&lt;"&amp;DATE(YEAR($A1950),MONTH($A1950),1)))-SUMIFS('Регистрация расход товаров'!$G$4:$G$2000,'Регистрация расход товаров'!$A$4:$A$2000,"&lt;"&amp;DATE(YEAR($A1950),MONTH($A1950),1),'Регистрация расход товаров'!$D$4:$D$2000,$D1950),0))))*G1950,0)</f>
        <v>0</v>
      </c>
      <c r="I1950" s="154"/>
      <c r="J1950" s="153">
        <f t="shared" si="60"/>
        <v>0</v>
      </c>
      <c r="K1950" s="153">
        <f t="shared" si="61"/>
        <v>0</v>
      </c>
      <c r="L1950" s="43" t="e">
        <f>IF(B1950=#REF!,MAX($L$3:L1949)+1,0)</f>
        <v>#REF!</v>
      </c>
    </row>
    <row r="1951" spans="1:12">
      <c r="A1951" s="158"/>
      <c r="B1951" s="94"/>
      <c r="C1951" s="159"/>
      <c r="D1951" s="128"/>
      <c r="E1951" s="151" t="str">
        <f>IFERROR(INDEX('Материал хисобот'!$C$9:$C$259,MATCH(D1951,'Материал хисобот'!$B$9:$B$259,0),1),"")</f>
        <v/>
      </c>
      <c r="F1951" s="152" t="str">
        <f>IFERROR(INDEX('Материал хисобот'!$D$9:$D$259,MATCH(D1951,'Материал хисобот'!$B$9:$B$259,0),1),"")</f>
        <v/>
      </c>
      <c r="G1951" s="155"/>
      <c r="H1951" s="153">
        <f>IFERROR((((SUMIFS('Регистрация приход товаров'!$H$4:$H$2000,'Регистрация приход товаров'!$A$4:$A$2000,"&gt;="&amp;DATE(YEAR($A1951),MONTH($A1951),1),'Регистрация приход товаров'!$D$4:$D$2000,$D1951)-SUMIFS('Регистрация приход товаров'!$H$4:$H$2000,'Регистрация приход товаров'!$A$4:$A$2000,"&gt;="&amp;DATE(YEAR($A1951),MONTH($A1951)+1,1),'Регистрация приход товаров'!$D$4:$D$2000,$D1951))+(IFERROR((SUMIF('Остаток на начало год'!$B$5:$B$302,$D1951,'Остаток на начало год'!$F$5:$F$302)+SUMIFS('Регистрация приход товаров'!$H$4:$H$2000,'Регистрация приход товаров'!$D$4:$D$2000,$D1951,'Регистрация приход товаров'!$A$4:$A$2000,"&lt;"&amp;DATE(YEAR($A1951),MONTH($A1951),1)))-SUMIFS('Регистрация расход товаров'!$H$4:$H$2000,'Регистрация расход товаров'!$A$4:$A$2000,"&lt;"&amp;DATE(YEAR($A1951),MONTH($A1951),1),'Регистрация расход товаров'!$D$4:$D$2000,$D1951),0)))/((SUMIFS('Регистрация приход товаров'!$G$4:$G$2000,'Регистрация приход товаров'!$A$4:$A$2000,"&gt;="&amp;DATE(YEAR($A1951),MONTH($A1951),1),'Регистрация приход товаров'!$D$4:$D$2000,$D1951)-SUMIFS('Регистрация приход товаров'!$G$4:$G$2000,'Регистрация приход товаров'!$A$4:$A$2000,"&gt;="&amp;DATE(YEAR($A1951),MONTH($A1951)+1,1),'Регистрация приход товаров'!$D$4:$D$2000,$D1951))+(IFERROR((SUMIF('Остаток на начало год'!$B$5:$B$302,$D1951,'Остаток на начало год'!$E$5:$E$302)+SUMIFS('Регистрация приход товаров'!$G$4:$G$2000,'Регистрация приход товаров'!$D$4:$D$2000,$D1951,'Регистрация приход товаров'!$A$4:$A$2000,"&lt;"&amp;DATE(YEAR($A1951),MONTH($A1951),1)))-SUMIFS('Регистрация расход товаров'!$G$4:$G$2000,'Регистрация расход товаров'!$A$4:$A$2000,"&lt;"&amp;DATE(YEAR($A1951),MONTH($A1951),1),'Регистрация расход товаров'!$D$4:$D$2000,$D1951),0))))*G1951,0)</f>
        <v>0</v>
      </c>
      <c r="I1951" s="154"/>
      <c r="J1951" s="153">
        <f t="shared" si="60"/>
        <v>0</v>
      </c>
      <c r="K1951" s="153">
        <f t="shared" si="61"/>
        <v>0</v>
      </c>
      <c r="L1951" s="43" t="e">
        <f>IF(B1951=#REF!,MAX($L$3:L1950)+1,0)</f>
        <v>#REF!</v>
      </c>
    </row>
    <row r="1952" spans="1:12">
      <c r="A1952" s="158"/>
      <c r="B1952" s="94"/>
      <c r="C1952" s="159"/>
      <c r="D1952" s="128"/>
      <c r="E1952" s="151" t="str">
        <f>IFERROR(INDEX('Материал хисобот'!$C$9:$C$259,MATCH(D1952,'Материал хисобот'!$B$9:$B$259,0),1),"")</f>
        <v/>
      </c>
      <c r="F1952" s="152" t="str">
        <f>IFERROR(INDEX('Материал хисобот'!$D$9:$D$259,MATCH(D1952,'Материал хисобот'!$B$9:$B$259,0),1),"")</f>
        <v/>
      </c>
      <c r="G1952" s="155"/>
      <c r="H1952" s="153">
        <f>IFERROR((((SUMIFS('Регистрация приход товаров'!$H$4:$H$2000,'Регистрация приход товаров'!$A$4:$A$2000,"&gt;="&amp;DATE(YEAR($A1952),MONTH($A1952),1),'Регистрация приход товаров'!$D$4:$D$2000,$D1952)-SUMIFS('Регистрация приход товаров'!$H$4:$H$2000,'Регистрация приход товаров'!$A$4:$A$2000,"&gt;="&amp;DATE(YEAR($A1952),MONTH($A1952)+1,1),'Регистрация приход товаров'!$D$4:$D$2000,$D1952))+(IFERROR((SUMIF('Остаток на начало год'!$B$5:$B$302,$D1952,'Остаток на начало год'!$F$5:$F$302)+SUMIFS('Регистрация приход товаров'!$H$4:$H$2000,'Регистрация приход товаров'!$D$4:$D$2000,$D1952,'Регистрация приход товаров'!$A$4:$A$2000,"&lt;"&amp;DATE(YEAR($A1952),MONTH($A1952),1)))-SUMIFS('Регистрация расход товаров'!$H$4:$H$2000,'Регистрация расход товаров'!$A$4:$A$2000,"&lt;"&amp;DATE(YEAR($A1952),MONTH($A1952),1),'Регистрация расход товаров'!$D$4:$D$2000,$D1952),0)))/((SUMIFS('Регистрация приход товаров'!$G$4:$G$2000,'Регистрация приход товаров'!$A$4:$A$2000,"&gt;="&amp;DATE(YEAR($A1952),MONTH($A1952),1),'Регистрация приход товаров'!$D$4:$D$2000,$D1952)-SUMIFS('Регистрация приход товаров'!$G$4:$G$2000,'Регистрация приход товаров'!$A$4:$A$2000,"&gt;="&amp;DATE(YEAR($A1952),MONTH($A1952)+1,1),'Регистрация приход товаров'!$D$4:$D$2000,$D1952))+(IFERROR((SUMIF('Остаток на начало год'!$B$5:$B$302,$D1952,'Остаток на начало год'!$E$5:$E$302)+SUMIFS('Регистрация приход товаров'!$G$4:$G$2000,'Регистрация приход товаров'!$D$4:$D$2000,$D1952,'Регистрация приход товаров'!$A$4:$A$2000,"&lt;"&amp;DATE(YEAR($A1952),MONTH($A1952),1)))-SUMIFS('Регистрация расход товаров'!$G$4:$G$2000,'Регистрация расход товаров'!$A$4:$A$2000,"&lt;"&amp;DATE(YEAR($A1952),MONTH($A1952),1),'Регистрация расход товаров'!$D$4:$D$2000,$D1952),0))))*G1952,0)</f>
        <v>0</v>
      </c>
      <c r="I1952" s="154"/>
      <c r="J1952" s="153">
        <f t="shared" si="60"/>
        <v>0</v>
      </c>
      <c r="K1952" s="153">
        <f t="shared" si="61"/>
        <v>0</v>
      </c>
      <c r="L1952" s="43" t="e">
        <f>IF(B1952=#REF!,MAX($L$3:L1951)+1,0)</f>
        <v>#REF!</v>
      </c>
    </row>
    <row r="1953" spans="1:12">
      <c r="A1953" s="158"/>
      <c r="B1953" s="94"/>
      <c r="C1953" s="159"/>
      <c r="D1953" s="128"/>
      <c r="E1953" s="151" t="str">
        <f>IFERROR(INDEX('Материал хисобот'!$C$9:$C$259,MATCH(D1953,'Материал хисобот'!$B$9:$B$259,0),1),"")</f>
        <v/>
      </c>
      <c r="F1953" s="152" t="str">
        <f>IFERROR(INDEX('Материал хисобот'!$D$9:$D$259,MATCH(D1953,'Материал хисобот'!$B$9:$B$259,0),1),"")</f>
        <v/>
      </c>
      <c r="G1953" s="155"/>
      <c r="H1953" s="153">
        <f>IFERROR((((SUMIFS('Регистрация приход товаров'!$H$4:$H$2000,'Регистрация приход товаров'!$A$4:$A$2000,"&gt;="&amp;DATE(YEAR($A1953),MONTH($A1953),1),'Регистрация приход товаров'!$D$4:$D$2000,$D1953)-SUMIFS('Регистрация приход товаров'!$H$4:$H$2000,'Регистрация приход товаров'!$A$4:$A$2000,"&gt;="&amp;DATE(YEAR($A1953),MONTH($A1953)+1,1),'Регистрация приход товаров'!$D$4:$D$2000,$D1953))+(IFERROR((SUMIF('Остаток на начало год'!$B$5:$B$302,$D1953,'Остаток на начало год'!$F$5:$F$302)+SUMIFS('Регистрация приход товаров'!$H$4:$H$2000,'Регистрация приход товаров'!$D$4:$D$2000,$D1953,'Регистрация приход товаров'!$A$4:$A$2000,"&lt;"&amp;DATE(YEAR($A1953),MONTH($A1953),1)))-SUMIFS('Регистрация расход товаров'!$H$4:$H$2000,'Регистрация расход товаров'!$A$4:$A$2000,"&lt;"&amp;DATE(YEAR($A1953),MONTH($A1953),1),'Регистрация расход товаров'!$D$4:$D$2000,$D1953),0)))/((SUMIFS('Регистрация приход товаров'!$G$4:$G$2000,'Регистрация приход товаров'!$A$4:$A$2000,"&gt;="&amp;DATE(YEAR($A1953),MONTH($A1953),1),'Регистрация приход товаров'!$D$4:$D$2000,$D1953)-SUMIFS('Регистрация приход товаров'!$G$4:$G$2000,'Регистрация приход товаров'!$A$4:$A$2000,"&gt;="&amp;DATE(YEAR($A1953),MONTH($A1953)+1,1),'Регистрация приход товаров'!$D$4:$D$2000,$D1953))+(IFERROR((SUMIF('Остаток на начало год'!$B$5:$B$302,$D1953,'Остаток на начало год'!$E$5:$E$302)+SUMIFS('Регистрация приход товаров'!$G$4:$G$2000,'Регистрация приход товаров'!$D$4:$D$2000,$D1953,'Регистрация приход товаров'!$A$4:$A$2000,"&lt;"&amp;DATE(YEAR($A1953),MONTH($A1953),1)))-SUMIFS('Регистрация расход товаров'!$G$4:$G$2000,'Регистрация расход товаров'!$A$4:$A$2000,"&lt;"&amp;DATE(YEAR($A1953),MONTH($A1953),1),'Регистрация расход товаров'!$D$4:$D$2000,$D1953),0))))*G1953,0)</f>
        <v>0</v>
      </c>
      <c r="I1953" s="154"/>
      <c r="J1953" s="153">
        <f t="shared" si="60"/>
        <v>0</v>
      </c>
      <c r="K1953" s="153">
        <f t="shared" si="61"/>
        <v>0</v>
      </c>
      <c r="L1953" s="43" t="e">
        <f>IF(B1953=#REF!,MAX($L$3:L1952)+1,0)</f>
        <v>#REF!</v>
      </c>
    </row>
    <row r="1954" spans="1:12">
      <c r="A1954" s="158"/>
      <c r="B1954" s="94"/>
      <c r="C1954" s="159"/>
      <c r="D1954" s="128"/>
      <c r="E1954" s="151" t="str">
        <f>IFERROR(INDEX('Материал хисобот'!$C$9:$C$259,MATCH(D1954,'Материал хисобот'!$B$9:$B$259,0),1),"")</f>
        <v/>
      </c>
      <c r="F1954" s="152" t="str">
        <f>IFERROR(INDEX('Материал хисобот'!$D$9:$D$259,MATCH(D1954,'Материал хисобот'!$B$9:$B$259,0),1),"")</f>
        <v/>
      </c>
      <c r="G1954" s="155"/>
      <c r="H1954" s="153">
        <f>IFERROR((((SUMIFS('Регистрация приход товаров'!$H$4:$H$2000,'Регистрация приход товаров'!$A$4:$A$2000,"&gt;="&amp;DATE(YEAR($A1954),MONTH($A1954),1),'Регистрация приход товаров'!$D$4:$D$2000,$D1954)-SUMIFS('Регистрация приход товаров'!$H$4:$H$2000,'Регистрация приход товаров'!$A$4:$A$2000,"&gt;="&amp;DATE(YEAR($A1954),MONTH($A1954)+1,1),'Регистрация приход товаров'!$D$4:$D$2000,$D1954))+(IFERROR((SUMIF('Остаток на начало год'!$B$5:$B$302,$D1954,'Остаток на начало год'!$F$5:$F$302)+SUMIFS('Регистрация приход товаров'!$H$4:$H$2000,'Регистрация приход товаров'!$D$4:$D$2000,$D1954,'Регистрация приход товаров'!$A$4:$A$2000,"&lt;"&amp;DATE(YEAR($A1954),MONTH($A1954),1)))-SUMIFS('Регистрация расход товаров'!$H$4:$H$2000,'Регистрация расход товаров'!$A$4:$A$2000,"&lt;"&amp;DATE(YEAR($A1954),MONTH($A1954),1),'Регистрация расход товаров'!$D$4:$D$2000,$D1954),0)))/((SUMIFS('Регистрация приход товаров'!$G$4:$G$2000,'Регистрация приход товаров'!$A$4:$A$2000,"&gt;="&amp;DATE(YEAR($A1954),MONTH($A1954),1),'Регистрация приход товаров'!$D$4:$D$2000,$D1954)-SUMIFS('Регистрация приход товаров'!$G$4:$G$2000,'Регистрация приход товаров'!$A$4:$A$2000,"&gt;="&amp;DATE(YEAR($A1954),MONTH($A1954)+1,1),'Регистрация приход товаров'!$D$4:$D$2000,$D1954))+(IFERROR((SUMIF('Остаток на начало год'!$B$5:$B$302,$D1954,'Остаток на начало год'!$E$5:$E$302)+SUMIFS('Регистрация приход товаров'!$G$4:$G$2000,'Регистрация приход товаров'!$D$4:$D$2000,$D1954,'Регистрация приход товаров'!$A$4:$A$2000,"&lt;"&amp;DATE(YEAR($A1954),MONTH($A1954),1)))-SUMIFS('Регистрация расход товаров'!$G$4:$G$2000,'Регистрация расход товаров'!$A$4:$A$2000,"&lt;"&amp;DATE(YEAR($A1954),MONTH($A1954),1),'Регистрация расход товаров'!$D$4:$D$2000,$D1954),0))))*G1954,0)</f>
        <v>0</v>
      </c>
      <c r="I1954" s="154"/>
      <c r="J1954" s="153">
        <f t="shared" si="60"/>
        <v>0</v>
      </c>
      <c r="K1954" s="153">
        <f t="shared" si="61"/>
        <v>0</v>
      </c>
      <c r="L1954" s="43" t="e">
        <f>IF(B1954=#REF!,MAX($L$3:L1953)+1,0)</f>
        <v>#REF!</v>
      </c>
    </row>
    <row r="1955" spans="1:12">
      <c r="A1955" s="158"/>
      <c r="B1955" s="94"/>
      <c r="C1955" s="159"/>
      <c r="D1955" s="128"/>
      <c r="E1955" s="151" t="str">
        <f>IFERROR(INDEX('Материал хисобот'!$C$9:$C$259,MATCH(D1955,'Материал хисобот'!$B$9:$B$259,0),1),"")</f>
        <v/>
      </c>
      <c r="F1955" s="152" t="str">
        <f>IFERROR(INDEX('Материал хисобот'!$D$9:$D$259,MATCH(D1955,'Материал хисобот'!$B$9:$B$259,0),1),"")</f>
        <v/>
      </c>
      <c r="G1955" s="155"/>
      <c r="H1955" s="153">
        <f>IFERROR((((SUMIFS('Регистрация приход товаров'!$H$4:$H$2000,'Регистрация приход товаров'!$A$4:$A$2000,"&gt;="&amp;DATE(YEAR($A1955),MONTH($A1955),1),'Регистрация приход товаров'!$D$4:$D$2000,$D1955)-SUMIFS('Регистрация приход товаров'!$H$4:$H$2000,'Регистрация приход товаров'!$A$4:$A$2000,"&gt;="&amp;DATE(YEAR($A1955),MONTH($A1955)+1,1),'Регистрация приход товаров'!$D$4:$D$2000,$D1955))+(IFERROR((SUMIF('Остаток на начало год'!$B$5:$B$302,$D1955,'Остаток на начало год'!$F$5:$F$302)+SUMIFS('Регистрация приход товаров'!$H$4:$H$2000,'Регистрация приход товаров'!$D$4:$D$2000,$D1955,'Регистрация приход товаров'!$A$4:$A$2000,"&lt;"&amp;DATE(YEAR($A1955),MONTH($A1955),1)))-SUMIFS('Регистрация расход товаров'!$H$4:$H$2000,'Регистрация расход товаров'!$A$4:$A$2000,"&lt;"&amp;DATE(YEAR($A1955),MONTH($A1955),1),'Регистрация расход товаров'!$D$4:$D$2000,$D1955),0)))/((SUMIFS('Регистрация приход товаров'!$G$4:$G$2000,'Регистрация приход товаров'!$A$4:$A$2000,"&gt;="&amp;DATE(YEAR($A1955),MONTH($A1955),1),'Регистрация приход товаров'!$D$4:$D$2000,$D1955)-SUMIFS('Регистрация приход товаров'!$G$4:$G$2000,'Регистрация приход товаров'!$A$4:$A$2000,"&gt;="&amp;DATE(YEAR($A1955),MONTH($A1955)+1,1),'Регистрация приход товаров'!$D$4:$D$2000,$D1955))+(IFERROR((SUMIF('Остаток на начало год'!$B$5:$B$302,$D1955,'Остаток на начало год'!$E$5:$E$302)+SUMIFS('Регистрация приход товаров'!$G$4:$G$2000,'Регистрация приход товаров'!$D$4:$D$2000,$D1955,'Регистрация приход товаров'!$A$4:$A$2000,"&lt;"&amp;DATE(YEAR($A1955),MONTH($A1955),1)))-SUMIFS('Регистрация расход товаров'!$G$4:$G$2000,'Регистрация расход товаров'!$A$4:$A$2000,"&lt;"&amp;DATE(YEAR($A1955),MONTH($A1955),1),'Регистрация расход товаров'!$D$4:$D$2000,$D1955),0))))*G1955,0)</f>
        <v>0</v>
      </c>
      <c r="I1955" s="154"/>
      <c r="J1955" s="153">
        <f t="shared" si="60"/>
        <v>0</v>
      </c>
      <c r="K1955" s="153">
        <f t="shared" si="61"/>
        <v>0</v>
      </c>
      <c r="L1955" s="43" t="e">
        <f>IF(B1955=#REF!,MAX($L$3:L1954)+1,0)</f>
        <v>#REF!</v>
      </c>
    </row>
    <row r="1956" spans="1:12">
      <c r="A1956" s="158"/>
      <c r="B1956" s="94"/>
      <c r="C1956" s="159"/>
      <c r="D1956" s="128"/>
      <c r="E1956" s="151" t="str">
        <f>IFERROR(INDEX('Материал хисобот'!$C$9:$C$259,MATCH(D1956,'Материал хисобот'!$B$9:$B$259,0),1),"")</f>
        <v/>
      </c>
      <c r="F1956" s="152" t="str">
        <f>IFERROR(INDEX('Материал хисобот'!$D$9:$D$259,MATCH(D1956,'Материал хисобот'!$B$9:$B$259,0),1),"")</f>
        <v/>
      </c>
      <c r="G1956" s="155"/>
      <c r="H1956" s="153">
        <f>IFERROR((((SUMIFS('Регистрация приход товаров'!$H$4:$H$2000,'Регистрация приход товаров'!$A$4:$A$2000,"&gt;="&amp;DATE(YEAR($A1956),MONTH($A1956),1),'Регистрация приход товаров'!$D$4:$D$2000,$D1956)-SUMIFS('Регистрация приход товаров'!$H$4:$H$2000,'Регистрация приход товаров'!$A$4:$A$2000,"&gt;="&amp;DATE(YEAR($A1956),MONTH($A1956)+1,1),'Регистрация приход товаров'!$D$4:$D$2000,$D1956))+(IFERROR((SUMIF('Остаток на начало год'!$B$5:$B$302,$D1956,'Остаток на начало год'!$F$5:$F$302)+SUMIFS('Регистрация приход товаров'!$H$4:$H$2000,'Регистрация приход товаров'!$D$4:$D$2000,$D1956,'Регистрация приход товаров'!$A$4:$A$2000,"&lt;"&amp;DATE(YEAR($A1956),MONTH($A1956),1)))-SUMIFS('Регистрация расход товаров'!$H$4:$H$2000,'Регистрация расход товаров'!$A$4:$A$2000,"&lt;"&amp;DATE(YEAR($A1956),MONTH($A1956),1),'Регистрация расход товаров'!$D$4:$D$2000,$D1956),0)))/((SUMIFS('Регистрация приход товаров'!$G$4:$G$2000,'Регистрация приход товаров'!$A$4:$A$2000,"&gt;="&amp;DATE(YEAR($A1956),MONTH($A1956),1),'Регистрация приход товаров'!$D$4:$D$2000,$D1956)-SUMIFS('Регистрация приход товаров'!$G$4:$G$2000,'Регистрация приход товаров'!$A$4:$A$2000,"&gt;="&amp;DATE(YEAR($A1956),MONTH($A1956)+1,1),'Регистрация приход товаров'!$D$4:$D$2000,$D1956))+(IFERROR((SUMIF('Остаток на начало год'!$B$5:$B$302,$D1956,'Остаток на начало год'!$E$5:$E$302)+SUMIFS('Регистрация приход товаров'!$G$4:$G$2000,'Регистрация приход товаров'!$D$4:$D$2000,$D1956,'Регистрация приход товаров'!$A$4:$A$2000,"&lt;"&amp;DATE(YEAR($A1956),MONTH($A1956),1)))-SUMIFS('Регистрация расход товаров'!$G$4:$G$2000,'Регистрация расход товаров'!$A$4:$A$2000,"&lt;"&amp;DATE(YEAR($A1956),MONTH($A1956),1),'Регистрация расход товаров'!$D$4:$D$2000,$D1956),0))))*G1956,0)</f>
        <v>0</v>
      </c>
      <c r="I1956" s="154"/>
      <c r="J1956" s="153">
        <f t="shared" si="60"/>
        <v>0</v>
      </c>
      <c r="K1956" s="153">
        <f t="shared" si="61"/>
        <v>0</v>
      </c>
      <c r="L1956" s="43" t="e">
        <f>IF(B1956=#REF!,MAX($L$3:L1955)+1,0)</f>
        <v>#REF!</v>
      </c>
    </row>
    <row r="1957" spans="1:12">
      <c r="A1957" s="158"/>
      <c r="B1957" s="94"/>
      <c r="C1957" s="159"/>
      <c r="D1957" s="128"/>
      <c r="E1957" s="151" t="str">
        <f>IFERROR(INDEX('Материал хисобот'!$C$9:$C$259,MATCH(D1957,'Материал хисобот'!$B$9:$B$259,0),1),"")</f>
        <v/>
      </c>
      <c r="F1957" s="152" t="str">
        <f>IFERROR(INDEX('Материал хисобот'!$D$9:$D$259,MATCH(D1957,'Материал хисобот'!$B$9:$B$259,0),1),"")</f>
        <v/>
      </c>
      <c r="G1957" s="155"/>
      <c r="H1957" s="153">
        <f>IFERROR((((SUMIFS('Регистрация приход товаров'!$H$4:$H$2000,'Регистрация приход товаров'!$A$4:$A$2000,"&gt;="&amp;DATE(YEAR($A1957),MONTH($A1957),1),'Регистрация приход товаров'!$D$4:$D$2000,$D1957)-SUMIFS('Регистрация приход товаров'!$H$4:$H$2000,'Регистрация приход товаров'!$A$4:$A$2000,"&gt;="&amp;DATE(YEAR($A1957),MONTH($A1957)+1,1),'Регистрация приход товаров'!$D$4:$D$2000,$D1957))+(IFERROR((SUMIF('Остаток на начало год'!$B$5:$B$302,$D1957,'Остаток на начало год'!$F$5:$F$302)+SUMIFS('Регистрация приход товаров'!$H$4:$H$2000,'Регистрация приход товаров'!$D$4:$D$2000,$D1957,'Регистрация приход товаров'!$A$4:$A$2000,"&lt;"&amp;DATE(YEAR($A1957),MONTH($A1957),1)))-SUMIFS('Регистрация расход товаров'!$H$4:$H$2000,'Регистрация расход товаров'!$A$4:$A$2000,"&lt;"&amp;DATE(YEAR($A1957),MONTH($A1957),1),'Регистрация расход товаров'!$D$4:$D$2000,$D1957),0)))/((SUMIFS('Регистрация приход товаров'!$G$4:$G$2000,'Регистрация приход товаров'!$A$4:$A$2000,"&gt;="&amp;DATE(YEAR($A1957),MONTH($A1957),1),'Регистрация приход товаров'!$D$4:$D$2000,$D1957)-SUMIFS('Регистрация приход товаров'!$G$4:$G$2000,'Регистрация приход товаров'!$A$4:$A$2000,"&gt;="&amp;DATE(YEAR($A1957),MONTH($A1957)+1,1),'Регистрация приход товаров'!$D$4:$D$2000,$D1957))+(IFERROR((SUMIF('Остаток на начало год'!$B$5:$B$302,$D1957,'Остаток на начало год'!$E$5:$E$302)+SUMIFS('Регистрация приход товаров'!$G$4:$G$2000,'Регистрация приход товаров'!$D$4:$D$2000,$D1957,'Регистрация приход товаров'!$A$4:$A$2000,"&lt;"&amp;DATE(YEAR($A1957),MONTH($A1957),1)))-SUMIFS('Регистрация расход товаров'!$G$4:$G$2000,'Регистрация расход товаров'!$A$4:$A$2000,"&lt;"&amp;DATE(YEAR($A1957),MONTH($A1957),1),'Регистрация расход товаров'!$D$4:$D$2000,$D1957),0))))*G1957,0)</f>
        <v>0</v>
      </c>
      <c r="I1957" s="154"/>
      <c r="J1957" s="153">
        <f t="shared" si="60"/>
        <v>0</v>
      </c>
      <c r="K1957" s="153">
        <f t="shared" si="61"/>
        <v>0</v>
      </c>
      <c r="L1957" s="43" t="e">
        <f>IF(B1957=#REF!,MAX($L$3:L1956)+1,0)</f>
        <v>#REF!</v>
      </c>
    </row>
    <row r="1958" spans="1:12">
      <c r="A1958" s="158"/>
      <c r="B1958" s="94"/>
      <c r="C1958" s="159"/>
      <c r="D1958" s="128"/>
      <c r="E1958" s="151" t="str">
        <f>IFERROR(INDEX('Материал хисобот'!$C$9:$C$259,MATCH(D1958,'Материал хисобот'!$B$9:$B$259,0),1),"")</f>
        <v/>
      </c>
      <c r="F1958" s="152" t="str">
        <f>IFERROR(INDEX('Материал хисобот'!$D$9:$D$259,MATCH(D1958,'Материал хисобот'!$B$9:$B$259,0),1),"")</f>
        <v/>
      </c>
      <c r="G1958" s="155"/>
      <c r="H1958" s="153">
        <f>IFERROR((((SUMIFS('Регистрация приход товаров'!$H$4:$H$2000,'Регистрация приход товаров'!$A$4:$A$2000,"&gt;="&amp;DATE(YEAR($A1958),MONTH($A1958),1),'Регистрация приход товаров'!$D$4:$D$2000,$D1958)-SUMIFS('Регистрация приход товаров'!$H$4:$H$2000,'Регистрация приход товаров'!$A$4:$A$2000,"&gt;="&amp;DATE(YEAR($A1958),MONTH($A1958)+1,1),'Регистрация приход товаров'!$D$4:$D$2000,$D1958))+(IFERROR((SUMIF('Остаток на начало год'!$B$5:$B$302,$D1958,'Остаток на начало год'!$F$5:$F$302)+SUMIFS('Регистрация приход товаров'!$H$4:$H$2000,'Регистрация приход товаров'!$D$4:$D$2000,$D1958,'Регистрация приход товаров'!$A$4:$A$2000,"&lt;"&amp;DATE(YEAR($A1958),MONTH($A1958),1)))-SUMIFS('Регистрация расход товаров'!$H$4:$H$2000,'Регистрация расход товаров'!$A$4:$A$2000,"&lt;"&amp;DATE(YEAR($A1958),MONTH($A1958),1),'Регистрация расход товаров'!$D$4:$D$2000,$D1958),0)))/((SUMIFS('Регистрация приход товаров'!$G$4:$G$2000,'Регистрация приход товаров'!$A$4:$A$2000,"&gt;="&amp;DATE(YEAR($A1958),MONTH($A1958),1),'Регистрация приход товаров'!$D$4:$D$2000,$D1958)-SUMIFS('Регистрация приход товаров'!$G$4:$G$2000,'Регистрация приход товаров'!$A$4:$A$2000,"&gt;="&amp;DATE(YEAR($A1958),MONTH($A1958)+1,1),'Регистрация приход товаров'!$D$4:$D$2000,$D1958))+(IFERROR((SUMIF('Остаток на начало год'!$B$5:$B$302,$D1958,'Остаток на начало год'!$E$5:$E$302)+SUMIFS('Регистрация приход товаров'!$G$4:$G$2000,'Регистрация приход товаров'!$D$4:$D$2000,$D1958,'Регистрация приход товаров'!$A$4:$A$2000,"&lt;"&amp;DATE(YEAR($A1958),MONTH($A1958),1)))-SUMIFS('Регистрация расход товаров'!$G$4:$G$2000,'Регистрация расход товаров'!$A$4:$A$2000,"&lt;"&amp;DATE(YEAR($A1958),MONTH($A1958),1),'Регистрация расход товаров'!$D$4:$D$2000,$D1958),0))))*G1958,0)</f>
        <v>0</v>
      </c>
      <c r="I1958" s="154"/>
      <c r="J1958" s="153">
        <f t="shared" si="60"/>
        <v>0</v>
      </c>
      <c r="K1958" s="153">
        <f t="shared" si="61"/>
        <v>0</v>
      </c>
      <c r="L1958" s="43" t="e">
        <f>IF(B1958=#REF!,MAX($L$3:L1957)+1,0)</f>
        <v>#REF!</v>
      </c>
    </row>
    <row r="1959" spans="1:12">
      <c r="A1959" s="158"/>
      <c r="B1959" s="94"/>
      <c r="C1959" s="159"/>
      <c r="D1959" s="128"/>
      <c r="E1959" s="151" t="str">
        <f>IFERROR(INDEX('Материал хисобот'!$C$9:$C$259,MATCH(D1959,'Материал хисобот'!$B$9:$B$259,0),1),"")</f>
        <v/>
      </c>
      <c r="F1959" s="152" t="str">
        <f>IFERROR(INDEX('Материал хисобот'!$D$9:$D$259,MATCH(D1959,'Материал хисобот'!$B$9:$B$259,0),1),"")</f>
        <v/>
      </c>
      <c r="G1959" s="155"/>
      <c r="H1959" s="153">
        <f>IFERROR((((SUMIFS('Регистрация приход товаров'!$H$4:$H$2000,'Регистрация приход товаров'!$A$4:$A$2000,"&gt;="&amp;DATE(YEAR($A1959),MONTH($A1959),1),'Регистрация приход товаров'!$D$4:$D$2000,$D1959)-SUMIFS('Регистрация приход товаров'!$H$4:$H$2000,'Регистрация приход товаров'!$A$4:$A$2000,"&gt;="&amp;DATE(YEAR($A1959),MONTH($A1959)+1,1),'Регистрация приход товаров'!$D$4:$D$2000,$D1959))+(IFERROR((SUMIF('Остаток на начало год'!$B$5:$B$302,$D1959,'Остаток на начало год'!$F$5:$F$302)+SUMIFS('Регистрация приход товаров'!$H$4:$H$2000,'Регистрация приход товаров'!$D$4:$D$2000,$D1959,'Регистрация приход товаров'!$A$4:$A$2000,"&lt;"&amp;DATE(YEAR($A1959),MONTH($A1959),1)))-SUMIFS('Регистрация расход товаров'!$H$4:$H$2000,'Регистрация расход товаров'!$A$4:$A$2000,"&lt;"&amp;DATE(YEAR($A1959),MONTH($A1959),1),'Регистрация расход товаров'!$D$4:$D$2000,$D1959),0)))/((SUMIFS('Регистрация приход товаров'!$G$4:$G$2000,'Регистрация приход товаров'!$A$4:$A$2000,"&gt;="&amp;DATE(YEAR($A1959),MONTH($A1959),1),'Регистрация приход товаров'!$D$4:$D$2000,$D1959)-SUMIFS('Регистрация приход товаров'!$G$4:$G$2000,'Регистрация приход товаров'!$A$4:$A$2000,"&gt;="&amp;DATE(YEAR($A1959),MONTH($A1959)+1,1),'Регистрация приход товаров'!$D$4:$D$2000,$D1959))+(IFERROR((SUMIF('Остаток на начало год'!$B$5:$B$302,$D1959,'Остаток на начало год'!$E$5:$E$302)+SUMIFS('Регистрация приход товаров'!$G$4:$G$2000,'Регистрация приход товаров'!$D$4:$D$2000,$D1959,'Регистрация приход товаров'!$A$4:$A$2000,"&lt;"&amp;DATE(YEAR($A1959),MONTH($A1959),1)))-SUMIFS('Регистрация расход товаров'!$G$4:$G$2000,'Регистрация расход товаров'!$A$4:$A$2000,"&lt;"&amp;DATE(YEAR($A1959),MONTH($A1959),1),'Регистрация расход товаров'!$D$4:$D$2000,$D1959),0))))*G1959,0)</f>
        <v>0</v>
      </c>
      <c r="I1959" s="154"/>
      <c r="J1959" s="153">
        <f t="shared" si="60"/>
        <v>0</v>
      </c>
      <c r="K1959" s="153">
        <f t="shared" si="61"/>
        <v>0</v>
      </c>
      <c r="L1959" s="43" t="e">
        <f>IF(B1959=#REF!,MAX($L$3:L1958)+1,0)</f>
        <v>#REF!</v>
      </c>
    </row>
    <row r="1960" spans="1:12">
      <c r="A1960" s="158"/>
      <c r="B1960" s="94"/>
      <c r="C1960" s="159"/>
      <c r="D1960" s="128"/>
      <c r="E1960" s="151" t="str">
        <f>IFERROR(INDEX('Материал хисобот'!$C$9:$C$259,MATCH(D1960,'Материал хисобот'!$B$9:$B$259,0),1),"")</f>
        <v/>
      </c>
      <c r="F1960" s="152" t="str">
        <f>IFERROR(INDEX('Материал хисобот'!$D$9:$D$259,MATCH(D1960,'Материал хисобот'!$B$9:$B$259,0),1),"")</f>
        <v/>
      </c>
      <c r="G1960" s="155"/>
      <c r="H1960" s="153">
        <f>IFERROR((((SUMIFS('Регистрация приход товаров'!$H$4:$H$2000,'Регистрация приход товаров'!$A$4:$A$2000,"&gt;="&amp;DATE(YEAR($A1960),MONTH($A1960),1),'Регистрация приход товаров'!$D$4:$D$2000,$D1960)-SUMIFS('Регистрация приход товаров'!$H$4:$H$2000,'Регистрация приход товаров'!$A$4:$A$2000,"&gt;="&amp;DATE(YEAR($A1960),MONTH($A1960)+1,1),'Регистрация приход товаров'!$D$4:$D$2000,$D1960))+(IFERROR((SUMIF('Остаток на начало год'!$B$5:$B$302,$D1960,'Остаток на начало год'!$F$5:$F$302)+SUMIFS('Регистрация приход товаров'!$H$4:$H$2000,'Регистрация приход товаров'!$D$4:$D$2000,$D1960,'Регистрация приход товаров'!$A$4:$A$2000,"&lt;"&amp;DATE(YEAR($A1960),MONTH($A1960),1)))-SUMIFS('Регистрация расход товаров'!$H$4:$H$2000,'Регистрация расход товаров'!$A$4:$A$2000,"&lt;"&amp;DATE(YEAR($A1960),MONTH($A1960),1),'Регистрация расход товаров'!$D$4:$D$2000,$D1960),0)))/((SUMIFS('Регистрация приход товаров'!$G$4:$G$2000,'Регистрация приход товаров'!$A$4:$A$2000,"&gt;="&amp;DATE(YEAR($A1960),MONTH($A1960),1),'Регистрация приход товаров'!$D$4:$D$2000,$D1960)-SUMIFS('Регистрация приход товаров'!$G$4:$G$2000,'Регистрация приход товаров'!$A$4:$A$2000,"&gt;="&amp;DATE(YEAR($A1960),MONTH($A1960)+1,1),'Регистрация приход товаров'!$D$4:$D$2000,$D1960))+(IFERROR((SUMIF('Остаток на начало год'!$B$5:$B$302,$D1960,'Остаток на начало год'!$E$5:$E$302)+SUMIFS('Регистрация приход товаров'!$G$4:$G$2000,'Регистрация приход товаров'!$D$4:$D$2000,$D1960,'Регистрация приход товаров'!$A$4:$A$2000,"&lt;"&amp;DATE(YEAR($A1960),MONTH($A1960),1)))-SUMIFS('Регистрация расход товаров'!$G$4:$G$2000,'Регистрация расход товаров'!$A$4:$A$2000,"&lt;"&amp;DATE(YEAR($A1960),MONTH($A1960),1),'Регистрация расход товаров'!$D$4:$D$2000,$D1960),0))))*G1960,0)</f>
        <v>0</v>
      </c>
      <c r="I1960" s="154"/>
      <c r="J1960" s="153">
        <f t="shared" si="60"/>
        <v>0</v>
      </c>
      <c r="K1960" s="153">
        <f t="shared" si="61"/>
        <v>0</v>
      </c>
      <c r="L1960" s="43" t="e">
        <f>IF(B1960=#REF!,MAX($L$3:L1959)+1,0)</f>
        <v>#REF!</v>
      </c>
    </row>
    <row r="1961" spans="1:12">
      <c r="A1961" s="158"/>
      <c r="B1961" s="94"/>
      <c r="C1961" s="159"/>
      <c r="D1961" s="128"/>
      <c r="E1961" s="151" t="str">
        <f>IFERROR(INDEX('Материал хисобот'!$C$9:$C$259,MATCH(D1961,'Материал хисобот'!$B$9:$B$259,0),1),"")</f>
        <v/>
      </c>
      <c r="F1961" s="152" t="str">
        <f>IFERROR(INDEX('Материал хисобот'!$D$9:$D$259,MATCH(D1961,'Материал хисобот'!$B$9:$B$259,0),1),"")</f>
        <v/>
      </c>
      <c r="G1961" s="155"/>
      <c r="H1961" s="153">
        <f>IFERROR((((SUMIFS('Регистрация приход товаров'!$H$4:$H$2000,'Регистрация приход товаров'!$A$4:$A$2000,"&gt;="&amp;DATE(YEAR($A1961),MONTH($A1961),1),'Регистрация приход товаров'!$D$4:$D$2000,$D1961)-SUMIFS('Регистрация приход товаров'!$H$4:$H$2000,'Регистрация приход товаров'!$A$4:$A$2000,"&gt;="&amp;DATE(YEAR($A1961),MONTH($A1961)+1,1),'Регистрация приход товаров'!$D$4:$D$2000,$D1961))+(IFERROR((SUMIF('Остаток на начало год'!$B$5:$B$302,$D1961,'Остаток на начало год'!$F$5:$F$302)+SUMIFS('Регистрация приход товаров'!$H$4:$H$2000,'Регистрация приход товаров'!$D$4:$D$2000,$D1961,'Регистрация приход товаров'!$A$4:$A$2000,"&lt;"&amp;DATE(YEAR($A1961),MONTH($A1961),1)))-SUMIFS('Регистрация расход товаров'!$H$4:$H$2000,'Регистрация расход товаров'!$A$4:$A$2000,"&lt;"&amp;DATE(YEAR($A1961),MONTH($A1961),1),'Регистрация расход товаров'!$D$4:$D$2000,$D1961),0)))/((SUMIFS('Регистрация приход товаров'!$G$4:$G$2000,'Регистрация приход товаров'!$A$4:$A$2000,"&gt;="&amp;DATE(YEAR($A1961),MONTH($A1961),1),'Регистрация приход товаров'!$D$4:$D$2000,$D1961)-SUMIFS('Регистрация приход товаров'!$G$4:$G$2000,'Регистрация приход товаров'!$A$4:$A$2000,"&gt;="&amp;DATE(YEAR($A1961),MONTH($A1961)+1,1),'Регистрация приход товаров'!$D$4:$D$2000,$D1961))+(IFERROR((SUMIF('Остаток на начало год'!$B$5:$B$302,$D1961,'Остаток на начало год'!$E$5:$E$302)+SUMIFS('Регистрация приход товаров'!$G$4:$G$2000,'Регистрация приход товаров'!$D$4:$D$2000,$D1961,'Регистрация приход товаров'!$A$4:$A$2000,"&lt;"&amp;DATE(YEAR($A1961),MONTH($A1961),1)))-SUMIFS('Регистрация расход товаров'!$G$4:$G$2000,'Регистрация расход товаров'!$A$4:$A$2000,"&lt;"&amp;DATE(YEAR($A1961),MONTH($A1961),1),'Регистрация расход товаров'!$D$4:$D$2000,$D1961),0))))*G1961,0)</f>
        <v>0</v>
      </c>
      <c r="I1961" s="154"/>
      <c r="J1961" s="153">
        <f t="shared" si="60"/>
        <v>0</v>
      </c>
      <c r="K1961" s="153">
        <f t="shared" si="61"/>
        <v>0</v>
      </c>
      <c r="L1961" s="43" t="e">
        <f>IF(B1961=#REF!,MAX($L$3:L1960)+1,0)</f>
        <v>#REF!</v>
      </c>
    </row>
    <row r="1962" spans="1:12">
      <c r="A1962" s="158"/>
      <c r="B1962" s="94"/>
      <c r="C1962" s="159"/>
      <c r="D1962" s="128"/>
      <c r="E1962" s="151" t="str">
        <f>IFERROR(INDEX('Материал хисобот'!$C$9:$C$259,MATCH(D1962,'Материал хисобот'!$B$9:$B$259,0),1),"")</f>
        <v/>
      </c>
      <c r="F1962" s="152" t="str">
        <f>IFERROR(INDEX('Материал хисобот'!$D$9:$D$259,MATCH(D1962,'Материал хисобот'!$B$9:$B$259,0),1),"")</f>
        <v/>
      </c>
      <c r="G1962" s="155"/>
      <c r="H1962" s="153">
        <f>IFERROR((((SUMIFS('Регистрация приход товаров'!$H$4:$H$2000,'Регистрация приход товаров'!$A$4:$A$2000,"&gt;="&amp;DATE(YEAR($A1962),MONTH($A1962),1),'Регистрация приход товаров'!$D$4:$D$2000,$D1962)-SUMIFS('Регистрация приход товаров'!$H$4:$H$2000,'Регистрация приход товаров'!$A$4:$A$2000,"&gt;="&amp;DATE(YEAR($A1962),MONTH($A1962)+1,1),'Регистрация приход товаров'!$D$4:$D$2000,$D1962))+(IFERROR((SUMIF('Остаток на начало год'!$B$5:$B$302,$D1962,'Остаток на начало год'!$F$5:$F$302)+SUMIFS('Регистрация приход товаров'!$H$4:$H$2000,'Регистрация приход товаров'!$D$4:$D$2000,$D1962,'Регистрация приход товаров'!$A$4:$A$2000,"&lt;"&amp;DATE(YEAR($A1962),MONTH($A1962),1)))-SUMIFS('Регистрация расход товаров'!$H$4:$H$2000,'Регистрация расход товаров'!$A$4:$A$2000,"&lt;"&amp;DATE(YEAR($A1962),MONTH($A1962),1),'Регистрация расход товаров'!$D$4:$D$2000,$D1962),0)))/((SUMIFS('Регистрация приход товаров'!$G$4:$G$2000,'Регистрация приход товаров'!$A$4:$A$2000,"&gt;="&amp;DATE(YEAR($A1962),MONTH($A1962),1),'Регистрация приход товаров'!$D$4:$D$2000,$D1962)-SUMIFS('Регистрация приход товаров'!$G$4:$G$2000,'Регистрация приход товаров'!$A$4:$A$2000,"&gt;="&amp;DATE(YEAR($A1962),MONTH($A1962)+1,1),'Регистрация приход товаров'!$D$4:$D$2000,$D1962))+(IFERROR((SUMIF('Остаток на начало год'!$B$5:$B$302,$D1962,'Остаток на начало год'!$E$5:$E$302)+SUMIFS('Регистрация приход товаров'!$G$4:$G$2000,'Регистрация приход товаров'!$D$4:$D$2000,$D1962,'Регистрация приход товаров'!$A$4:$A$2000,"&lt;"&amp;DATE(YEAR($A1962),MONTH($A1962),1)))-SUMIFS('Регистрация расход товаров'!$G$4:$G$2000,'Регистрация расход товаров'!$A$4:$A$2000,"&lt;"&amp;DATE(YEAR($A1962),MONTH($A1962),1),'Регистрация расход товаров'!$D$4:$D$2000,$D1962),0))))*G1962,0)</f>
        <v>0</v>
      </c>
      <c r="I1962" s="154"/>
      <c r="J1962" s="153">
        <f t="shared" si="60"/>
        <v>0</v>
      </c>
      <c r="K1962" s="153">
        <f t="shared" si="61"/>
        <v>0</v>
      </c>
      <c r="L1962" s="43" t="e">
        <f>IF(B1962=#REF!,MAX($L$3:L1961)+1,0)</f>
        <v>#REF!</v>
      </c>
    </row>
    <row r="1963" spans="1:12">
      <c r="A1963" s="158"/>
      <c r="B1963" s="94"/>
      <c r="C1963" s="159"/>
      <c r="D1963" s="128"/>
      <c r="E1963" s="151" t="str">
        <f>IFERROR(INDEX('Материал хисобот'!$C$9:$C$259,MATCH(D1963,'Материал хисобот'!$B$9:$B$259,0),1),"")</f>
        <v/>
      </c>
      <c r="F1963" s="152" t="str">
        <f>IFERROR(INDEX('Материал хисобот'!$D$9:$D$259,MATCH(D1963,'Материал хисобот'!$B$9:$B$259,0),1),"")</f>
        <v/>
      </c>
      <c r="G1963" s="155"/>
      <c r="H1963" s="153">
        <f>IFERROR((((SUMIFS('Регистрация приход товаров'!$H$4:$H$2000,'Регистрация приход товаров'!$A$4:$A$2000,"&gt;="&amp;DATE(YEAR($A1963),MONTH($A1963),1),'Регистрация приход товаров'!$D$4:$D$2000,$D1963)-SUMIFS('Регистрация приход товаров'!$H$4:$H$2000,'Регистрация приход товаров'!$A$4:$A$2000,"&gt;="&amp;DATE(YEAR($A1963),MONTH($A1963)+1,1),'Регистрация приход товаров'!$D$4:$D$2000,$D1963))+(IFERROR((SUMIF('Остаток на начало год'!$B$5:$B$302,$D1963,'Остаток на начало год'!$F$5:$F$302)+SUMIFS('Регистрация приход товаров'!$H$4:$H$2000,'Регистрация приход товаров'!$D$4:$D$2000,$D1963,'Регистрация приход товаров'!$A$4:$A$2000,"&lt;"&amp;DATE(YEAR($A1963),MONTH($A1963),1)))-SUMIFS('Регистрация расход товаров'!$H$4:$H$2000,'Регистрация расход товаров'!$A$4:$A$2000,"&lt;"&amp;DATE(YEAR($A1963),MONTH($A1963),1),'Регистрация расход товаров'!$D$4:$D$2000,$D1963),0)))/((SUMIFS('Регистрация приход товаров'!$G$4:$G$2000,'Регистрация приход товаров'!$A$4:$A$2000,"&gt;="&amp;DATE(YEAR($A1963),MONTH($A1963),1),'Регистрация приход товаров'!$D$4:$D$2000,$D1963)-SUMIFS('Регистрация приход товаров'!$G$4:$G$2000,'Регистрация приход товаров'!$A$4:$A$2000,"&gt;="&amp;DATE(YEAR($A1963),MONTH($A1963)+1,1),'Регистрация приход товаров'!$D$4:$D$2000,$D1963))+(IFERROR((SUMIF('Остаток на начало год'!$B$5:$B$302,$D1963,'Остаток на начало год'!$E$5:$E$302)+SUMIFS('Регистрация приход товаров'!$G$4:$G$2000,'Регистрация приход товаров'!$D$4:$D$2000,$D1963,'Регистрация приход товаров'!$A$4:$A$2000,"&lt;"&amp;DATE(YEAR($A1963),MONTH($A1963),1)))-SUMIFS('Регистрация расход товаров'!$G$4:$G$2000,'Регистрация расход товаров'!$A$4:$A$2000,"&lt;"&amp;DATE(YEAR($A1963),MONTH($A1963),1),'Регистрация расход товаров'!$D$4:$D$2000,$D1963),0))))*G1963,0)</f>
        <v>0</v>
      </c>
      <c r="I1963" s="154"/>
      <c r="J1963" s="153">
        <f t="shared" si="60"/>
        <v>0</v>
      </c>
      <c r="K1963" s="153">
        <f t="shared" si="61"/>
        <v>0</v>
      </c>
      <c r="L1963" s="43" t="e">
        <f>IF(B1963=#REF!,MAX($L$3:L1962)+1,0)</f>
        <v>#REF!</v>
      </c>
    </row>
    <row r="1964" spans="1:12">
      <c r="A1964" s="158"/>
      <c r="B1964" s="94"/>
      <c r="C1964" s="159"/>
      <c r="D1964" s="128"/>
      <c r="E1964" s="151" t="str">
        <f>IFERROR(INDEX('Материал хисобот'!$C$9:$C$259,MATCH(D1964,'Материал хисобот'!$B$9:$B$259,0),1),"")</f>
        <v/>
      </c>
      <c r="F1964" s="152" t="str">
        <f>IFERROR(INDEX('Материал хисобот'!$D$9:$D$259,MATCH(D1964,'Материал хисобот'!$B$9:$B$259,0),1),"")</f>
        <v/>
      </c>
      <c r="G1964" s="155"/>
      <c r="H1964" s="153">
        <f>IFERROR((((SUMIFS('Регистрация приход товаров'!$H$4:$H$2000,'Регистрация приход товаров'!$A$4:$A$2000,"&gt;="&amp;DATE(YEAR($A1964),MONTH($A1964),1),'Регистрация приход товаров'!$D$4:$D$2000,$D1964)-SUMIFS('Регистрация приход товаров'!$H$4:$H$2000,'Регистрация приход товаров'!$A$4:$A$2000,"&gt;="&amp;DATE(YEAR($A1964),MONTH($A1964)+1,1),'Регистрация приход товаров'!$D$4:$D$2000,$D1964))+(IFERROR((SUMIF('Остаток на начало год'!$B$5:$B$302,$D1964,'Остаток на начало год'!$F$5:$F$302)+SUMIFS('Регистрация приход товаров'!$H$4:$H$2000,'Регистрация приход товаров'!$D$4:$D$2000,$D1964,'Регистрация приход товаров'!$A$4:$A$2000,"&lt;"&amp;DATE(YEAR($A1964),MONTH($A1964),1)))-SUMIFS('Регистрация расход товаров'!$H$4:$H$2000,'Регистрация расход товаров'!$A$4:$A$2000,"&lt;"&amp;DATE(YEAR($A1964),MONTH($A1964),1),'Регистрация расход товаров'!$D$4:$D$2000,$D1964),0)))/((SUMIFS('Регистрация приход товаров'!$G$4:$G$2000,'Регистрация приход товаров'!$A$4:$A$2000,"&gt;="&amp;DATE(YEAR($A1964),MONTH($A1964),1),'Регистрация приход товаров'!$D$4:$D$2000,$D1964)-SUMIFS('Регистрация приход товаров'!$G$4:$G$2000,'Регистрация приход товаров'!$A$4:$A$2000,"&gt;="&amp;DATE(YEAR($A1964),MONTH($A1964)+1,1),'Регистрация приход товаров'!$D$4:$D$2000,$D1964))+(IFERROR((SUMIF('Остаток на начало год'!$B$5:$B$302,$D1964,'Остаток на начало год'!$E$5:$E$302)+SUMIFS('Регистрация приход товаров'!$G$4:$G$2000,'Регистрация приход товаров'!$D$4:$D$2000,$D1964,'Регистрация приход товаров'!$A$4:$A$2000,"&lt;"&amp;DATE(YEAR($A1964),MONTH($A1964),1)))-SUMIFS('Регистрация расход товаров'!$G$4:$G$2000,'Регистрация расход товаров'!$A$4:$A$2000,"&lt;"&amp;DATE(YEAR($A1964),MONTH($A1964),1),'Регистрация расход товаров'!$D$4:$D$2000,$D1964),0))))*G1964,0)</f>
        <v>0</v>
      </c>
      <c r="I1964" s="154"/>
      <c r="J1964" s="153">
        <f t="shared" si="60"/>
        <v>0</v>
      </c>
      <c r="K1964" s="153">
        <f t="shared" si="61"/>
        <v>0</v>
      </c>
      <c r="L1964" s="43" t="e">
        <f>IF(B1964=#REF!,MAX($L$3:L1963)+1,0)</f>
        <v>#REF!</v>
      </c>
    </row>
    <row r="1965" spans="1:12">
      <c r="A1965" s="158"/>
      <c r="B1965" s="94"/>
      <c r="C1965" s="159"/>
      <c r="D1965" s="128"/>
      <c r="E1965" s="151" t="str">
        <f>IFERROR(INDEX('Материал хисобот'!$C$9:$C$259,MATCH(D1965,'Материал хисобот'!$B$9:$B$259,0),1),"")</f>
        <v/>
      </c>
      <c r="F1965" s="152" t="str">
        <f>IFERROR(INDEX('Материал хисобот'!$D$9:$D$259,MATCH(D1965,'Материал хисобот'!$B$9:$B$259,0),1),"")</f>
        <v/>
      </c>
      <c r="G1965" s="155"/>
      <c r="H1965" s="153">
        <f>IFERROR((((SUMIFS('Регистрация приход товаров'!$H$4:$H$2000,'Регистрация приход товаров'!$A$4:$A$2000,"&gt;="&amp;DATE(YEAR($A1965),MONTH($A1965),1),'Регистрация приход товаров'!$D$4:$D$2000,$D1965)-SUMIFS('Регистрация приход товаров'!$H$4:$H$2000,'Регистрация приход товаров'!$A$4:$A$2000,"&gt;="&amp;DATE(YEAR($A1965),MONTH($A1965)+1,1),'Регистрация приход товаров'!$D$4:$D$2000,$D1965))+(IFERROR((SUMIF('Остаток на начало год'!$B$5:$B$302,$D1965,'Остаток на начало год'!$F$5:$F$302)+SUMIFS('Регистрация приход товаров'!$H$4:$H$2000,'Регистрация приход товаров'!$D$4:$D$2000,$D1965,'Регистрация приход товаров'!$A$4:$A$2000,"&lt;"&amp;DATE(YEAR($A1965),MONTH($A1965),1)))-SUMIFS('Регистрация расход товаров'!$H$4:$H$2000,'Регистрация расход товаров'!$A$4:$A$2000,"&lt;"&amp;DATE(YEAR($A1965),MONTH($A1965),1),'Регистрация расход товаров'!$D$4:$D$2000,$D1965),0)))/((SUMIFS('Регистрация приход товаров'!$G$4:$G$2000,'Регистрация приход товаров'!$A$4:$A$2000,"&gt;="&amp;DATE(YEAR($A1965),MONTH($A1965),1),'Регистрация приход товаров'!$D$4:$D$2000,$D1965)-SUMIFS('Регистрация приход товаров'!$G$4:$G$2000,'Регистрация приход товаров'!$A$4:$A$2000,"&gt;="&amp;DATE(YEAR($A1965),MONTH($A1965)+1,1),'Регистрация приход товаров'!$D$4:$D$2000,$D1965))+(IFERROR((SUMIF('Остаток на начало год'!$B$5:$B$302,$D1965,'Остаток на начало год'!$E$5:$E$302)+SUMIFS('Регистрация приход товаров'!$G$4:$G$2000,'Регистрация приход товаров'!$D$4:$D$2000,$D1965,'Регистрация приход товаров'!$A$4:$A$2000,"&lt;"&amp;DATE(YEAR($A1965),MONTH($A1965),1)))-SUMIFS('Регистрация расход товаров'!$G$4:$G$2000,'Регистрация расход товаров'!$A$4:$A$2000,"&lt;"&amp;DATE(YEAR($A1965),MONTH($A1965),1),'Регистрация расход товаров'!$D$4:$D$2000,$D1965),0))))*G1965,0)</f>
        <v>0</v>
      </c>
      <c r="I1965" s="154"/>
      <c r="J1965" s="153">
        <f t="shared" si="60"/>
        <v>0</v>
      </c>
      <c r="K1965" s="153">
        <f t="shared" si="61"/>
        <v>0</v>
      </c>
      <c r="L1965" s="43" t="e">
        <f>IF(B1965=#REF!,MAX($L$3:L1964)+1,0)</f>
        <v>#REF!</v>
      </c>
    </row>
    <row r="1966" spans="1:12">
      <c r="A1966" s="158"/>
      <c r="B1966" s="94"/>
      <c r="C1966" s="159"/>
      <c r="D1966" s="128"/>
      <c r="E1966" s="151" t="str">
        <f>IFERROR(INDEX('Материал хисобот'!$C$9:$C$259,MATCH(D1966,'Материал хисобот'!$B$9:$B$259,0),1),"")</f>
        <v/>
      </c>
      <c r="F1966" s="152" t="str">
        <f>IFERROR(INDEX('Материал хисобот'!$D$9:$D$259,MATCH(D1966,'Материал хисобот'!$B$9:$B$259,0),1),"")</f>
        <v/>
      </c>
      <c r="G1966" s="155"/>
      <c r="H1966" s="153">
        <f>IFERROR((((SUMIFS('Регистрация приход товаров'!$H$4:$H$2000,'Регистрация приход товаров'!$A$4:$A$2000,"&gt;="&amp;DATE(YEAR($A1966),MONTH($A1966),1),'Регистрация приход товаров'!$D$4:$D$2000,$D1966)-SUMIFS('Регистрация приход товаров'!$H$4:$H$2000,'Регистрация приход товаров'!$A$4:$A$2000,"&gt;="&amp;DATE(YEAR($A1966),MONTH($A1966)+1,1),'Регистрация приход товаров'!$D$4:$D$2000,$D1966))+(IFERROR((SUMIF('Остаток на начало год'!$B$5:$B$302,$D1966,'Остаток на начало год'!$F$5:$F$302)+SUMIFS('Регистрация приход товаров'!$H$4:$H$2000,'Регистрация приход товаров'!$D$4:$D$2000,$D1966,'Регистрация приход товаров'!$A$4:$A$2000,"&lt;"&amp;DATE(YEAR($A1966),MONTH($A1966),1)))-SUMIFS('Регистрация расход товаров'!$H$4:$H$2000,'Регистрация расход товаров'!$A$4:$A$2000,"&lt;"&amp;DATE(YEAR($A1966),MONTH($A1966),1),'Регистрация расход товаров'!$D$4:$D$2000,$D1966),0)))/((SUMIFS('Регистрация приход товаров'!$G$4:$G$2000,'Регистрация приход товаров'!$A$4:$A$2000,"&gt;="&amp;DATE(YEAR($A1966),MONTH($A1966),1),'Регистрация приход товаров'!$D$4:$D$2000,$D1966)-SUMIFS('Регистрация приход товаров'!$G$4:$G$2000,'Регистрация приход товаров'!$A$4:$A$2000,"&gt;="&amp;DATE(YEAR($A1966),MONTH($A1966)+1,1),'Регистрация приход товаров'!$D$4:$D$2000,$D1966))+(IFERROR((SUMIF('Остаток на начало год'!$B$5:$B$302,$D1966,'Остаток на начало год'!$E$5:$E$302)+SUMIFS('Регистрация приход товаров'!$G$4:$G$2000,'Регистрация приход товаров'!$D$4:$D$2000,$D1966,'Регистрация приход товаров'!$A$4:$A$2000,"&lt;"&amp;DATE(YEAR($A1966),MONTH($A1966),1)))-SUMIFS('Регистрация расход товаров'!$G$4:$G$2000,'Регистрация расход товаров'!$A$4:$A$2000,"&lt;"&amp;DATE(YEAR($A1966),MONTH($A1966),1),'Регистрация расход товаров'!$D$4:$D$2000,$D1966),0))))*G1966,0)</f>
        <v>0</v>
      </c>
      <c r="I1966" s="154"/>
      <c r="J1966" s="153">
        <f t="shared" si="60"/>
        <v>0</v>
      </c>
      <c r="K1966" s="153">
        <f t="shared" si="61"/>
        <v>0</v>
      </c>
      <c r="L1966" s="43" t="e">
        <f>IF(B1966=#REF!,MAX($L$3:L1965)+1,0)</f>
        <v>#REF!</v>
      </c>
    </row>
    <row r="1967" spans="1:12">
      <c r="A1967" s="158"/>
      <c r="B1967" s="94"/>
      <c r="C1967" s="159"/>
      <c r="D1967" s="128"/>
      <c r="E1967" s="151" t="str">
        <f>IFERROR(INDEX('Материал хисобот'!$C$9:$C$259,MATCH(D1967,'Материал хисобот'!$B$9:$B$259,0),1),"")</f>
        <v/>
      </c>
      <c r="F1967" s="152" t="str">
        <f>IFERROR(INDEX('Материал хисобот'!$D$9:$D$259,MATCH(D1967,'Материал хисобот'!$B$9:$B$259,0),1),"")</f>
        <v/>
      </c>
      <c r="G1967" s="155"/>
      <c r="H1967" s="153">
        <f>IFERROR((((SUMIFS('Регистрация приход товаров'!$H$4:$H$2000,'Регистрация приход товаров'!$A$4:$A$2000,"&gt;="&amp;DATE(YEAR($A1967),MONTH($A1967),1),'Регистрация приход товаров'!$D$4:$D$2000,$D1967)-SUMIFS('Регистрация приход товаров'!$H$4:$H$2000,'Регистрация приход товаров'!$A$4:$A$2000,"&gt;="&amp;DATE(YEAR($A1967),MONTH($A1967)+1,1),'Регистрация приход товаров'!$D$4:$D$2000,$D1967))+(IFERROR((SUMIF('Остаток на начало год'!$B$5:$B$302,$D1967,'Остаток на начало год'!$F$5:$F$302)+SUMIFS('Регистрация приход товаров'!$H$4:$H$2000,'Регистрация приход товаров'!$D$4:$D$2000,$D1967,'Регистрация приход товаров'!$A$4:$A$2000,"&lt;"&amp;DATE(YEAR($A1967),MONTH($A1967),1)))-SUMIFS('Регистрация расход товаров'!$H$4:$H$2000,'Регистрация расход товаров'!$A$4:$A$2000,"&lt;"&amp;DATE(YEAR($A1967),MONTH($A1967),1),'Регистрация расход товаров'!$D$4:$D$2000,$D1967),0)))/((SUMIFS('Регистрация приход товаров'!$G$4:$G$2000,'Регистрация приход товаров'!$A$4:$A$2000,"&gt;="&amp;DATE(YEAR($A1967),MONTH($A1967),1),'Регистрация приход товаров'!$D$4:$D$2000,$D1967)-SUMIFS('Регистрация приход товаров'!$G$4:$G$2000,'Регистрация приход товаров'!$A$4:$A$2000,"&gt;="&amp;DATE(YEAR($A1967),MONTH($A1967)+1,1),'Регистрация приход товаров'!$D$4:$D$2000,$D1967))+(IFERROR((SUMIF('Остаток на начало год'!$B$5:$B$302,$D1967,'Остаток на начало год'!$E$5:$E$302)+SUMIFS('Регистрация приход товаров'!$G$4:$G$2000,'Регистрация приход товаров'!$D$4:$D$2000,$D1967,'Регистрация приход товаров'!$A$4:$A$2000,"&lt;"&amp;DATE(YEAR($A1967),MONTH($A1967),1)))-SUMIFS('Регистрация расход товаров'!$G$4:$G$2000,'Регистрация расход товаров'!$A$4:$A$2000,"&lt;"&amp;DATE(YEAR($A1967),MONTH($A1967),1),'Регистрация расход товаров'!$D$4:$D$2000,$D1967),0))))*G1967,0)</f>
        <v>0</v>
      </c>
      <c r="I1967" s="154"/>
      <c r="J1967" s="153">
        <f t="shared" si="60"/>
        <v>0</v>
      </c>
      <c r="K1967" s="153">
        <f t="shared" si="61"/>
        <v>0</v>
      </c>
      <c r="L1967" s="43" t="e">
        <f>IF(B1967=#REF!,MAX($L$3:L1966)+1,0)</f>
        <v>#REF!</v>
      </c>
    </row>
    <row r="1968" spans="1:12">
      <c r="A1968" s="158"/>
      <c r="B1968" s="94"/>
      <c r="C1968" s="159"/>
      <c r="D1968" s="128"/>
      <c r="E1968" s="151" t="str">
        <f>IFERROR(INDEX('Материал хисобот'!$C$9:$C$259,MATCH(D1968,'Материал хисобот'!$B$9:$B$259,0),1),"")</f>
        <v/>
      </c>
      <c r="F1968" s="152" t="str">
        <f>IFERROR(INDEX('Материал хисобот'!$D$9:$D$259,MATCH(D1968,'Материал хисобот'!$B$9:$B$259,0),1),"")</f>
        <v/>
      </c>
      <c r="G1968" s="155"/>
      <c r="H1968" s="153">
        <f>IFERROR((((SUMIFS('Регистрация приход товаров'!$H$4:$H$2000,'Регистрация приход товаров'!$A$4:$A$2000,"&gt;="&amp;DATE(YEAR($A1968),MONTH($A1968),1),'Регистрация приход товаров'!$D$4:$D$2000,$D1968)-SUMIFS('Регистрация приход товаров'!$H$4:$H$2000,'Регистрация приход товаров'!$A$4:$A$2000,"&gt;="&amp;DATE(YEAR($A1968),MONTH($A1968)+1,1),'Регистрация приход товаров'!$D$4:$D$2000,$D1968))+(IFERROR((SUMIF('Остаток на начало год'!$B$5:$B$302,$D1968,'Остаток на начало год'!$F$5:$F$302)+SUMIFS('Регистрация приход товаров'!$H$4:$H$2000,'Регистрация приход товаров'!$D$4:$D$2000,$D1968,'Регистрация приход товаров'!$A$4:$A$2000,"&lt;"&amp;DATE(YEAR($A1968),MONTH($A1968),1)))-SUMIFS('Регистрация расход товаров'!$H$4:$H$2000,'Регистрация расход товаров'!$A$4:$A$2000,"&lt;"&amp;DATE(YEAR($A1968),MONTH($A1968),1),'Регистрация расход товаров'!$D$4:$D$2000,$D1968),0)))/((SUMIFS('Регистрация приход товаров'!$G$4:$G$2000,'Регистрация приход товаров'!$A$4:$A$2000,"&gt;="&amp;DATE(YEAR($A1968),MONTH($A1968),1),'Регистрация приход товаров'!$D$4:$D$2000,$D1968)-SUMIFS('Регистрация приход товаров'!$G$4:$G$2000,'Регистрация приход товаров'!$A$4:$A$2000,"&gt;="&amp;DATE(YEAR($A1968),MONTH($A1968)+1,1),'Регистрация приход товаров'!$D$4:$D$2000,$D1968))+(IFERROR((SUMIF('Остаток на начало год'!$B$5:$B$302,$D1968,'Остаток на начало год'!$E$5:$E$302)+SUMIFS('Регистрация приход товаров'!$G$4:$G$2000,'Регистрация приход товаров'!$D$4:$D$2000,$D1968,'Регистрация приход товаров'!$A$4:$A$2000,"&lt;"&amp;DATE(YEAR($A1968),MONTH($A1968),1)))-SUMIFS('Регистрация расход товаров'!$G$4:$G$2000,'Регистрация расход товаров'!$A$4:$A$2000,"&lt;"&amp;DATE(YEAR($A1968),MONTH($A1968),1),'Регистрация расход товаров'!$D$4:$D$2000,$D1968),0))))*G1968,0)</f>
        <v>0</v>
      </c>
      <c r="I1968" s="154"/>
      <c r="J1968" s="153">
        <f t="shared" si="60"/>
        <v>0</v>
      </c>
      <c r="K1968" s="153">
        <f t="shared" si="61"/>
        <v>0</v>
      </c>
      <c r="L1968" s="43" t="e">
        <f>IF(B1968=#REF!,MAX($L$3:L1967)+1,0)</f>
        <v>#REF!</v>
      </c>
    </row>
    <row r="1969" spans="1:12">
      <c r="A1969" s="158"/>
      <c r="B1969" s="94"/>
      <c r="C1969" s="159"/>
      <c r="D1969" s="128"/>
      <c r="E1969" s="151" t="str">
        <f>IFERROR(INDEX('Материал хисобот'!$C$9:$C$259,MATCH(D1969,'Материал хисобот'!$B$9:$B$259,0),1),"")</f>
        <v/>
      </c>
      <c r="F1969" s="152" t="str">
        <f>IFERROR(INDEX('Материал хисобот'!$D$9:$D$259,MATCH(D1969,'Материал хисобот'!$B$9:$B$259,0),1),"")</f>
        <v/>
      </c>
      <c r="G1969" s="155"/>
      <c r="H1969" s="153">
        <f>IFERROR((((SUMIFS('Регистрация приход товаров'!$H$4:$H$2000,'Регистрация приход товаров'!$A$4:$A$2000,"&gt;="&amp;DATE(YEAR($A1969),MONTH($A1969),1),'Регистрация приход товаров'!$D$4:$D$2000,$D1969)-SUMIFS('Регистрация приход товаров'!$H$4:$H$2000,'Регистрация приход товаров'!$A$4:$A$2000,"&gt;="&amp;DATE(YEAR($A1969),MONTH($A1969)+1,1),'Регистрация приход товаров'!$D$4:$D$2000,$D1969))+(IFERROR((SUMIF('Остаток на начало год'!$B$5:$B$302,$D1969,'Остаток на начало год'!$F$5:$F$302)+SUMIFS('Регистрация приход товаров'!$H$4:$H$2000,'Регистрация приход товаров'!$D$4:$D$2000,$D1969,'Регистрация приход товаров'!$A$4:$A$2000,"&lt;"&amp;DATE(YEAR($A1969),MONTH($A1969),1)))-SUMIFS('Регистрация расход товаров'!$H$4:$H$2000,'Регистрация расход товаров'!$A$4:$A$2000,"&lt;"&amp;DATE(YEAR($A1969),MONTH($A1969),1),'Регистрация расход товаров'!$D$4:$D$2000,$D1969),0)))/((SUMIFS('Регистрация приход товаров'!$G$4:$G$2000,'Регистрация приход товаров'!$A$4:$A$2000,"&gt;="&amp;DATE(YEAR($A1969),MONTH($A1969),1),'Регистрация приход товаров'!$D$4:$D$2000,$D1969)-SUMIFS('Регистрация приход товаров'!$G$4:$G$2000,'Регистрация приход товаров'!$A$4:$A$2000,"&gt;="&amp;DATE(YEAR($A1969),MONTH($A1969)+1,1),'Регистрация приход товаров'!$D$4:$D$2000,$D1969))+(IFERROR((SUMIF('Остаток на начало год'!$B$5:$B$302,$D1969,'Остаток на начало год'!$E$5:$E$302)+SUMIFS('Регистрация приход товаров'!$G$4:$G$2000,'Регистрация приход товаров'!$D$4:$D$2000,$D1969,'Регистрация приход товаров'!$A$4:$A$2000,"&lt;"&amp;DATE(YEAR($A1969),MONTH($A1969),1)))-SUMIFS('Регистрация расход товаров'!$G$4:$G$2000,'Регистрация расход товаров'!$A$4:$A$2000,"&lt;"&amp;DATE(YEAR($A1969),MONTH($A1969),1),'Регистрация расход товаров'!$D$4:$D$2000,$D1969),0))))*G1969,0)</f>
        <v>0</v>
      </c>
      <c r="I1969" s="154"/>
      <c r="J1969" s="153">
        <f t="shared" si="60"/>
        <v>0</v>
      </c>
      <c r="K1969" s="153">
        <f t="shared" si="61"/>
        <v>0</v>
      </c>
      <c r="L1969" s="43" t="e">
        <f>IF(B1969=#REF!,MAX($L$3:L1968)+1,0)</f>
        <v>#REF!</v>
      </c>
    </row>
    <row r="1970" spans="1:12">
      <c r="A1970" s="158"/>
      <c r="B1970" s="94"/>
      <c r="C1970" s="159"/>
      <c r="D1970" s="128"/>
      <c r="E1970" s="151" t="str">
        <f>IFERROR(INDEX('Материал хисобот'!$C$9:$C$259,MATCH(D1970,'Материал хисобот'!$B$9:$B$259,0),1),"")</f>
        <v/>
      </c>
      <c r="F1970" s="152" t="str">
        <f>IFERROR(INDEX('Материал хисобот'!$D$9:$D$259,MATCH(D1970,'Материал хисобот'!$B$9:$B$259,0),1),"")</f>
        <v/>
      </c>
      <c r="G1970" s="155"/>
      <c r="H1970" s="153">
        <f>IFERROR((((SUMIFS('Регистрация приход товаров'!$H$4:$H$2000,'Регистрация приход товаров'!$A$4:$A$2000,"&gt;="&amp;DATE(YEAR($A1970),MONTH($A1970),1),'Регистрация приход товаров'!$D$4:$D$2000,$D1970)-SUMIFS('Регистрация приход товаров'!$H$4:$H$2000,'Регистрация приход товаров'!$A$4:$A$2000,"&gt;="&amp;DATE(YEAR($A1970),MONTH($A1970)+1,1),'Регистрация приход товаров'!$D$4:$D$2000,$D1970))+(IFERROR((SUMIF('Остаток на начало год'!$B$5:$B$302,$D1970,'Остаток на начало год'!$F$5:$F$302)+SUMIFS('Регистрация приход товаров'!$H$4:$H$2000,'Регистрация приход товаров'!$D$4:$D$2000,$D1970,'Регистрация приход товаров'!$A$4:$A$2000,"&lt;"&amp;DATE(YEAR($A1970),MONTH($A1970),1)))-SUMIFS('Регистрация расход товаров'!$H$4:$H$2000,'Регистрация расход товаров'!$A$4:$A$2000,"&lt;"&amp;DATE(YEAR($A1970),MONTH($A1970),1),'Регистрация расход товаров'!$D$4:$D$2000,$D1970),0)))/((SUMIFS('Регистрация приход товаров'!$G$4:$G$2000,'Регистрация приход товаров'!$A$4:$A$2000,"&gt;="&amp;DATE(YEAR($A1970),MONTH($A1970),1),'Регистрация приход товаров'!$D$4:$D$2000,$D1970)-SUMIFS('Регистрация приход товаров'!$G$4:$G$2000,'Регистрация приход товаров'!$A$4:$A$2000,"&gt;="&amp;DATE(YEAR($A1970),MONTH($A1970)+1,1),'Регистрация приход товаров'!$D$4:$D$2000,$D1970))+(IFERROR((SUMIF('Остаток на начало год'!$B$5:$B$302,$D1970,'Остаток на начало год'!$E$5:$E$302)+SUMIFS('Регистрация приход товаров'!$G$4:$G$2000,'Регистрация приход товаров'!$D$4:$D$2000,$D1970,'Регистрация приход товаров'!$A$4:$A$2000,"&lt;"&amp;DATE(YEAR($A1970),MONTH($A1970),1)))-SUMIFS('Регистрация расход товаров'!$G$4:$G$2000,'Регистрация расход товаров'!$A$4:$A$2000,"&lt;"&amp;DATE(YEAR($A1970),MONTH($A1970),1),'Регистрация расход товаров'!$D$4:$D$2000,$D1970),0))))*G1970,0)</f>
        <v>0</v>
      </c>
      <c r="I1970" s="154"/>
      <c r="J1970" s="153">
        <f t="shared" si="60"/>
        <v>0</v>
      </c>
      <c r="K1970" s="153">
        <f t="shared" si="61"/>
        <v>0</v>
      </c>
      <c r="L1970" s="43" t="e">
        <f>IF(B1970=#REF!,MAX($L$3:L1969)+1,0)</f>
        <v>#REF!</v>
      </c>
    </row>
    <row r="1971" spans="1:12">
      <c r="A1971" s="158"/>
      <c r="B1971" s="94"/>
      <c r="C1971" s="159"/>
      <c r="D1971" s="128"/>
      <c r="E1971" s="151" t="str">
        <f>IFERROR(INDEX('Материал хисобот'!$C$9:$C$259,MATCH(D1971,'Материал хисобот'!$B$9:$B$259,0),1),"")</f>
        <v/>
      </c>
      <c r="F1971" s="152" t="str">
        <f>IFERROR(INDEX('Материал хисобот'!$D$9:$D$259,MATCH(D1971,'Материал хисобот'!$B$9:$B$259,0),1),"")</f>
        <v/>
      </c>
      <c r="G1971" s="155"/>
      <c r="H1971" s="153">
        <f>IFERROR((((SUMIFS('Регистрация приход товаров'!$H$4:$H$2000,'Регистрация приход товаров'!$A$4:$A$2000,"&gt;="&amp;DATE(YEAR($A1971),MONTH($A1971),1),'Регистрация приход товаров'!$D$4:$D$2000,$D1971)-SUMIFS('Регистрация приход товаров'!$H$4:$H$2000,'Регистрация приход товаров'!$A$4:$A$2000,"&gt;="&amp;DATE(YEAR($A1971),MONTH($A1971)+1,1),'Регистрация приход товаров'!$D$4:$D$2000,$D1971))+(IFERROR((SUMIF('Остаток на начало год'!$B$5:$B$302,$D1971,'Остаток на начало год'!$F$5:$F$302)+SUMIFS('Регистрация приход товаров'!$H$4:$H$2000,'Регистрация приход товаров'!$D$4:$D$2000,$D1971,'Регистрация приход товаров'!$A$4:$A$2000,"&lt;"&amp;DATE(YEAR($A1971),MONTH($A1971),1)))-SUMIFS('Регистрация расход товаров'!$H$4:$H$2000,'Регистрация расход товаров'!$A$4:$A$2000,"&lt;"&amp;DATE(YEAR($A1971),MONTH($A1971),1),'Регистрация расход товаров'!$D$4:$D$2000,$D1971),0)))/((SUMIFS('Регистрация приход товаров'!$G$4:$G$2000,'Регистрация приход товаров'!$A$4:$A$2000,"&gt;="&amp;DATE(YEAR($A1971),MONTH($A1971),1),'Регистрация приход товаров'!$D$4:$D$2000,$D1971)-SUMIFS('Регистрация приход товаров'!$G$4:$G$2000,'Регистрация приход товаров'!$A$4:$A$2000,"&gt;="&amp;DATE(YEAR($A1971),MONTH($A1971)+1,1),'Регистрация приход товаров'!$D$4:$D$2000,$D1971))+(IFERROR((SUMIF('Остаток на начало год'!$B$5:$B$302,$D1971,'Остаток на начало год'!$E$5:$E$302)+SUMIFS('Регистрация приход товаров'!$G$4:$G$2000,'Регистрация приход товаров'!$D$4:$D$2000,$D1971,'Регистрация приход товаров'!$A$4:$A$2000,"&lt;"&amp;DATE(YEAR($A1971),MONTH($A1971),1)))-SUMIFS('Регистрация расход товаров'!$G$4:$G$2000,'Регистрация расход товаров'!$A$4:$A$2000,"&lt;"&amp;DATE(YEAR($A1971),MONTH($A1971),1),'Регистрация расход товаров'!$D$4:$D$2000,$D1971),0))))*G1971,0)</f>
        <v>0</v>
      </c>
      <c r="I1971" s="154"/>
      <c r="J1971" s="153">
        <f t="shared" si="60"/>
        <v>0</v>
      </c>
      <c r="K1971" s="153">
        <f t="shared" si="61"/>
        <v>0</v>
      </c>
      <c r="L1971" s="43" t="e">
        <f>IF(B1971=#REF!,MAX($L$3:L1970)+1,0)</f>
        <v>#REF!</v>
      </c>
    </row>
    <row r="1972" spans="1:12">
      <c r="A1972" s="158"/>
      <c r="B1972" s="94"/>
      <c r="C1972" s="159"/>
      <c r="D1972" s="128"/>
      <c r="E1972" s="151" t="str">
        <f>IFERROR(INDEX('Материал хисобот'!$C$9:$C$259,MATCH(D1972,'Материал хисобот'!$B$9:$B$259,0),1),"")</f>
        <v/>
      </c>
      <c r="F1972" s="152" t="str">
        <f>IFERROR(INDEX('Материал хисобот'!$D$9:$D$259,MATCH(D1972,'Материал хисобот'!$B$9:$B$259,0),1),"")</f>
        <v/>
      </c>
      <c r="G1972" s="155"/>
      <c r="H1972" s="153">
        <f>IFERROR((((SUMIFS('Регистрация приход товаров'!$H$4:$H$2000,'Регистрация приход товаров'!$A$4:$A$2000,"&gt;="&amp;DATE(YEAR($A1972),MONTH($A1972),1),'Регистрация приход товаров'!$D$4:$D$2000,$D1972)-SUMIFS('Регистрация приход товаров'!$H$4:$H$2000,'Регистрация приход товаров'!$A$4:$A$2000,"&gt;="&amp;DATE(YEAR($A1972),MONTH($A1972)+1,1),'Регистрация приход товаров'!$D$4:$D$2000,$D1972))+(IFERROR((SUMIF('Остаток на начало год'!$B$5:$B$302,$D1972,'Остаток на начало год'!$F$5:$F$302)+SUMIFS('Регистрация приход товаров'!$H$4:$H$2000,'Регистрация приход товаров'!$D$4:$D$2000,$D1972,'Регистрация приход товаров'!$A$4:$A$2000,"&lt;"&amp;DATE(YEAR($A1972),MONTH($A1972),1)))-SUMIFS('Регистрация расход товаров'!$H$4:$H$2000,'Регистрация расход товаров'!$A$4:$A$2000,"&lt;"&amp;DATE(YEAR($A1972),MONTH($A1972),1),'Регистрация расход товаров'!$D$4:$D$2000,$D1972),0)))/((SUMIFS('Регистрация приход товаров'!$G$4:$G$2000,'Регистрация приход товаров'!$A$4:$A$2000,"&gt;="&amp;DATE(YEAR($A1972),MONTH($A1972),1),'Регистрация приход товаров'!$D$4:$D$2000,$D1972)-SUMIFS('Регистрация приход товаров'!$G$4:$G$2000,'Регистрация приход товаров'!$A$4:$A$2000,"&gt;="&amp;DATE(YEAR($A1972),MONTH($A1972)+1,1),'Регистрация приход товаров'!$D$4:$D$2000,$D1972))+(IFERROR((SUMIF('Остаток на начало год'!$B$5:$B$302,$D1972,'Остаток на начало год'!$E$5:$E$302)+SUMIFS('Регистрация приход товаров'!$G$4:$G$2000,'Регистрация приход товаров'!$D$4:$D$2000,$D1972,'Регистрация приход товаров'!$A$4:$A$2000,"&lt;"&amp;DATE(YEAR($A1972),MONTH($A1972),1)))-SUMIFS('Регистрация расход товаров'!$G$4:$G$2000,'Регистрация расход товаров'!$A$4:$A$2000,"&lt;"&amp;DATE(YEAR($A1972),MONTH($A1972),1),'Регистрация расход товаров'!$D$4:$D$2000,$D1972),0))))*G1972,0)</f>
        <v>0</v>
      </c>
      <c r="I1972" s="154"/>
      <c r="J1972" s="153">
        <f t="shared" si="60"/>
        <v>0</v>
      </c>
      <c r="K1972" s="153">
        <f t="shared" si="61"/>
        <v>0</v>
      </c>
      <c r="L1972" s="43" t="e">
        <f>IF(B1972=#REF!,MAX($L$3:L1971)+1,0)</f>
        <v>#REF!</v>
      </c>
    </row>
    <row r="1973" spans="1:12">
      <c r="A1973" s="158"/>
      <c r="B1973" s="94"/>
      <c r="C1973" s="159"/>
      <c r="D1973" s="128"/>
      <c r="E1973" s="151" t="str">
        <f>IFERROR(INDEX('Материал хисобот'!$C$9:$C$259,MATCH(D1973,'Материал хисобот'!$B$9:$B$259,0),1),"")</f>
        <v/>
      </c>
      <c r="F1973" s="152" t="str">
        <f>IFERROR(INDEX('Материал хисобот'!$D$9:$D$259,MATCH(D1973,'Материал хисобот'!$B$9:$B$259,0),1),"")</f>
        <v/>
      </c>
      <c r="G1973" s="155"/>
      <c r="H1973" s="153">
        <f>IFERROR((((SUMIFS('Регистрация приход товаров'!$H$4:$H$2000,'Регистрация приход товаров'!$A$4:$A$2000,"&gt;="&amp;DATE(YEAR($A1973),MONTH($A1973),1),'Регистрация приход товаров'!$D$4:$D$2000,$D1973)-SUMIFS('Регистрация приход товаров'!$H$4:$H$2000,'Регистрация приход товаров'!$A$4:$A$2000,"&gt;="&amp;DATE(YEAR($A1973),MONTH($A1973)+1,1),'Регистрация приход товаров'!$D$4:$D$2000,$D1973))+(IFERROR((SUMIF('Остаток на начало год'!$B$5:$B$302,$D1973,'Остаток на начало год'!$F$5:$F$302)+SUMIFS('Регистрация приход товаров'!$H$4:$H$2000,'Регистрация приход товаров'!$D$4:$D$2000,$D1973,'Регистрация приход товаров'!$A$4:$A$2000,"&lt;"&amp;DATE(YEAR($A1973),MONTH($A1973),1)))-SUMIFS('Регистрация расход товаров'!$H$4:$H$2000,'Регистрация расход товаров'!$A$4:$A$2000,"&lt;"&amp;DATE(YEAR($A1973),MONTH($A1973),1),'Регистрация расход товаров'!$D$4:$D$2000,$D1973),0)))/((SUMIFS('Регистрация приход товаров'!$G$4:$G$2000,'Регистрация приход товаров'!$A$4:$A$2000,"&gt;="&amp;DATE(YEAR($A1973),MONTH($A1973),1),'Регистрация приход товаров'!$D$4:$D$2000,$D1973)-SUMIFS('Регистрация приход товаров'!$G$4:$G$2000,'Регистрация приход товаров'!$A$4:$A$2000,"&gt;="&amp;DATE(YEAR($A1973),MONTH($A1973)+1,1),'Регистрация приход товаров'!$D$4:$D$2000,$D1973))+(IFERROR((SUMIF('Остаток на начало год'!$B$5:$B$302,$D1973,'Остаток на начало год'!$E$5:$E$302)+SUMIFS('Регистрация приход товаров'!$G$4:$G$2000,'Регистрация приход товаров'!$D$4:$D$2000,$D1973,'Регистрация приход товаров'!$A$4:$A$2000,"&lt;"&amp;DATE(YEAR($A1973),MONTH($A1973),1)))-SUMIFS('Регистрация расход товаров'!$G$4:$G$2000,'Регистрация расход товаров'!$A$4:$A$2000,"&lt;"&amp;DATE(YEAR($A1973),MONTH($A1973),1),'Регистрация расход товаров'!$D$4:$D$2000,$D1973),0))))*G1973,0)</f>
        <v>0</v>
      </c>
      <c r="I1973" s="154"/>
      <c r="J1973" s="153">
        <f t="shared" si="60"/>
        <v>0</v>
      </c>
      <c r="K1973" s="153">
        <f t="shared" si="61"/>
        <v>0</v>
      </c>
      <c r="L1973" s="43" t="e">
        <f>IF(B1973=#REF!,MAX($L$3:L1972)+1,0)</f>
        <v>#REF!</v>
      </c>
    </row>
    <row r="1974" spans="1:12">
      <c r="A1974" s="158"/>
      <c r="B1974" s="94"/>
      <c r="C1974" s="159"/>
      <c r="D1974" s="128"/>
      <c r="E1974" s="151" t="str">
        <f>IFERROR(INDEX('Материал хисобот'!$C$9:$C$259,MATCH(D1974,'Материал хисобот'!$B$9:$B$259,0),1),"")</f>
        <v/>
      </c>
      <c r="F1974" s="152" t="str">
        <f>IFERROR(INDEX('Материал хисобот'!$D$9:$D$259,MATCH(D1974,'Материал хисобот'!$B$9:$B$259,0),1),"")</f>
        <v/>
      </c>
      <c r="G1974" s="155"/>
      <c r="H1974" s="153">
        <f>IFERROR((((SUMIFS('Регистрация приход товаров'!$H$4:$H$2000,'Регистрация приход товаров'!$A$4:$A$2000,"&gt;="&amp;DATE(YEAR($A1974),MONTH($A1974),1),'Регистрация приход товаров'!$D$4:$D$2000,$D1974)-SUMIFS('Регистрация приход товаров'!$H$4:$H$2000,'Регистрация приход товаров'!$A$4:$A$2000,"&gt;="&amp;DATE(YEAR($A1974),MONTH($A1974)+1,1),'Регистрация приход товаров'!$D$4:$D$2000,$D1974))+(IFERROR((SUMIF('Остаток на начало год'!$B$5:$B$302,$D1974,'Остаток на начало год'!$F$5:$F$302)+SUMIFS('Регистрация приход товаров'!$H$4:$H$2000,'Регистрация приход товаров'!$D$4:$D$2000,$D1974,'Регистрация приход товаров'!$A$4:$A$2000,"&lt;"&amp;DATE(YEAR($A1974),MONTH($A1974),1)))-SUMIFS('Регистрация расход товаров'!$H$4:$H$2000,'Регистрация расход товаров'!$A$4:$A$2000,"&lt;"&amp;DATE(YEAR($A1974),MONTH($A1974),1),'Регистрация расход товаров'!$D$4:$D$2000,$D1974),0)))/((SUMIFS('Регистрация приход товаров'!$G$4:$G$2000,'Регистрация приход товаров'!$A$4:$A$2000,"&gt;="&amp;DATE(YEAR($A1974),MONTH($A1974),1),'Регистрация приход товаров'!$D$4:$D$2000,$D1974)-SUMIFS('Регистрация приход товаров'!$G$4:$G$2000,'Регистрация приход товаров'!$A$4:$A$2000,"&gt;="&amp;DATE(YEAR($A1974),MONTH($A1974)+1,1),'Регистрация приход товаров'!$D$4:$D$2000,$D1974))+(IFERROR((SUMIF('Остаток на начало год'!$B$5:$B$302,$D1974,'Остаток на начало год'!$E$5:$E$302)+SUMIFS('Регистрация приход товаров'!$G$4:$G$2000,'Регистрация приход товаров'!$D$4:$D$2000,$D1974,'Регистрация приход товаров'!$A$4:$A$2000,"&lt;"&amp;DATE(YEAR($A1974),MONTH($A1974),1)))-SUMIFS('Регистрация расход товаров'!$G$4:$G$2000,'Регистрация расход товаров'!$A$4:$A$2000,"&lt;"&amp;DATE(YEAR($A1974),MONTH($A1974),1),'Регистрация расход товаров'!$D$4:$D$2000,$D1974),0))))*G1974,0)</f>
        <v>0</v>
      </c>
      <c r="I1974" s="154"/>
      <c r="J1974" s="153">
        <f t="shared" si="60"/>
        <v>0</v>
      </c>
      <c r="K1974" s="153">
        <f t="shared" si="61"/>
        <v>0</v>
      </c>
      <c r="L1974" s="43" t="e">
        <f>IF(B1974=#REF!,MAX($L$3:L1973)+1,0)</f>
        <v>#REF!</v>
      </c>
    </row>
    <row r="1975" spans="1:12">
      <c r="A1975" s="158"/>
      <c r="B1975" s="94"/>
      <c r="C1975" s="159"/>
      <c r="D1975" s="128"/>
      <c r="E1975" s="151" t="str">
        <f>IFERROR(INDEX('Материал хисобот'!$C$9:$C$259,MATCH(D1975,'Материал хисобот'!$B$9:$B$259,0),1),"")</f>
        <v/>
      </c>
      <c r="F1975" s="152" t="str">
        <f>IFERROR(INDEX('Материал хисобот'!$D$9:$D$259,MATCH(D1975,'Материал хисобот'!$B$9:$B$259,0),1),"")</f>
        <v/>
      </c>
      <c r="G1975" s="155"/>
      <c r="H1975" s="153">
        <f>IFERROR((((SUMIFS('Регистрация приход товаров'!$H$4:$H$2000,'Регистрация приход товаров'!$A$4:$A$2000,"&gt;="&amp;DATE(YEAR($A1975),MONTH($A1975),1),'Регистрация приход товаров'!$D$4:$D$2000,$D1975)-SUMIFS('Регистрация приход товаров'!$H$4:$H$2000,'Регистрация приход товаров'!$A$4:$A$2000,"&gt;="&amp;DATE(YEAR($A1975),MONTH($A1975)+1,1),'Регистрация приход товаров'!$D$4:$D$2000,$D1975))+(IFERROR((SUMIF('Остаток на начало год'!$B$5:$B$302,$D1975,'Остаток на начало год'!$F$5:$F$302)+SUMIFS('Регистрация приход товаров'!$H$4:$H$2000,'Регистрация приход товаров'!$D$4:$D$2000,$D1975,'Регистрация приход товаров'!$A$4:$A$2000,"&lt;"&amp;DATE(YEAR($A1975),MONTH($A1975),1)))-SUMIFS('Регистрация расход товаров'!$H$4:$H$2000,'Регистрация расход товаров'!$A$4:$A$2000,"&lt;"&amp;DATE(YEAR($A1975),MONTH($A1975),1),'Регистрация расход товаров'!$D$4:$D$2000,$D1975),0)))/((SUMIFS('Регистрация приход товаров'!$G$4:$G$2000,'Регистрация приход товаров'!$A$4:$A$2000,"&gt;="&amp;DATE(YEAR($A1975),MONTH($A1975),1),'Регистрация приход товаров'!$D$4:$D$2000,$D1975)-SUMIFS('Регистрация приход товаров'!$G$4:$G$2000,'Регистрация приход товаров'!$A$4:$A$2000,"&gt;="&amp;DATE(YEAR($A1975),MONTH($A1975)+1,1),'Регистрация приход товаров'!$D$4:$D$2000,$D1975))+(IFERROR((SUMIF('Остаток на начало год'!$B$5:$B$302,$D1975,'Остаток на начало год'!$E$5:$E$302)+SUMIFS('Регистрация приход товаров'!$G$4:$G$2000,'Регистрация приход товаров'!$D$4:$D$2000,$D1975,'Регистрация приход товаров'!$A$4:$A$2000,"&lt;"&amp;DATE(YEAR($A1975),MONTH($A1975),1)))-SUMIFS('Регистрация расход товаров'!$G$4:$G$2000,'Регистрация расход товаров'!$A$4:$A$2000,"&lt;"&amp;DATE(YEAR($A1975),MONTH($A1975),1),'Регистрация расход товаров'!$D$4:$D$2000,$D1975),0))))*G1975,0)</f>
        <v>0</v>
      </c>
      <c r="I1975" s="154"/>
      <c r="J1975" s="153">
        <f t="shared" si="60"/>
        <v>0</v>
      </c>
      <c r="K1975" s="153">
        <f t="shared" si="61"/>
        <v>0</v>
      </c>
      <c r="L1975" s="43" t="e">
        <f>IF(B1975=#REF!,MAX($L$3:L1974)+1,0)</f>
        <v>#REF!</v>
      </c>
    </row>
    <row r="1976" spans="1:12">
      <c r="A1976" s="158"/>
      <c r="B1976" s="94"/>
      <c r="C1976" s="159"/>
      <c r="D1976" s="128"/>
      <c r="E1976" s="151" t="str">
        <f>IFERROR(INDEX('Материал хисобот'!$C$9:$C$259,MATCH(D1976,'Материал хисобот'!$B$9:$B$259,0),1),"")</f>
        <v/>
      </c>
      <c r="F1976" s="152" t="str">
        <f>IFERROR(INDEX('Материал хисобот'!$D$9:$D$259,MATCH(D1976,'Материал хисобот'!$B$9:$B$259,0),1),"")</f>
        <v/>
      </c>
      <c r="G1976" s="155"/>
      <c r="H1976" s="153">
        <f>IFERROR((((SUMIFS('Регистрация приход товаров'!$H$4:$H$2000,'Регистрация приход товаров'!$A$4:$A$2000,"&gt;="&amp;DATE(YEAR($A1976),MONTH($A1976),1),'Регистрация приход товаров'!$D$4:$D$2000,$D1976)-SUMIFS('Регистрация приход товаров'!$H$4:$H$2000,'Регистрация приход товаров'!$A$4:$A$2000,"&gt;="&amp;DATE(YEAR($A1976),MONTH($A1976)+1,1),'Регистрация приход товаров'!$D$4:$D$2000,$D1976))+(IFERROR((SUMIF('Остаток на начало год'!$B$5:$B$302,$D1976,'Остаток на начало год'!$F$5:$F$302)+SUMIFS('Регистрация приход товаров'!$H$4:$H$2000,'Регистрация приход товаров'!$D$4:$D$2000,$D1976,'Регистрация приход товаров'!$A$4:$A$2000,"&lt;"&amp;DATE(YEAR($A1976),MONTH($A1976),1)))-SUMIFS('Регистрация расход товаров'!$H$4:$H$2000,'Регистрация расход товаров'!$A$4:$A$2000,"&lt;"&amp;DATE(YEAR($A1976),MONTH($A1976),1),'Регистрация расход товаров'!$D$4:$D$2000,$D1976),0)))/((SUMIFS('Регистрация приход товаров'!$G$4:$G$2000,'Регистрация приход товаров'!$A$4:$A$2000,"&gt;="&amp;DATE(YEAR($A1976),MONTH($A1976),1),'Регистрация приход товаров'!$D$4:$D$2000,$D1976)-SUMIFS('Регистрация приход товаров'!$G$4:$G$2000,'Регистрация приход товаров'!$A$4:$A$2000,"&gt;="&amp;DATE(YEAR($A1976),MONTH($A1976)+1,1),'Регистрация приход товаров'!$D$4:$D$2000,$D1976))+(IFERROR((SUMIF('Остаток на начало год'!$B$5:$B$302,$D1976,'Остаток на начало год'!$E$5:$E$302)+SUMIFS('Регистрация приход товаров'!$G$4:$G$2000,'Регистрация приход товаров'!$D$4:$D$2000,$D1976,'Регистрация приход товаров'!$A$4:$A$2000,"&lt;"&amp;DATE(YEAR($A1976),MONTH($A1976),1)))-SUMIFS('Регистрация расход товаров'!$G$4:$G$2000,'Регистрация расход товаров'!$A$4:$A$2000,"&lt;"&amp;DATE(YEAR($A1976),MONTH($A1976),1),'Регистрация расход товаров'!$D$4:$D$2000,$D1976),0))))*G1976,0)</f>
        <v>0</v>
      </c>
      <c r="I1976" s="154"/>
      <c r="J1976" s="153">
        <f t="shared" si="60"/>
        <v>0</v>
      </c>
      <c r="K1976" s="153">
        <f t="shared" si="61"/>
        <v>0</v>
      </c>
      <c r="L1976" s="43" t="e">
        <f>IF(B1976=#REF!,MAX($L$3:L1975)+1,0)</f>
        <v>#REF!</v>
      </c>
    </row>
    <row r="1977" spans="1:12">
      <c r="A1977" s="158"/>
      <c r="B1977" s="94"/>
      <c r="C1977" s="159"/>
      <c r="D1977" s="128"/>
      <c r="E1977" s="151" t="str">
        <f>IFERROR(INDEX('Материал хисобот'!$C$9:$C$259,MATCH(D1977,'Материал хисобот'!$B$9:$B$259,0),1),"")</f>
        <v/>
      </c>
      <c r="F1977" s="152" t="str">
        <f>IFERROR(INDEX('Материал хисобот'!$D$9:$D$259,MATCH(D1977,'Материал хисобот'!$B$9:$B$259,0),1),"")</f>
        <v/>
      </c>
      <c r="G1977" s="155"/>
      <c r="H1977" s="153">
        <f>IFERROR((((SUMIFS('Регистрация приход товаров'!$H$4:$H$2000,'Регистрация приход товаров'!$A$4:$A$2000,"&gt;="&amp;DATE(YEAR($A1977),MONTH($A1977),1),'Регистрация приход товаров'!$D$4:$D$2000,$D1977)-SUMIFS('Регистрация приход товаров'!$H$4:$H$2000,'Регистрация приход товаров'!$A$4:$A$2000,"&gt;="&amp;DATE(YEAR($A1977),MONTH($A1977)+1,1),'Регистрация приход товаров'!$D$4:$D$2000,$D1977))+(IFERROR((SUMIF('Остаток на начало год'!$B$5:$B$302,$D1977,'Остаток на начало год'!$F$5:$F$302)+SUMIFS('Регистрация приход товаров'!$H$4:$H$2000,'Регистрация приход товаров'!$D$4:$D$2000,$D1977,'Регистрация приход товаров'!$A$4:$A$2000,"&lt;"&amp;DATE(YEAR($A1977),MONTH($A1977),1)))-SUMIFS('Регистрация расход товаров'!$H$4:$H$2000,'Регистрация расход товаров'!$A$4:$A$2000,"&lt;"&amp;DATE(YEAR($A1977),MONTH($A1977),1),'Регистрация расход товаров'!$D$4:$D$2000,$D1977),0)))/((SUMIFS('Регистрация приход товаров'!$G$4:$G$2000,'Регистрация приход товаров'!$A$4:$A$2000,"&gt;="&amp;DATE(YEAR($A1977),MONTH($A1977),1),'Регистрация приход товаров'!$D$4:$D$2000,$D1977)-SUMIFS('Регистрация приход товаров'!$G$4:$G$2000,'Регистрация приход товаров'!$A$4:$A$2000,"&gt;="&amp;DATE(YEAR($A1977),MONTH($A1977)+1,1),'Регистрация приход товаров'!$D$4:$D$2000,$D1977))+(IFERROR((SUMIF('Остаток на начало год'!$B$5:$B$302,$D1977,'Остаток на начало год'!$E$5:$E$302)+SUMIFS('Регистрация приход товаров'!$G$4:$G$2000,'Регистрация приход товаров'!$D$4:$D$2000,$D1977,'Регистрация приход товаров'!$A$4:$A$2000,"&lt;"&amp;DATE(YEAR($A1977),MONTH($A1977),1)))-SUMIFS('Регистрация расход товаров'!$G$4:$G$2000,'Регистрация расход товаров'!$A$4:$A$2000,"&lt;"&amp;DATE(YEAR($A1977),MONTH($A1977),1),'Регистрация расход товаров'!$D$4:$D$2000,$D1977),0))))*G1977,0)</f>
        <v>0</v>
      </c>
      <c r="I1977" s="154"/>
      <c r="J1977" s="153">
        <f t="shared" si="60"/>
        <v>0</v>
      </c>
      <c r="K1977" s="153">
        <f t="shared" si="61"/>
        <v>0</v>
      </c>
      <c r="L1977" s="43" t="e">
        <f>IF(B1977=#REF!,MAX($L$3:L1976)+1,0)</f>
        <v>#REF!</v>
      </c>
    </row>
    <row r="1978" spans="1:12">
      <c r="A1978" s="158"/>
      <c r="B1978" s="94"/>
      <c r="C1978" s="159"/>
      <c r="D1978" s="128"/>
      <c r="E1978" s="151" t="str">
        <f>IFERROR(INDEX('Материал хисобот'!$C$9:$C$259,MATCH(D1978,'Материал хисобот'!$B$9:$B$259,0),1),"")</f>
        <v/>
      </c>
      <c r="F1978" s="152" t="str">
        <f>IFERROR(INDEX('Материал хисобот'!$D$9:$D$259,MATCH(D1978,'Материал хисобот'!$B$9:$B$259,0),1),"")</f>
        <v/>
      </c>
      <c r="G1978" s="155"/>
      <c r="H1978" s="153">
        <f>IFERROR((((SUMIFS('Регистрация приход товаров'!$H$4:$H$2000,'Регистрация приход товаров'!$A$4:$A$2000,"&gt;="&amp;DATE(YEAR($A1978),MONTH($A1978),1),'Регистрация приход товаров'!$D$4:$D$2000,$D1978)-SUMIFS('Регистрация приход товаров'!$H$4:$H$2000,'Регистрация приход товаров'!$A$4:$A$2000,"&gt;="&amp;DATE(YEAR($A1978),MONTH($A1978)+1,1),'Регистрация приход товаров'!$D$4:$D$2000,$D1978))+(IFERROR((SUMIF('Остаток на начало год'!$B$5:$B$302,$D1978,'Остаток на начало год'!$F$5:$F$302)+SUMIFS('Регистрация приход товаров'!$H$4:$H$2000,'Регистрация приход товаров'!$D$4:$D$2000,$D1978,'Регистрация приход товаров'!$A$4:$A$2000,"&lt;"&amp;DATE(YEAR($A1978),MONTH($A1978),1)))-SUMIFS('Регистрация расход товаров'!$H$4:$H$2000,'Регистрация расход товаров'!$A$4:$A$2000,"&lt;"&amp;DATE(YEAR($A1978),MONTH($A1978),1),'Регистрация расход товаров'!$D$4:$D$2000,$D1978),0)))/((SUMIFS('Регистрация приход товаров'!$G$4:$G$2000,'Регистрация приход товаров'!$A$4:$A$2000,"&gt;="&amp;DATE(YEAR($A1978),MONTH($A1978),1),'Регистрация приход товаров'!$D$4:$D$2000,$D1978)-SUMIFS('Регистрация приход товаров'!$G$4:$G$2000,'Регистрация приход товаров'!$A$4:$A$2000,"&gt;="&amp;DATE(YEAR($A1978),MONTH($A1978)+1,1),'Регистрация приход товаров'!$D$4:$D$2000,$D1978))+(IFERROR((SUMIF('Остаток на начало год'!$B$5:$B$302,$D1978,'Остаток на начало год'!$E$5:$E$302)+SUMIFS('Регистрация приход товаров'!$G$4:$G$2000,'Регистрация приход товаров'!$D$4:$D$2000,$D1978,'Регистрация приход товаров'!$A$4:$A$2000,"&lt;"&amp;DATE(YEAR($A1978),MONTH($A1978),1)))-SUMIFS('Регистрация расход товаров'!$G$4:$G$2000,'Регистрация расход товаров'!$A$4:$A$2000,"&lt;"&amp;DATE(YEAR($A1978),MONTH($A1978),1),'Регистрация расход товаров'!$D$4:$D$2000,$D1978),0))))*G1978,0)</f>
        <v>0</v>
      </c>
      <c r="I1978" s="154"/>
      <c r="J1978" s="153">
        <f t="shared" si="60"/>
        <v>0</v>
      </c>
      <c r="K1978" s="153">
        <f t="shared" si="61"/>
        <v>0</v>
      </c>
      <c r="L1978" s="43" t="e">
        <f>IF(B1978=#REF!,MAX($L$3:L1977)+1,0)</f>
        <v>#REF!</v>
      </c>
    </row>
    <row r="1979" spans="1:12">
      <c r="A1979" s="158"/>
      <c r="B1979" s="94"/>
      <c r="C1979" s="159"/>
      <c r="D1979" s="128"/>
      <c r="E1979" s="151" t="str">
        <f>IFERROR(INDEX('Материал хисобот'!$C$9:$C$259,MATCH(D1979,'Материал хисобот'!$B$9:$B$259,0),1),"")</f>
        <v/>
      </c>
      <c r="F1979" s="152" t="str">
        <f>IFERROR(INDEX('Материал хисобот'!$D$9:$D$259,MATCH(D1979,'Материал хисобот'!$B$9:$B$259,0),1),"")</f>
        <v/>
      </c>
      <c r="G1979" s="155"/>
      <c r="H1979" s="153">
        <f>IFERROR((((SUMIFS('Регистрация приход товаров'!$H$4:$H$2000,'Регистрация приход товаров'!$A$4:$A$2000,"&gt;="&amp;DATE(YEAR($A1979),MONTH($A1979),1),'Регистрация приход товаров'!$D$4:$D$2000,$D1979)-SUMIFS('Регистрация приход товаров'!$H$4:$H$2000,'Регистрация приход товаров'!$A$4:$A$2000,"&gt;="&amp;DATE(YEAR($A1979),MONTH($A1979)+1,1),'Регистрация приход товаров'!$D$4:$D$2000,$D1979))+(IFERROR((SUMIF('Остаток на начало год'!$B$5:$B$302,$D1979,'Остаток на начало год'!$F$5:$F$302)+SUMIFS('Регистрация приход товаров'!$H$4:$H$2000,'Регистрация приход товаров'!$D$4:$D$2000,$D1979,'Регистрация приход товаров'!$A$4:$A$2000,"&lt;"&amp;DATE(YEAR($A1979),MONTH($A1979),1)))-SUMIFS('Регистрация расход товаров'!$H$4:$H$2000,'Регистрация расход товаров'!$A$4:$A$2000,"&lt;"&amp;DATE(YEAR($A1979),MONTH($A1979),1),'Регистрация расход товаров'!$D$4:$D$2000,$D1979),0)))/((SUMIFS('Регистрация приход товаров'!$G$4:$G$2000,'Регистрация приход товаров'!$A$4:$A$2000,"&gt;="&amp;DATE(YEAR($A1979),MONTH($A1979),1),'Регистрация приход товаров'!$D$4:$D$2000,$D1979)-SUMIFS('Регистрация приход товаров'!$G$4:$G$2000,'Регистрация приход товаров'!$A$4:$A$2000,"&gt;="&amp;DATE(YEAR($A1979),MONTH($A1979)+1,1),'Регистрация приход товаров'!$D$4:$D$2000,$D1979))+(IFERROR((SUMIF('Остаток на начало год'!$B$5:$B$302,$D1979,'Остаток на начало год'!$E$5:$E$302)+SUMIFS('Регистрация приход товаров'!$G$4:$G$2000,'Регистрация приход товаров'!$D$4:$D$2000,$D1979,'Регистрация приход товаров'!$A$4:$A$2000,"&lt;"&amp;DATE(YEAR($A1979),MONTH($A1979),1)))-SUMIFS('Регистрация расход товаров'!$G$4:$G$2000,'Регистрация расход товаров'!$A$4:$A$2000,"&lt;"&amp;DATE(YEAR($A1979),MONTH($A1979),1),'Регистрация расход товаров'!$D$4:$D$2000,$D1979),0))))*G1979,0)</f>
        <v>0</v>
      </c>
      <c r="I1979" s="154"/>
      <c r="J1979" s="153">
        <f t="shared" si="60"/>
        <v>0</v>
      </c>
      <c r="K1979" s="153">
        <f t="shared" si="61"/>
        <v>0</v>
      </c>
      <c r="L1979" s="43" t="e">
        <f>IF(B1979=#REF!,MAX($L$3:L1978)+1,0)</f>
        <v>#REF!</v>
      </c>
    </row>
    <row r="1980" spans="1:12">
      <c r="A1980" s="158"/>
      <c r="B1980" s="94"/>
      <c r="C1980" s="159"/>
      <c r="D1980" s="128"/>
      <c r="E1980" s="151" t="str">
        <f>IFERROR(INDEX('Материал хисобот'!$C$9:$C$259,MATCH(D1980,'Материал хисобот'!$B$9:$B$259,0),1),"")</f>
        <v/>
      </c>
      <c r="F1980" s="152" t="str">
        <f>IFERROR(INDEX('Материал хисобот'!$D$9:$D$259,MATCH(D1980,'Материал хисобот'!$B$9:$B$259,0),1),"")</f>
        <v/>
      </c>
      <c r="G1980" s="155"/>
      <c r="H1980" s="153">
        <f>IFERROR((((SUMIFS('Регистрация приход товаров'!$H$4:$H$2000,'Регистрация приход товаров'!$A$4:$A$2000,"&gt;="&amp;DATE(YEAR($A1980),MONTH($A1980),1),'Регистрация приход товаров'!$D$4:$D$2000,$D1980)-SUMIFS('Регистрация приход товаров'!$H$4:$H$2000,'Регистрация приход товаров'!$A$4:$A$2000,"&gt;="&amp;DATE(YEAR($A1980),MONTH($A1980)+1,1),'Регистрация приход товаров'!$D$4:$D$2000,$D1980))+(IFERROR((SUMIF('Остаток на начало год'!$B$5:$B$302,$D1980,'Остаток на начало год'!$F$5:$F$302)+SUMIFS('Регистрация приход товаров'!$H$4:$H$2000,'Регистрация приход товаров'!$D$4:$D$2000,$D1980,'Регистрация приход товаров'!$A$4:$A$2000,"&lt;"&amp;DATE(YEAR($A1980),MONTH($A1980),1)))-SUMIFS('Регистрация расход товаров'!$H$4:$H$2000,'Регистрация расход товаров'!$A$4:$A$2000,"&lt;"&amp;DATE(YEAR($A1980),MONTH($A1980),1),'Регистрация расход товаров'!$D$4:$D$2000,$D1980),0)))/((SUMIFS('Регистрация приход товаров'!$G$4:$G$2000,'Регистрация приход товаров'!$A$4:$A$2000,"&gt;="&amp;DATE(YEAR($A1980),MONTH($A1980),1),'Регистрация приход товаров'!$D$4:$D$2000,$D1980)-SUMIFS('Регистрация приход товаров'!$G$4:$G$2000,'Регистрация приход товаров'!$A$4:$A$2000,"&gt;="&amp;DATE(YEAR($A1980),MONTH($A1980)+1,1),'Регистрация приход товаров'!$D$4:$D$2000,$D1980))+(IFERROR((SUMIF('Остаток на начало год'!$B$5:$B$302,$D1980,'Остаток на начало год'!$E$5:$E$302)+SUMIFS('Регистрация приход товаров'!$G$4:$G$2000,'Регистрация приход товаров'!$D$4:$D$2000,$D1980,'Регистрация приход товаров'!$A$4:$A$2000,"&lt;"&amp;DATE(YEAR($A1980),MONTH($A1980),1)))-SUMIFS('Регистрация расход товаров'!$G$4:$G$2000,'Регистрация расход товаров'!$A$4:$A$2000,"&lt;"&amp;DATE(YEAR($A1980),MONTH($A1980),1),'Регистрация расход товаров'!$D$4:$D$2000,$D1980),0))))*G1980,0)</f>
        <v>0</v>
      </c>
      <c r="I1980" s="154"/>
      <c r="J1980" s="153">
        <f t="shared" si="60"/>
        <v>0</v>
      </c>
      <c r="K1980" s="153">
        <f t="shared" si="61"/>
        <v>0</v>
      </c>
      <c r="L1980" s="43" t="e">
        <f>IF(B1980=#REF!,MAX($L$3:L1979)+1,0)</f>
        <v>#REF!</v>
      </c>
    </row>
    <row r="1981" spans="1:12">
      <c r="A1981" s="158"/>
      <c r="B1981" s="94"/>
      <c r="C1981" s="159"/>
      <c r="D1981" s="128"/>
      <c r="E1981" s="151" t="str">
        <f>IFERROR(INDEX('Материал хисобот'!$C$9:$C$259,MATCH(D1981,'Материал хисобот'!$B$9:$B$259,0),1),"")</f>
        <v/>
      </c>
      <c r="F1981" s="152" t="str">
        <f>IFERROR(INDEX('Материал хисобот'!$D$9:$D$259,MATCH(D1981,'Материал хисобот'!$B$9:$B$259,0),1),"")</f>
        <v/>
      </c>
      <c r="G1981" s="155"/>
      <c r="H1981" s="153">
        <f>IFERROR((((SUMIFS('Регистрация приход товаров'!$H$4:$H$2000,'Регистрация приход товаров'!$A$4:$A$2000,"&gt;="&amp;DATE(YEAR($A1981),MONTH($A1981),1),'Регистрация приход товаров'!$D$4:$D$2000,$D1981)-SUMIFS('Регистрация приход товаров'!$H$4:$H$2000,'Регистрация приход товаров'!$A$4:$A$2000,"&gt;="&amp;DATE(YEAR($A1981),MONTH($A1981)+1,1),'Регистрация приход товаров'!$D$4:$D$2000,$D1981))+(IFERROR((SUMIF('Остаток на начало год'!$B$5:$B$302,$D1981,'Остаток на начало год'!$F$5:$F$302)+SUMIFS('Регистрация приход товаров'!$H$4:$H$2000,'Регистрация приход товаров'!$D$4:$D$2000,$D1981,'Регистрация приход товаров'!$A$4:$A$2000,"&lt;"&amp;DATE(YEAR($A1981),MONTH($A1981),1)))-SUMIFS('Регистрация расход товаров'!$H$4:$H$2000,'Регистрация расход товаров'!$A$4:$A$2000,"&lt;"&amp;DATE(YEAR($A1981),MONTH($A1981),1),'Регистрация расход товаров'!$D$4:$D$2000,$D1981),0)))/((SUMIFS('Регистрация приход товаров'!$G$4:$G$2000,'Регистрация приход товаров'!$A$4:$A$2000,"&gt;="&amp;DATE(YEAR($A1981),MONTH($A1981),1),'Регистрация приход товаров'!$D$4:$D$2000,$D1981)-SUMIFS('Регистрация приход товаров'!$G$4:$G$2000,'Регистрация приход товаров'!$A$4:$A$2000,"&gt;="&amp;DATE(YEAR($A1981),MONTH($A1981)+1,1),'Регистрация приход товаров'!$D$4:$D$2000,$D1981))+(IFERROR((SUMIF('Остаток на начало год'!$B$5:$B$302,$D1981,'Остаток на начало год'!$E$5:$E$302)+SUMIFS('Регистрация приход товаров'!$G$4:$G$2000,'Регистрация приход товаров'!$D$4:$D$2000,$D1981,'Регистрация приход товаров'!$A$4:$A$2000,"&lt;"&amp;DATE(YEAR($A1981),MONTH($A1981),1)))-SUMIFS('Регистрация расход товаров'!$G$4:$G$2000,'Регистрация расход товаров'!$A$4:$A$2000,"&lt;"&amp;DATE(YEAR($A1981),MONTH($A1981),1),'Регистрация расход товаров'!$D$4:$D$2000,$D1981),0))))*G1981,0)</f>
        <v>0</v>
      </c>
      <c r="I1981" s="154"/>
      <c r="J1981" s="153">
        <f t="shared" si="60"/>
        <v>0</v>
      </c>
      <c r="K1981" s="153">
        <f t="shared" si="61"/>
        <v>0</v>
      </c>
      <c r="L1981" s="43" t="e">
        <f>IF(B1981=#REF!,MAX($L$3:L1980)+1,0)</f>
        <v>#REF!</v>
      </c>
    </row>
    <row r="1982" spans="1:12">
      <c r="A1982" s="158"/>
      <c r="B1982" s="94"/>
      <c r="C1982" s="159"/>
      <c r="D1982" s="128"/>
      <c r="E1982" s="151" t="str">
        <f>IFERROR(INDEX('Материал хисобот'!$C$9:$C$259,MATCH(D1982,'Материал хисобот'!$B$9:$B$259,0),1),"")</f>
        <v/>
      </c>
      <c r="F1982" s="152" t="str">
        <f>IFERROR(INDEX('Материал хисобот'!$D$9:$D$259,MATCH(D1982,'Материал хисобот'!$B$9:$B$259,0),1),"")</f>
        <v/>
      </c>
      <c r="G1982" s="155"/>
      <c r="H1982" s="153">
        <f>IFERROR((((SUMIFS('Регистрация приход товаров'!$H$4:$H$2000,'Регистрация приход товаров'!$A$4:$A$2000,"&gt;="&amp;DATE(YEAR($A1982),MONTH($A1982),1),'Регистрация приход товаров'!$D$4:$D$2000,$D1982)-SUMIFS('Регистрация приход товаров'!$H$4:$H$2000,'Регистрация приход товаров'!$A$4:$A$2000,"&gt;="&amp;DATE(YEAR($A1982),MONTH($A1982)+1,1),'Регистрация приход товаров'!$D$4:$D$2000,$D1982))+(IFERROR((SUMIF('Остаток на начало год'!$B$5:$B$302,$D1982,'Остаток на начало год'!$F$5:$F$302)+SUMIFS('Регистрация приход товаров'!$H$4:$H$2000,'Регистрация приход товаров'!$D$4:$D$2000,$D1982,'Регистрация приход товаров'!$A$4:$A$2000,"&lt;"&amp;DATE(YEAR($A1982),MONTH($A1982),1)))-SUMIFS('Регистрация расход товаров'!$H$4:$H$2000,'Регистрация расход товаров'!$A$4:$A$2000,"&lt;"&amp;DATE(YEAR($A1982),MONTH($A1982),1),'Регистрация расход товаров'!$D$4:$D$2000,$D1982),0)))/((SUMIFS('Регистрация приход товаров'!$G$4:$G$2000,'Регистрация приход товаров'!$A$4:$A$2000,"&gt;="&amp;DATE(YEAR($A1982),MONTH($A1982),1),'Регистрация приход товаров'!$D$4:$D$2000,$D1982)-SUMIFS('Регистрация приход товаров'!$G$4:$G$2000,'Регистрация приход товаров'!$A$4:$A$2000,"&gt;="&amp;DATE(YEAR($A1982),MONTH($A1982)+1,1),'Регистрация приход товаров'!$D$4:$D$2000,$D1982))+(IFERROR((SUMIF('Остаток на начало год'!$B$5:$B$302,$D1982,'Остаток на начало год'!$E$5:$E$302)+SUMIFS('Регистрация приход товаров'!$G$4:$G$2000,'Регистрация приход товаров'!$D$4:$D$2000,$D1982,'Регистрация приход товаров'!$A$4:$A$2000,"&lt;"&amp;DATE(YEAR($A1982),MONTH($A1982),1)))-SUMIFS('Регистрация расход товаров'!$G$4:$G$2000,'Регистрация расход товаров'!$A$4:$A$2000,"&lt;"&amp;DATE(YEAR($A1982),MONTH($A1982),1),'Регистрация расход товаров'!$D$4:$D$2000,$D1982),0))))*G1982,0)</f>
        <v>0</v>
      </c>
      <c r="I1982" s="154"/>
      <c r="J1982" s="153">
        <f t="shared" si="60"/>
        <v>0</v>
      </c>
      <c r="K1982" s="153">
        <f t="shared" si="61"/>
        <v>0</v>
      </c>
      <c r="L1982" s="43" t="e">
        <f>IF(B1982=#REF!,MAX($L$3:L1981)+1,0)</f>
        <v>#REF!</v>
      </c>
    </row>
    <row r="1983" spans="1:12">
      <c r="A1983" s="158"/>
      <c r="B1983" s="94"/>
      <c r="C1983" s="159"/>
      <c r="D1983" s="128"/>
      <c r="E1983" s="151" t="str">
        <f>IFERROR(INDEX('Материал хисобот'!$C$9:$C$259,MATCH(D1983,'Материал хисобот'!$B$9:$B$259,0),1),"")</f>
        <v/>
      </c>
      <c r="F1983" s="152" t="str">
        <f>IFERROR(INDEX('Материал хисобот'!$D$9:$D$259,MATCH(D1983,'Материал хисобот'!$B$9:$B$259,0),1),"")</f>
        <v/>
      </c>
      <c r="G1983" s="155"/>
      <c r="H1983" s="153">
        <f>IFERROR((((SUMIFS('Регистрация приход товаров'!$H$4:$H$2000,'Регистрация приход товаров'!$A$4:$A$2000,"&gt;="&amp;DATE(YEAR($A1983),MONTH($A1983),1),'Регистрация приход товаров'!$D$4:$D$2000,$D1983)-SUMIFS('Регистрация приход товаров'!$H$4:$H$2000,'Регистрация приход товаров'!$A$4:$A$2000,"&gt;="&amp;DATE(YEAR($A1983),MONTH($A1983)+1,1),'Регистрация приход товаров'!$D$4:$D$2000,$D1983))+(IFERROR((SUMIF('Остаток на начало год'!$B$5:$B$302,$D1983,'Остаток на начало год'!$F$5:$F$302)+SUMIFS('Регистрация приход товаров'!$H$4:$H$2000,'Регистрация приход товаров'!$D$4:$D$2000,$D1983,'Регистрация приход товаров'!$A$4:$A$2000,"&lt;"&amp;DATE(YEAR($A1983),MONTH($A1983),1)))-SUMIFS('Регистрация расход товаров'!$H$4:$H$2000,'Регистрация расход товаров'!$A$4:$A$2000,"&lt;"&amp;DATE(YEAR($A1983),MONTH($A1983),1),'Регистрация расход товаров'!$D$4:$D$2000,$D1983),0)))/((SUMIFS('Регистрация приход товаров'!$G$4:$G$2000,'Регистрация приход товаров'!$A$4:$A$2000,"&gt;="&amp;DATE(YEAR($A1983),MONTH($A1983),1),'Регистрация приход товаров'!$D$4:$D$2000,$D1983)-SUMIFS('Регистрация приход товаров'!$G$4:$G$2000,'Регистрация приход товаров'!$A$4:$A$2000,"&gt;="&amp;DATE(YEAR($A1983),MONTH($A1983)+1,1),'Регистрация приход товаров'!$D$4:$D$2000,$D1983))+(IFERROR((SUMIF('Остаток на начало год'!$B$5:$B$302,$D1983,'Остаток на начало год'!$E$5:$E$302)+SUMIFS('Регистрация приход товаров'!$G$4:$G$2000,'Регистрация приход товаров'!$D$4:$D$2000,$D1983,'Регистрация приход товаров'!$A$4:$A$2000,"&lt;"&amp;DATE(YEAR($A1983),MONTH($A1983),1)))-SUMIFS('Регистрация расход товаров'!$G$4:$G$2000,'Регистрация расход товаров'!$A$4:$A$2000,"&lt;"&amp;DATE(YEAR($A1983),MONTH($A1983),1),'Регистрация расход товаров'!$D$4:$D$2000,$D1983),0))))*G1983,0)</f>
        <v>0</v>
      </c>
      <c r="I1983" s="154"/>
      <c r="J1983" s="153">
        <f t="shared" si="60"/>
        <v>0</v>
      </c>
      <c r="K1983" s="153">
        <f t="shared" si="61"/>
        <v>0</v>
      </c>
      <c r="L1983" s="43" t="e">
        <f>IF(B1983=#REF!,MAX($L$3:L1982)+1,0)</f>
        <v>#REF!</v>
      </c>
    </row>
    <row r="1984" spans="1:12">
      <c r="A1984" s="158"/>
      <c r="B1984" s="94"/>
      <c r="C1984" s="159"/>
      <c r="D1984" s="128"/>
      <c r="E1984" s="151" t="str">
        <f>IFERROR(INDEX('Материал хисобот'!$C$9:$C$259,MATCH(D1984,'Материал хисобот'!$B$9:$B$259,0),1),"")</f>
        <v/>
      </c>
      <c r="F1984" s="152" t="str">
        <f>IFERROR(INDEX('Материал хисобот'!$D$9:$D$259,MATCH(D1984,'Материал хисобот'!$B$9:$B$259,0),1),"")</f>
        <v/>
      </c>
      <c r="G1984" s="155"/>
      <c r="H1984" s="153">
        <f>IFERROR((((SUMIFS('Регистрация приход товаров'!$H$4:$H$2000,'Регистрация приход товаров'!$A$4:$A$2000,"&gt;="&amp;DATE(YEAR($A1984),MONTH($A1984),1),'Регистрация приход товаров'!$D$4:$D$2000,$D1984)-SUMIFS('Регистрация приход товаров'!$H$4:$H$2000,'Регистрация приход товаров'!$A$4:$A$2000,"&gt;="&amp;DATE(YEAR($A1984),MONTH($A1984)+1,1),'Регистрация приход товаров'!$D$4:$D$2000,$D1984))+(IFERROR((SUMIF('Остаток на начало год'!$B$5:$B$302,$D1984,'Остаток на начало год'!$F$5:$F$302)+SUMIFS('Регистрация приход товаров'!$H$4:$H$2000,'Регистрация приход товаров'!$D$4:$D$2000,$D1984,'Регистрация приход товаров'!$A$4:$A$2000,"&lt;"&amp;DATE(YEAR($A1984),MONTH($A1984),1)))-SUMIFS('Регистрация расход товаров'!$H$4:$H$2000,'Регистрация расход товаров'!$A$4:$A$2000,"&lt;"&amp;DATE(YEAR($A1984),MONTH($A1984),1),'Регистрация расход товаров'!$D$4:$D$2000,$D1984),0)))/((SUMIFS('Регистрация приход товаров'!$G$4:$G$2000,'Регистрация приход товаров'!$A$4:$A$2000,"&gt;="&amp;DATE(YEAR($A1984),MONTH($A1984),1),'Регистрация приход товаров'!$D$4:$D$2000,$D1984)-SUMIFS('Регистрация приход товаров'!$G$4:$G$2000,'Регистрация приход товаров'!$A$4:$A$2000,"&gt;="&amp;DATE(YEAR($A1984),MONTH($A1984)+1,1),'Регистрация приход товаров'!$D$4:$D$2000,$D1984))+(IFERROR((SUMIF('Остаток на начало год'!$B$5:$B$302,$D1984,'Остаток на начало год'!$E$5:$E$302)+SUMIFS('Регистрация приход товаров'!$G$4:$G$2000,'Регистрация приход товаров'!$D$4:$D$2000,$D1984,'Регистрация приход товаров'!$A$4:$A$2000,"&lt;"&amp;DATE(YEAR($A1984),MONTH($A1984),1)))-SUMIFS('Регистрация расход товаров'!$G$4:$G$2000,'Регистрация расход товаров'!$A$4:$A$2000,"&lt;"&amp;DATE(YEAR($A1984),MONTH($A1984),1),'Регистрация расход товаров'!$D$4:$D$2000,$D1984),0))))*G1984,0)</f>
        <v>0</v>
      </c>
      <c r="I1984" s="154"/>
      <c r="J1984" s="153">
        <f t="shared" si="60"/>
        <v>0</v>
      </c>
      <c r="K1984" s="153">
        <f t="shared" si="61"/>
        <v>0</v>
      </c>
      <c r="L1984" s="43" t="e">
        <f>IF(B1984=#REF!,MAX($L$3:L1983)+1,0)</f>
        <v>#REF!</v>
      </c>
    </row>
    <row r="1985" spans="1:12">
      <c r="A1985" s="158"/>
      <c r="B1985" s="94"/>
      <c r="C1985" s="159"/>
      <c r="D1985" s="128"/>
      <c r="E1985" s="151" t="str">
        <f>IFERROR(INDEX('Материал хисобот'!$C$9:$C$259,MATCH(D1985,'Материал хисобот'!$B$9:$B$259,0),1),"")</f>
        <v/>
      </c>
      <c r="F1985" s="152" t="str">
        <f>IFERROR(INDEX('Материал хисобот'!$D$9:$D$259,MATCH(D1985,'Материал хисобот'!$B$9:$B$259,0),1),"")</f>
        <v/>
      </c>
      <c r="G1985" s="155"/>
      <c r="H1985" s="153">
        <f>IFERROR((((SUMIFS('Регистрация приход товаров'!$H$4:$H$2000,'Регистрация приход товаров'!$A$4:$A$2000,"&gt;="&amp;DATE(YEAR($A1985),MONTH($A1985),1),'Регистрация приход товаров'!$D$4:$D$2000,$D1985)-SUMIFS('Регистрация приход товаров'!$H$4:$H$2000,'Регистрация приход товаров'!$A$4:$A$2000,"&gt;="&amp;DATE(YEAR($A1985),MONTH($A1985)+1,1),'Регистрация приход товаров'!$D$4:$D$2000,$D1985))+(IFERROR((SUMIF('Остаток на начало год'!$B$5:$B$302,$D1985,'Остаток на начало год'!$F$5:$F$302)+SUMIFS('Регистрация приход товаров'!$H$4:$H$2000,'Регистрация приход товаров'!$D$4:$D$2000,$D1985,'Регистрация приход товаров'!$A$4:$A$2000,"&lt;"&amp;DATE(YEAR($A1985),MONTH($A1985),1)))-SUMIFS('Регистрация расход товаров'!$H$4:$H$2000,'Регистрация расход товаров'!$A$4:$A$2000,"&lt;"&amp;DATE(YEAR($A1985),MONTH($A1985),1),'Регистрация расход товаров'!$D$4:$D$2000,$D1985),0)))/((SUMIFS('Регистрация приход товаров'!$G$4:$G$2000,'Регистрация приход товаров'!$A$4:$A$2000,"&gt;="&amp;DATE(YEAR($A1985),MONTH($A1985),1),'Регистрация приход товаров'!$D$4:$D$2000,$D1985)-SUMIFS('Регистрация приход товаров'!$G$4:$G$2000,'Регистрация приход товаров'!$A$4:$A$2000,"&gt;="&amp;DATE(YEAR($A1985),MONTH($A1985)+1,1),'Регистрация приход товаров'!$D$4:$D$2000,$D1985))+(IFERROR((SUMIF('Остаток на начало год'!$B$5:$B$302,$D1985,'Остаток на начало год'!$E$5:$E$302)+SUMIFS('Регистрация приход товаров'!$G$4:$G$2000,'Регистрация приход товаров'!$D$4:$D$2000,$D1985,'Регистрация приход товаров'!$A$4:$A$2000,"&lt;"&amp;DATE(YEAR($A1985),MONTH($A1985),1)))-SUMIFS('Регистрация расход товаров'!$G$4:$G$2000,'Регистрация расход товаров'!$A$4:$A$2000,"&lt;"&amp;DATE(YEAR($A1985),MONTH($A1985),1),'Регистрация расход товаров'!$D$4:$D$2000,$D1985),0))))*G1985,0)</f>
        <v>0</v>
      </c>
      <c r="I1985" s="154"/>
      <c r="J1985" s="153">
        <f t="shared" si="60"/>
        <v>0</v>
      </c>
      <c r="K1985" s="153">
        <f t="shared" si="61"/>
        <v>0</v>
      </c>
      <c r="L1985" s="43" t="e">
        <f>IF(B1985=#REF!,MAX($L$3:L1984)+1,0)</f>
        <v>#REF!</v>
      </c>
    </row>
    <row r="1986" spans="1:12">
      <c r="A1986" s="158"/>
      <c r="B1986" s="94"/>
      <c r="C1986" s="159"/>
      <c r="D1986" s="128"/>
      <c r="E1986" s="151" t="str">
        <f>IFERROR(INDEX('Материал хисобот'!$C$9:$C$259,MATCH(D1986,'Материал хисобот'!$B$9:$B$259,0),1),"")</f>
        <v/>
      </c>
      <c r="F1986" s="152" t="str">
        <f>IFERROR(INDEX('Материал хисобот'!$D$9:$D$259,MATCH(D1986,'Материал хисобот'!$B$9:$B$259,0),1),"")</f>
        <v/>
      </c>
      <c r="G1986" s="155"/>
      <c r="H1986" s="153">
        <f>IFERROR((((SUMIFS('Регистрация приход товаров'!$H$4:$H$2000,'Регистрация приход товаров'!$A$4:$A$2000,"&gt;="&amp;DATE(YEAR($A1986),MONTH($A1986),1),'Регистрация приход товаров'!$D$4:$D$2000,$D1986)-SUMIFS('Регистрация приход товаров'!$H$4:$H$2000,'Регистрация приход товаров'!$A$4:$A$2000,"&gt;="&amp;DATE(YEAR($A1986),MONTH($A1986)+1,1),'Регистрация приход товаров'!$D$4:$D$2000,$D1986))+(IFERROR((SUMIF('Остаток на начало год'!$B$5:$B$302,$D1986,'Остаток на начало год'!$F$5:$F$302)+SUMIFS('Регистрация приход товаров'!$H$4:$H$2000,'Регистрация приход товаров'!$D$4:$D$2000,$D1986,'Регистрация приход товаров'!$A$4:$A$2000,"&lt;"&amp;DATE(YEAR($A1986),MONTH($A1986),1)))-SUMIFS('Регистрация расход товаров'!$H$4:$H$2000,'Регистрация расход товаров'!$A$4:$A$2000,"&lt;"&amp;DATE(YEAR($A1986),MONTH($A1986),1),'Регистрация расход товаров'!$D$4:$D$2000,$D1986),0)))/((SUMIFS('Регистрация приход товаров'!$G$4:$G$2000,'Регистрация приход товаров'!$A$4:$A$2000,"&gt;="&amp;DATE(YEAR($A1986),MONTH($A1986),1),'Регистрация приход товаров'!$D$4:$D$2000,$D1986)-SUMIFS('Регистрация приход товаров'!$G$4:$G$2000,'Регистрация приход товаров'!$A$4:$A$2000,"&gt;="&amp;DATE(YEAR($A1986),MONTH($A1986)+1,1),'Регистрация приход товаров'!$D$4:$D$2000,$D1986))+(IFERROR((SUMIF('Остаток на начало год'!$B$5:$B$302,$D1986,'Остаток на начало год'!$E$5:$E$302)+SUMIFS('Регистрация приход товаров'!$G$4:$G$2000,'Регистрация приход товаров'!$D$4:$D$2000,$D1986,'Регистрация приход товаров'!$A$4:$A$2000,"&lt;"&amp;DATE(YEAR($A1986),MONTH($A1986),1)))-SUMIFS('Регистрация расход товаров'!$G$4:$G$2000,'Регистрация расход товаров'!$A$4:$A$2000,"&lt;"&amp;DATE(YEAR($A1986),MONTH($A1986),1),'Регистрация расход товаров'!$D$4:$D$2000,$D1986),0))))*G1986,0)</f>
        <v>0</v>
      </c>
      <c r="I1986" s="154"/>
      <c r="J1986" s="153">
        <f t="shared" si="60"/>
        <v>0</v>
      </c>
      <c r="K1986" s="153">
        <f t="shared" si="61"/>
        <v>0</v>
      </c>
      <c r="L1986" s="43" t="e">
        <f>IF(B1986=#REF!,MAX($L$3:L1985)+1,0)</f>
        <v>#REF!</v>
      </c>
    </row>
    <row r="1987" spans="1:12">
      <c r="A1987" s="158"/>
      <c r="B1987" s="94"/>
      <c r="C1987" s="159"/>
      <c r="D1987" s="128"/>
      <c r="E1987" s="151" t="str">
        <f>IFERROR(INDEX('Материал хисобот'!$C$9:$C$259,MATCH(D1987,'Материал хисобот'!$B$9:$B$259,0),1),"")</f>
        <v/>
      </c>
      <c r="F1987" s="152" t="str">
        <f>IFERROR(INDEX('Материал хисобот'!$D$9:$D$259,MATCH(D1987,'Материал хисобот'!$B$9:$B$259,0),1),"")</f>
        <v/>
      </c>
      <c r="G1987" s="155"/>
      <c r="H1987" s="153">
        <f>IFERROR((((SUMIFS('Регистрация приход товаров'!$H$4:$H$2000,'Регистрация приход товаров'!$A$4:$A$2000,"&gt;="&amp;DATE(YEAR($A1987),MONTH($A1987),1),'Регистрация приход товаров'!$D$4:$D$2000,$D1987)-SUMIFS('Регистрация приход товаров'!$H$4:$H$2000,'Регистрация приход товаров'!$A$4:$A$2000,"&gt;="&amp;DATE(YEAR($A1987),MONTH($A1987)+1,1),'Регистрация приход товаров'!$D$4:$D$2000,$D1987))+(IFERROR((SUMIF('Остаток на начало год'!$B$5:$B$302,$D1987,'Остаток на начало год'!$F$5:$F$302)+SUMIFS('Регистрация приход товаров'!$H$4:$H$2000,'Регистрация приход товаров'!$D$4:$D$2000,$D1987,'Регистрация приход товаров'!$A$4:$A$2000,"&lt;"&amp;DATE(YEAR($A1987),MONTH($A1987),1)))-SUMIFS('Регистрация расход товаров'!$H$4:$H$2000,'Регистрация расход товаров'!$A$4:$A$2000,"&lt;"&amp;DATE(YEAR($A1987),MONTH($A1987),1),'Регистрация расход товаров'!$D$4:$D$2000,$D1987),0)))/((SUMIFS('Регистрация приход товаров'!$G$4:$G$2000,'Регистрация приход товаров'!$A$4:$A$2000,"&gt;="&amp;DATE(YEAR($A1987),MONTH($A1987),1),'Регистрация приход товаров'!$D$4:$D$2000,$D1987)-SUMIFS('Регистрация приход товаров'!$G$4:$G$2000,'Регистрация приход товаров'!$A$4:$A$2000,"&gt;="&amp;DATE(YEAR($A1987),MONTH($A1987)+1,1),'Регистрация приход товаров'!$D$4:$D$2000,$D1987))+(IFERROR((SUMIF('Остаток на начало год'!$B$5:$B$302,$D1987,'Остаток на начало год'!$E$5:$E$302)+SUMIFS('Регистрация приход товаров'!$G$4:$G$2000,'Регистрация приход товаров'!$D$4:$D$2000,$D1987,'Регистрация приход товаров'!$A$4:$A$2000,"&lt;"&amp;DATE(YEAR($A1987),MONTH($A1987),1)))-SUMIFS('Регистрация расход товаров'!$G$4:$G$2000,'Регистрация расход товаров'!$A$4:$A$2000,"&lt;"&amp;DATE(YEAR($A1987),MONTH($A1987),1),'Регистрация расход товаров'!$D$4:$D$2000,$D1987),0))))*G1987,0)</f>
        <v>0</v>
      </c>
      <c r="I1987" s="154"/>
      <c r="J1987" s="153">
        <f t="shared" si="60"/>
        <v>0</v>
      </c>
      <c r="K1987" s="153">
        <f t="shared" si="61"/>
        <v>0</v>
      </c>
      <c r="L1987" s="43" t="e">
        <f>IF(B1987=#REF!,MAX($L$3:L1986)+1,0)</f>
        <v>#REF!</v>
      </c>
    </row>
    <row r="1988" spans="1:12">
      <c r="A1988" s="158"/>
      <c r="B1988" s="94"/>
      <c r="C1988" s="159"/>
      <c r="D1988" s="128"/>
      <c r="E1988" s="151" t="str">
        <f>IFERROR(INDEX('Материал хисобот'!$C$9:$C$259,MATCH(D1988,'Материал хисобот'!$B$9:$B$259,0),1),"")</f>
        <v/>
      </c>
      <c r="F1988" s="152" t="str">
        <f>IFERROR(INDEX('Материал хисобот'!$D$9:$D$259,MATCH(D1988,'Материал хисобот'!$B$9:$B$259,0),1),"")</f>
        <v/>
      </c>
      <c r="G1988" s="155"/>
      <c r="H1988" s="153">
        <f>IFERROR((((SUMIFS('Регистрация приход товаров'!$H$4:$H$2000,'Регистрация приход товаров'!$A$4:$A$2000,"&gt;="&amp;DATE(YEAR($A1988),MONTH($A1988),1),'Регистрация приход товаров'!$D$4:$D$2000,$D1988)-SUMIFS('Регистрация приход товаров'!$H$4:$H$2000,'Регистрация приход товаров'!$A$4:$A$2000,"&gt;="&amp;DATE(YEAR($A1988),MONTH($A1988)+1,1),'Регистрация приход товаров'!$D$4:$D$2000,$D1988))+(IFERROR((SUMIF('Остаток на начало год'!$B$5:$B$302,$D1988,'Остаток на начало год'!$F$5:$F$302)+SUMIFS('Регистрация приход товаров'!$H$4:$H$2000,'Регистрация приход товаров'!$D$4:$D$2000,$D1988,'Регистрация приход товаров'!$A$4:$A$2000,"&lt;"&amp;DATE(YEAR($A1988),MONTH($A1988),1)))-SUMIFS('Регистрация расход товаров'!$H$4:$H$2000,'Регистрация расход товаров'!$A$4:$A$2000,"&lt;"&amp;DATE(YEAR($A1988),MONTH($A1988),1),'Регистрация расход товаров'!$D$4:$D$2000,$D1988),0)))/((SUMIFS('Регистрация приход товаров'!$G$4:$G$2000,'Регистрация приход товаров'!$A$4:$A$2000,"&gt;="&amp;DATE(YEAR($A1988),MONTH($A1988),1),'Регистрация приход товаров'!$D$4:$D$2000,$D1988)-SUMIFS('Регистрация приход товаров'!$G$4:$G$2000,'Регистрация приход товаров'!$A$4:$A$2000,"&gt;="&amp;DATE(YEAR($A1988),MONTH($A1988)+1,1),'Регистрация приход товаров'!$D$4:$D$2000,$D1988))+(IFERROR((SUMIF('Остаток на начало год'!$B$5:$B$302,$D1988,'Остаток на начало год'!$E$5:$E$302)+SUMIFS('Регистрация приход товаров'!$G$4:$G$2000,'Регистрация приход товаров'!$D$4:$D$2000,$D1988,'Регистрация приход товаров'!$A$4:$A$2000,"&lt;"&amp;DATE(YEAR($A1988),MONTH($A1988),1)))-SUMIFS('Регистрация расход товаров'!$G$4:$G$2000,'Регистрация расход товаров'!$A$4:$A$2000,"&lt;"&amp;DATE(YEAR($A1988),MONTH($A1988),1),'Регистрация расход товаров'!$D$4:$D$2000,$D1988),0))))*G1988,0)</f>
        <v>0</v>
      </c>
      <c r="I1988" s="154"/>
      <c r="J1988" s="153">
        <f t="shared" si="60"/>
        <v>0</v>
      </c>
      <c r="K1988" s="153">
        <f t="shared" si="61"/>
        <v>0</v>
      </c>
      <c r="L1988" s="43" t="e">
        <f>IF(B1988=#REF!,MAX($L$3:L1987)+1,0)</f>
        <v>#REF!</v>
      </c>
    </row>
    <row r="1989" spans="1:12">
      <c r="A1989" s="158"/>
      <c r="B1989" s="94"/>
      <c r="C1989" s="159"/>
      <c r="D1989" s="128"/>
      <c r="E1989" s="151" t="str">
        <f>IFERROR(INDEX('Материал хисобот'!$C$9:$C$259,MATCH(D1989,'Материал хисобот'!$B$9:$B$259,0),1),"")</f>
        <v/>
      </c>
      <c r="F1989" s="152" t="str">
        <f>IFERROR(INDEX('Материал хисобот'!$D$9:$D$259,MATCH(D1989,'Материал хисобот'!$B$9:$B$259,0),1),"")</f>
        <v/>
      </c>
      <c r="G1989" s="155"/>
      <c r="H1989" s="153">
        <f>IFERROR((((SUMIFS('Регистрация приход товаров'!$H$4:$H$2000,'Регистрация приход товаров'!$A$4:$A$2000,"&gt;="&amp;DATE(YEAR($A1989),MONTH($A1989),1),'Регистрация приход товаров'!$D$4:$D$2000,$D1989)-SUMIFS('Регистрация приход товаров'!$H$4:$H$2000,'Регистрация приход товаров'!$A$4:$A$2000,"&gt;="&amp;DATE(YEAR($A1989),MONTH($A1989)+1,1),'Регистрация приход товаров'!$D$4:$D$2000,$D1989))+(IFERROR((SUMIF('Остаток на начало год'!$B$5:$B$302,$D1989,'Остаток на начало год'!$F$5:$F$302)+SUMIFS('Регистрация приход товаров'!$H$4:$H$2000,'Регистрация приход товаров'!$D$4:$D$2000,$D1989,'Регистрация приход товаров'!$A$4:$A$2000,"&lt;"&amp;DATE(YEAR($A1989),MONTH($A1989),1)))-SUMIFS('Регистрация расход товаров'!$H$4:$H$2000,'Регистрация расход товаров'!$A$4:$A$2000,"&lt;"&amp;DATE(YEAR($A1989),MONTH($A1989),1),'Регистрация расход товаров'!$D$4:$D$2000,$D1989),0)))/((SUMIFS('Регистрация приход товаров'!$G$4:$G$2000,'Регистрация приход товаров'!$A$4:$A$2000,"&gt;="&amp;DATE(YEAR($A1989),MONTH($A1989),1),'Регистрация приход товаров'!$D$4:$D$2000,$D1989)-SUMIFS('Регистрация приход товаров'!$G$4:$G$2000,'Регистрация приход товаров'!$A$4:$A$2000,"&gt;="&amp;DATE(YEAR($A1989),MONTH($A1989)+1,1),'Регистрация приход товаров'!$D$4:$D$2000,$D1989))+(IFERROR((SUMIF('Остаток на начало год'!$B$5:$B$302,$D1989,'Остаток на начало год'!$E$5:$E$302)+SUMIFS('Регистрация приход товаров'!$G$4:$G$2000,'Регистрация приход товаров'!$D$4:$D$2000,$D1989,'Регистрация приход товаров'!$A$4:$A$2000,"&lt;"&amp;DATE(YEAR($A1989),MONTH($A1989),1)))-SUMIFS('Регистрация расход товаров'!$G$4:$G$2000,'Регистрация расход товаров'!$A$4:$A$2000,"&lt;"&amp;DATE(YEAR($A1989),MONTH($A1989),1),'Регистрация расход товаров'!$D$4:$D$2000,$D1989),0))))*G1989,0)</f>
        <v>0</v>
      </c>
      <c r="I1989" s="154"/>
      <c r="J1989" s="153">
        <f t="shared" ref="J1989:J2000" si="62">+G1989*I1989</f>
        <v>0</v>
      </c>
      <c r="K1989" s="153">
        <f t="shared" ref="K1989:K2000" si="63">+J1989-H1989</f>
        <v>0</v>
      </c>
      <c r="L1989" s="43" t="e">
        <f>IF(B1989=#REF!,MAX($L$3:L1988)+1,0)</f>
        <v>#REF!</v>
      </c>
    </row>
    <row r="1990" spans="1:12">
      <c r="A1990" s="158"/>
      <c r="B1990" s="94"/>
      <c r="C1990" s="159"/>
      <c r="D1990" s="128"/>
      <c r="E1990" s="151" t="str">
        <f>IFERROR(INDEX('Материал хисобот'!$C$9:$C$259,MATCH(D1990,'Материал хисобот'!$B$9:$B$259,0),1),"")</f>
        <v/>
      </c>
      <c r="F1990" s="152" t="str">
        <f>IFERROR(INDEX('Материал хисобот'!$D$9:$D$259,MATCH(D1990,'Материал хисобот'!$B$9:$B$259,0),1),"")</f>
        <v/>
      </c>
      <c r="G1990" s="155"/>
      <c r="H1990" s="153">
        <f>IFERROR((((SUMIFS('Регистрация приход товаров'!$H$4:$H$2000,'Регистрация приход товаров'!$A$4:$A$2000,"&gt;="&amp;DATE(YEAR($A1990),MONTH($A1990),1),'Регистрация приход товаров'!$D$4:$D$2000,$D1990)-SUMIFS('Регистрация приход товаров'!$H$4:$H$2000,'Регистрация приход товаров'!$A$4:$A$2000,"&gt;="&amp;DATE(YEAR($A1990),MONTH($A1990)+1,1),'Регистрация приход товаров'!$D$4:$D$2000,$D1990))+(IFERROR((SUMIF('Остаток на начало год'!$B$5:$B$302,$D1990,'Остаток на начало год'!$F$5:$F$302)+SUMIFS('Регистрация приход товаров'!$H$4:$H$2000,'Регистрация приход товаров'!$D$4:$D$2000,$D1990,'Регистрация приход товаров'!$A$4:$A$2000,"&lt;"&amp;DATE(YEAR($A1990),MONTH($A1990),1)))-SUMIFS('Регистрация расход товаров'!$H$4:$H$2000,'Регистрация расход товаров'!$A$4:$A$2000,"&lt;"&amp;DATE(YEAR($A1990),MONTH($A1990),1),'Регистрация расход товаров'!$D$4:$D$2000,$D1990),0)))/((SUMIFS('Регистрация приход товаров'!$G$4:$G$2000,'Регистрация приход товаров'!$A$4:$A$2000,"&gt;="&amp;DATE(YEAR($A1990),MONTH($A1990),1),'Регистрация приход товаров'!$D$4:$D$2000,$D1990)-SUMIFS('Регистрация приход товаров'!$G$4:$G$2000,'Регистрация приход товаров'!$A$4:$A$2000,"&gt;="&amp;DATE(YEAR($A1990),MONTH($A1990)+1,1),'Регистрация приход товаров'!$D$4:$D$2000,$D1990))+(IFERROR((SUMIF('Остаток на начало год'!$B$5:$B$302,$D1990,'Остаток на начало год'!$E$5:$E$302)+SUMIFS('Регистрация приход товаров'!$G$4:$G$2000,'Регистрация приход товаров'!$D$4:$D$2000,$D1990,'Регистрация приход товаров'!$A$4:$A$2000,"&lt;"&amp;DATE(YEAR($A1990),MONTH($A1990),1)))-SUMIFS('Регистрация расход товаров'!$G$4:$G$2000,'Регистрация расход товаров'!$A$4:$A$2000,"&lt;"&amp;DATE(YEAR($A1990),MONTH($A1990),1),'Регистрация расход товаров'!$D$4:$D$2000,$D1990),0))))*G1990,0)</f>
        <v>0</v>
      </c>
      <c r="I1990" s="154"/>
      <c r="J1990" s="153">
        <f t="shared" si="62"/>
        <v>0</v>
      </c>
      <c r="K1990" s="153">
        <f t="shared" si="63"/>
        <v>0</v>
      </c>
      <c r="L1990" s="43" t="e">
        <f>IF(B1990=#REF!,MAX($L$3:L1989)+1,0)</f>
        <v>#REF!</v>
      </c>
    </row>
    <row r="1991" spans="1:12">
      <c r="A1991" s="158"/>
      <c r="B1991" s="94"/>
      <c r="C1991" s="159"/>
      <c r="D1991" s="128"/>
      <c r="E1991" s="151" t="str">
        <f>IFERROR(INDEX('Материал хисобот'!$C$9:$C$259,MATCH(D1991,'Материал хисобот'!$B$9:$B$259,0),1),"")</f>
        <v/>
      </c>
      <c r="F1991" s="152" t="str">
        <f>IFERROR(INDEX('Материал хисобот'!$D$9:$D$259,MATCH(D1991,'Материал хисобот'!$B$9:$B$259,0),1),"")</f>
        <v/>
      </c>
      <c r="G1991" s="155"/>
      <c r="H1991" s="153">
        <f>IFERROR((((SUMIFS('Регистрация приход товаров'!$H$4:$H$2000,'Регистрация приход товаров'!$A$4:$A$2000,"&gt;="&amp;DATE(YEAR($A1991),MONTH($A1991),1),'Регистрация приход товаров'!$D$4:$D$2000,$D1991)-SUMIFS('Регистрация приход товаров'!$H$4:$H$2000,'Регистрация приход товаров'!$A$4:$A$2000,"&gt;="&amp;DATE(YEAR($A1991),MONTH($A1991)+1,1),'Регистрация приход товаров'!$D$4:$D$2000,$D1991))+(IFERROR((SUMIF('Остаток на начало год'!$B$5:$B$302,$D1991,'Остаток на начало год'!$F$5:$F$302)+SUMIFS('Регистрация приход товаров'!$H$4:$H$2000,'Регистрация приход товаров'!$D$4:$D$2000,$D1991,'Регистрация приход товаров'!$A$4:$A$2000,"&lt;"&amp;DATE(YEAR($A1991),MONTH($A1991),1)))-SUMIFS('Регистрация расход товаров'!$H$4:$H$2000,'Регистрация расход товаров'!$A$4:$A$2000,"&lt;"&amp;DATE(YEAR($A1991),MONTH($A1991),1),'Регистрация расход товаров'!$D$4:$D$2000,$D1991),0)))/((SUMIFS('Регистрация приход товаров'!$G$4:$G$2000,'Регистрация приход товаров'!$A$4:$A$2000,"&gt;="&amp;DATE(YEAR($A1991),MONTH($A1991),1),'Регистрация приход товаров'!$D$4:$D$2000,$D1991)-SUMIFS('Регистрация приход товаров'!$G$4:$G$2000,'Регистрация приход товаров'!$A$4:$A$2000,"&gt;="&amp;DATE(YEAR($A1991),MONTH($A1991)+1,1),'Регистрация приход товаров'!$D$4:$D$2000,$D1991))+(IFERROR((SUMIF('Остаток на начало год'!$B$5:$B$302,$D1991,'Остаток на начало год'!$E$5:$E$302)+SUMIFS('Регистрация приход товаров'!$G$4:$G$2000,'Регистрация приход товаров'!$D$4:$D$2000,$D1991,'Регистрация приход товаров'!$A$4:$A$2000,"&lt;"&amp;DATE(YEAR($A1991),MONTH($A1991),1)))-SUMIFS('Регистрация расход товаров'!$G$4:$G$2000,'Регистрация расход товаров'!$A$4:$A$2000,"&lt;"&amp;DATE(YEAR($A1991),MONTH($A1991),1),'Регистрация расход товаров'!$D$4:$D$2000,$D1991),0))))*G1991,0)</f>
        <v>0</v>
      </c>
      <c r="I1991" s="154"/>
      <c r="J1991" s="153">
        <f t="shared" si="62"/>
        <v>0</v>
      </c>
      <c r="K1991" s="153">
        <f t="shared" si="63"/>
        <v>0</v>
      </c>
      <c r="L1991" s="43" t="e">
        <f>IF(B1991=#REF!,MAX($L$3:L1990)+1,0)</f>
        <v>#REF!</v>
      </c>
    </row>
    <row r="1992" spans="1:12">
      <c r="A1992" s="158"/>
      <c r="B1992" s="94"/>
      <c r="C1992" s="159"/>
      <c r="D1992" s="128"/>
      <c r="E1992" s="151" t="str">
        <f>IFERROR(INDEX('Материал хисобот'!$C$9:$C$259,MATCH(D1992,'Материал хисобот'!$B$9:$B$259,0),1),"")</f>
        <v/>
      </c>
      <c r="F1992" s="152" t="str">
        <f>IFERROR(INDEX('Материал хисобот'!$D$9:$D$259,MATCH(D1992,'Материал хисобот'!$B$9:$B$259,0),1),"")</f>
        <v/>
      </c>
      <c r="G1992" s="155"/>
      <c r="H1992" s="153">
        <f>IFERROR((((SUMIFS('Регистрация приход товаров'!$H$4:$H$2000,'Регистрация приход товаров'!$A$4:$A$2000,"&gt;="&amp;DATE(YEAR($A1992),MONTH($A1992),1),'Регистрация приход товаров'!$D$4:$D$2000,$D1992)-SUMIFS('Регистрация приход товаров'!$H$4:$H$2000,'Регистрация приход товаров'!$A$4:$A$2000,"&gt;="&amp;DATE(YEAR($A1992),MONTH($A1992)+1,1),'Регистрация приход товаров'!$D$4:$D$2000,$D1992))+(IFERROR((SUMIF('Остаток на начало год'!$B$5:$B$302,$D1992,'Остаток на начало год'!$F$5:$F$302)+SUMIFS('Регистрация приход товаров'!$H$4:$H$2000,'Регистрация приход товаров'!$D$4:$D$2000,$D1992,'Регистрация приход товаров'!$A$4:$A$2000,"&lt;"&amp;DATE(YEAR($A1992),MONTH($A1992),1)))-SUMIFS('Регистрация расход товаров'!$H$4:$H$2000,'Регистрация расход товаров'!$A$4:$A$2000,"&lt;"&amp;DATE(YEAR($A1992),MONTH($A1992),1),'Регистрация расход товаров'!$D$4:$D$2000,$D1992),0)))/((SUMIFS('Регистрация приход товаров'!$G$4:$G$2000,'Регистрация приход товаров'!$A$4:$A$2000,"&gt;="&amp;DATE(YEAR($A1992),MONTH($A1992),1),'Регистрация приход товаров'!$D$4:$D$2000,$D1992)-SUMIFS('Регистрация приход товаров'!$G$4:$G$2000,'Регистрация приход товаров'!$A$4:$A$2000,"&gt;="&amp;DATE(YEAR($A1992),MONTH($A1992)+1,1),'Регистрация приход товаров'!$D$4:$D$2000,$D1992))+(IFERROR((SUMIF('Остаток на начало год'!$B$5:$B$302,$D1992,'Остаток на начало год'!$E$5:$E$302)+SUMIFS('Регистрация приход товаров'!$G$4:$G$2000,'Регистрация приход товаров'!$D$4:$D$2000,$D1992,'Регистрация приход товаров'!$A$4:$A$2000,"&lt;"&amp;DATE(YEAR($A1992),MONTH($A1992),1)))-SUMIFS('Регистрация расход товаров'!$G$4:$G$2000,'Регистрация расход товаров'!$A$4:$A$2000,"&lt;"&amp;DATE(YEAR($A1992),MONTH($A1992),1),'Регистрация расход товаров'!$D$4:$D$2000,$D1992),0))))*G1992,0)</f>
        <v>0</v>
      </c>
      <c r="I1992" s="154"/>
      <c r="J1992" s="153">
        <f t="shared" si="62"/>
        <v>0</v>
      </c>
      <c r="K1992" s="153">
        <f t="shared" si="63"/>
        <v>0</v>
      </c>
      <c r="L1992" s="43" t="e">
        <f>IF(B1992=#REF!,MAX($L$3:L1991)+1,0)</f>
        <v>#REF!</v>
      </c>
    </row>
    <row r="1993" spans="1:12">
      <c r="A1993" s="158"/>
      <c r="B1993" s="94"/>
      <c r="C1993" s="159"/>
      <c r="D1993" s="128"/>
      <c r="E1993" s="151" t="str">
        <f>IFERROR(INDEX('Материал хисобот'!$C$9:$C$259,MATCH(D1993,'Материал хисобот'!$B$9:$B$259,0),1),"")</f>
        <v/>
      </c>
      <c r="F1993" s="152" t="str">
        <f>IFERROR(INDEX('Материал хисобот'!$D$9:$D$259,MATCH(D1993,'Материал хисобот'!$B$9:$B$259,0),1),"")</f>
        <v/>
      </c>
      <c r="G1993" s="155"/>
      <c r="H1993" s="153">
        <f>IFERROR((((SUMIFS('Регистрация приход товаров'!$H$4:$H$2000,'Регистрация приход товаров'!$A$4:$A$2000,"&gt;="&amp;DATE(YEAR($A1993),MONTH($A1993),1),'Регистрация приход товаров'!$D$4:$D$2000,$D1993)-SUMIFS('Регистрация приход товаров'!$H$4:$H$2000,'Регистрация приход товаров'!$A$4:$A$2000,"&gt;="&amp;DATE(YEAR($A1993),MONTH($A1993)+1,1),'Регистрация приход товаров'!$D$4:$D$2000,$D1993))+(IFERROR((SUMIF('Остаток на начало год'!$B$5:$B$302,$D1993,'Остаток на начало год'!$F$5:$F$302)+SUMIFS('Регистрация приход товаров'!$H$4:$H$2000,'Регистрация приход товаров'!$D$4:$D$2000,$D1993,'Регистрация приход товаров'!$A$4:$A$2000,"&lt;"&amp;DATE(YEAR($A1993),MONTH($A1993),1)))-SUMIFS('Регистрация расход товаров'!$H$4:$H$2000,'Регистрация расход товаров'!$A$4:$A$2000,"&lt;"&amp;DATE(YEAR($A1993),MONTH($A1993),1),'Регистрация расход товаров'!$D$4:$D$2000,$D1993),0)))/((SUMIFS('Регистрация приход товаров'!$G$4:$G$2000,'Регистрация приход товаров'!$A$4:$A$2000,"&gt;="&amp;DATE(YEAR($A1993),MONTH($A1993),1),'Регистрация приход товаров'!$D$4:$D$2000,$D1993)-SUMIFS('Регистрация приход товаров'!$G$4:$G$2000,'Регистрация приход товаров'!$A$4:$A$2000,"&gt;="&amp;DATE(YEAR($A1993),MONTH($A1993)+1,1),'Регистрация приход товаров'!$D$4:$D$2000,$D1993))+(IFERROR((SUMIF('Остаток на начало год'!$B$5:$B$302,$D1993,'Остаток на начало год'!$E$5:$E$302)+SUMIFS('Регистрация приход товаров'!$G$4:$G$2000,'Регистрация приход товаров'!$D$4:$D$2000,$D1993,'Регистрация приход товаров'!$A$4:$A$2000,"&lt;"&amp;DATE(YEAR($A1993),MONTH($A1993),1)))-SUMIFS('Регистрация расход товаров'!$G$4:$G$2000,'Регистрация расход товаров'!$A$4:$A$2000,"&lt;"&amp;DATE(YEAR($A1993),MONTH($A1993),1),'Регистрация расход товаров'!$D$4:$D$2000,$D1993),0))))*G1993,0)</f>
        <v>0</v>
      </c>
      <c r="I1993" s="154"/>
      <c r="J1993" s="153">
        <f t="shared" si="62"/>
        <v>0</v>
      </c>
      <c r="K1993" s="153">
        <f t="shared" si="63"/>
        <v>0</v>
      </c>
      <c r="L1993" s="43" t="e">
        <f>IF(B1993=#REF!,MAX($L$3:L1992)+1,0)</f>
        <v>#REF!</v>
      </c>
    </row>
    <row r="1994" spans="1:12">
      <c r="A1994" s="158"/>
      <c r="B1994" s="94"/>
      <c r="C1994" s="159"/>
      <c r="D1994" s="128"/>
      <c r="E1994" s="151" t="str">
        <f>IFERROR(INDEX('Материал хисобот'!$C$9:$C$259,MATCH(D1994,'Материал хисобот'!$B$9:$B$259,0),1),"")</f>
        <v/>
      </c>
      <c r="F1994" s="152" t="str">
        <f>IFERROR(INDEX('Материал хисобот'!$D$9:$D$259,MATCH(D1994,'Материал хисобот'!$B$9:$B$259,0),1),"")</f>
        <v/>
      </c>
      <c r="G1994" s="155"/>
      <c r="H1994" s="153">
        <f>IFERROR((((SUMIFS('Регистрация приход товаров'!$H$4:$H$2000,'Регистрация приход товаров'!$A$4:$A$2000,"&gt;="&amp;DATE(YEAR($A1994),MONTH($A1994),1),'Регистрация приход товаров'!$D$4:$D$2000,$D1994)-SUMIFS('Регистрация приход товаров'!$H$4:$H$2000,'Регистрация приход товаров'!$A$4:$A$2000,"&gt;="&amp;DATE(YEAR($A1994),MONTH($A1994)+1,1),'Регистрация приход товаров'!$D$4:$D$2000,$D1994))+(IFERROR((SUMIF('Остаток на начало год'!$B$5:$B$302,$D1994,'Остаток на начало год'!$F$5:$F$302)+SUMIFS('Регистрация приход товаров'!$H$4:$H$2000,'Регистрация приход товаров'!$D$4:$D$2000,$D1994,'Регистрация приход товаров'!$A$4:$A$2000,"&lt;"&amp;DATE(YEAR($A1994),MONTH($A1994),1)))-SUMIFS('Регистрация расход товаров'!$H$4:$H$2000,'Регистрация расход товаров'!$A$4:$A$2000,"&lt;"&amp;DATE(YEAR($A1994),MONTH($A1994),1),'Регистрация расход товаров'!$D$4:$D$2000,$D1994),0)))/((SUMIFS('Регистрация приход товаров'!$G$4:$G$2000,'Регистрация приход товаров'!$A$4:$A$2000,"&gt;="&amp;DATE(YEAR($A1994),MONTH($A1994),1),'Регистрация приход товаров'!$D$4:$D$2000,$D1994)-SUMIFS('Регистрация приход товаров'!$G$4:$G$2000,'Регистрация приход товаров'!$A$4:$A$2000,"&gt;="&amp;DATE(YEAR($A1994),MONTH($A1994)+1,1),'Регистрация приход товаров'!$D$4:$D$2000,$D1994))+(IFERROR((SUMIF('Остаток на начало год'!$B$5:$B$302,$D1994,'Остаток на начало год'!$E$5:$E$302)+SUMIFS('Регистрация приход товаров'!$G$4:$G$2000,'Регистрация приход товаров'!$D$4:$D$2000,$D1994,'Регистрация приход товаров'!$A$4:$A$2000,"&lt;"&amp;DATE(YEAR($A1994),MONTH($A1994),1)))-SUMIFS('Регистрация расход товаров'!$G$4:$G$2000,'Регистрация расход товаров'!$A$4:$A$2000,"&lt;"&amp;DATE(YEAR($A1994),MONTH($A1994),1),'Регистрация расход товаров'!$D$4:$D$2000,$D1994),0))))*G1994,0)</f>
        <v>0</v>
      </c>
      <c r="I1994" s="154"/>
      <c r="J1994" s="153">
        <f t="shared" si="62"/>
        <v>0</v>
      </c>
      <c r="K1994" s="153">
        <f t="shared" si="63"/>
        <v>0</v>
      </c>
      <c r="L1994" s="43" t="e">
        <f>IF(B1994=#REF!,MAX($L$3:L1993)+1,0)</f>
        <v>#REF!</v>
      </c>
    </row>
    <row r="1995" spans="1:12">
      <c r="A1995" s="158"/>
      <c r="B1995" s="94"/>
      <c r="C1995" s="159"/>
      <c r="D1995" s="128"/>
      <c r="E1995" s="151" t="str">
        <f>IFERROR(INDEX('Материал хисобот'!$C$9:$C$259,MATCH(D1995,'Материал хисобот'!$B$9:$B$259,0),1),"")</f>
        <v/>
      </c>
      <c r="F1995" s="152" t="str">
        <f>IFERROR(INDEX('Материал хисобот'!$D$9:$D$259,MATCH(D1995,'Материал хисобот'!$B$9:$B$259,0),1),"")</f>
        <v/>
      </c>
      <c r="G1995" s="155"/>
      <c r="H1995" s="153">
        <f>IFERROR((((SUMIFS('Регистрация приход товаров'!$H$4:$H$2000,'Регистрация приход товаров'!$A$4:$A$2000,"&gt;="&amp;DATE(YEAR($A1995),MONTH($A1995),1),'Регистрация приход товаров'!$D$4:$D$2000,$D1995)-SUMIFS('Регистрация приход товаров'!$H$4:$H$2000,'Регистрация приход товаров'!$A$4:$A$2000,"&gt;="&amp;DATE(YEAR($A1995),MONTH($A1995)+1,1),'Регистрация приход товаров'!$D$4:$D$2000,$D1995))+(IFERROR((SUMIF('Остаток на начало год'!$B$5:$B$302,$D1995,'Остаток на начало год'!$F$5:$F$302)+SUMIFS('Регистрация приход товаров'!$H$4:$H$2000,'Регистрация приход товаров'!$D$4:$D$2000,$D1995,'Регистрация приход товаров'!$A$4:$A$2000,"&lt;"&amp;DATE(YEAR($A1995),MONTH($A1995),1)))-SUMIFS('Регистрация расход товаров'!$H$4:$H$2000,'Регистрация расход товаров'!$A$4:$A$2000,"&lt;"&amp;DATE(YEAR($A1995),MONTH($A1995),1),'Регистрация расход товаров'!$D$4:$D$2000,$D1995),0)))/((SUMIFS('Регистрация приход товаров'!$G$4:$G$2000,'Регистрация приход товаров'!$A$4:$A$2000,"&gt;="&amp;DATE(YEAR($A1995),MONTH($A1995),1),'Регистрация приход товаров'!$D$4:$D$2000,$D1995)-SUMIFS('Регистрация приход товаров'!$G$4:$G$2000,'Регистрация приход товаров'!$A$4:$A$2000,"&gt;="&amp;DATE(YEAR($A1995),MONTH($A1995)+1,1),'Регистрация приход товаров'!$D$4:$D$2000,$D1995))+(IFERROR((SUMIF('Остаток на начало год'!$B$5:$B$302,$D1995,'Остаток на начало год'!$E$5:$E$302)+SUMIFS('Регистрация приход товаров'!$G$4:$G$2000,'Регистрация приход товаров'!$D$4:$D$2000,$D1995,'Регистрация приход товаров'!$A$4:$A$2000,"&lt;"&amp;DATE(YEAR($A1995),MONTH($A1995),1)))-SUMIFS('Регистрация расход товаров'!$G$4:$G$2000,'Регистрация расход товаров'!$A$4:$A$2000,"&lt;"&amp;DATE(YEAR($A1995),MONTH($A1995),1),'Регистрация расход товаров'!$D$4:$D$2000,$D1995),0))))*G1995,0)</f>
        <v>0</v>
      </c>
      <c r="I1995" s="154"/>
      <c r="J1995" s="153">
        <f t="shared" si="62"/>
        <v>0</v>
      </c>
      <c r="K1995" s="153">
        <f t="shared" si="63"/>
        <v>0</v>
      </c>
      <c r="L1995" s="43" t="e">
        <f>IF(B1995=#REF!,MAX($L$3:L1994)+1,0)</f>
        <v>#REF!</v>
      </c>
    </row>
    <row r="1996" spans="1:12">
      <c r="A1996" s="158"/>
      <c r="B1996" s="94"/>
      <c r="C1996" s="159"/>
      <c r="D1996" s="128"/>
      <c r="E1996" s="151" t="str">
        <f>IFERROR(INDEX('Материал хисобот'!$C$9:$C$259,MATCH(D1996,'Материал хисобот'!$B$9:$B$259,0),1),"")</f>
        <v/>
      </c>
      <c r="F1996" s="152" t="str">
        <f>IFERROR(INDEX('Материал хисобот'!$D$9:$D$259,MATCH(D1996,'Материал хисобот'!$B$9:$B$259,0),1),"")</f>
        <v/>
      </c>
      <c r="G1996" s="155"/>
      <c r="H1996" s="153">
        <f>IFERROR((((SUMIFS('Регистрация приход товаров'!$H$4:$H$2000,'Регистрация приход товаров'!$A$4:$A$2000,"&gt;="&amp;DATE(YEAR($A1996),MONTH($A1996),1),'Регистрация приход товаров'!$D$4:$D$2000,$D1996)-SUMIFS('Регистрация приход товаров'!$H$4:$H$2000,'Регистрация приход товаров'!$A$4:$A$2000,"&gt;="&amp;DATE(YEAR($A1996),MONTH($A1996)+1,1),'Регистрация приход товаров'!$D$4:$D$2000,$D1996))+(IFERROR((SUMIF('Остаток на начало год'!$B$5:$B$302,$D1996,'Остаток на начало год'!$F$5:$F$302)+SUMIFS('Регистрация приход товаров'!$H$4:$H$2000,'Регистрация приход товаров'!$D$4:$D$2000,$D1996,'Регистрация приход товаров'!$A$4:$A$2000,"&lt;"&amp;DATE(YEAR($A1996),MONTH($A1996),1)))-SUMIFS('Регистрация расход товаров'!$H$4:$H$2000,'Регистрация расход товаров'!$A$4:$A$2000,"&lt;"&amp;DATE(YEAR($A1996),MONTH($A1996),1),'Регистрация расход товаров'!$D$4:$D$2000,$D1996),0)))/((SUMIFS('Регистрация приход товаров'!$G$4:$G$2000,'Регистрация приход товаров'!$A$4:$A$2000,"&gt;="&amp;DATE(YEAR($A1996),MONTH($A1996),1),'Регистрация приход товаров'!$D$4:$D$2000,$D1996)-SUMIFS('Регистрация приход товаров'!$G$4:$G$2000,'Регистрация приход товаров'!$A$4:$A$2000,"&gt;="&amp;DATE(YEAR($A1996),MONTH($A1996)+1,1),'Регистрация приход товаров'!$D$4:$D$2000,$D1996))+(IFERROR((SUMIF('Остаток на начало год'!$B$5:$B$302,$D1996,'Остаток на начало год'!$E$5:$E$302)+SUMIFS('Регистрация приход товаров'!$G$4:$G$2000,'Регистрация приход товаров'!$D$4:$D$2000,$D1996,'Регистрация приход товаров'!$A$4:$A$2000,"&lt;"&amp;DATE(YEAR($A1996),MONTH($A1996),1)))-SUMIFS('Регистрация расход товаров'!$G$4:$G$2000,'Регистрация расход товаров'!$A$4:$A$2000,"&lt;"&amp;DATE(YEAR($A1996),MONTH($A1996),1),'Регистрация расход товаров'!$D$4:$D$2000,$D1996),0))))*G1996,0)</f>
        <v>0</v>
      </c>
      <c r="I1996" s="154"/>
      <c r="J1996" s="153">
        <f t="shared" si="62"/>
        <v>0</v>
      </c>
      <c r="K1996" s="153">
        <f t="shared" si="63"/>
        <v>0</v>
      </c>
      <c r="L1996" s="43" t="e">
        <f>IF(B1996=#REF!,MAX($L$3:L1995)+1,0)</f>
        <v>#REF!</v>
      </c>
    </row>
    <row r="1997" spans="1:12">
      <c r="A1997" s="158"/>
      <c r="B1997" s="94"/>
      <c r="C1997" s="159"/>
      <c r="D1997" s="128"/>
      <c r="E1997" s="151" t="str">
        <f>IFERROR(INDEX('Материал хисобот'!$C$9:$C$259,MATCH(D1997,'Материал хисобот'!$B$9:$B$259,0),1),"")</f>
        <v/>
      </c>
      <c r="F1997" s="152" t="str">
        <f>IFERROR(INDEX('Материал хисобот'!$D$9:$D$259,MATCH(D1997,'Материал хисобот'!$B$9:$B$259,0),1),"")</f>
        <v/>
      </c>
      <c r="G1997" s="155"/>
      <c r="H1997" s="153">
        <f>IFERROR((((SUMIFS('Регистрация приход товаров'!$H$4:$H$2000,'Регистрация приход товаров'!$A$4:$A$2000,"&gt;="&amp;DATE(YEAR($A1997),MONTH($A1997),1),'Регистрация приход товаров'!$D$4:$D$2000,$D1997)-SUMIFS('Регистрация приход товаров'!$H$4:$H$2000,'Регистрация приход товаров'!$A$4:$A$2000,"&gt;="&amp;DATE(YEAR($A1997),MONTH($A1997)+1,1),'Регистрация приход товаров'!$D$4:$D$2000,$D1997))+(IFERROR((SUMIF('Остаток на начало год'!$B$5:$B$302,$D1997,'Остаток на начало год'!$F$5:$F$302)+SUMIFS('Регистрация приход товаров'!$H$4:$H$2000,'Регистрация приход товаров'!$D$4:$D$2000,$D1997,'Регистрация приход товаров'!$A$4:$A$2000,"&lt;"&amp;DATE(YEAR($A1997),MONTH($A1997),1)))-SUMIFS('Регистрация расход товаров'!$H$4:$H$2000,'Регистрация расход товаров'!$A$4:$A$2000,"&lt;"&amp;DATE(YEAR($A1997),MONTH($A1997),1),'Регистрация расход товаров'!$D$4:$D$2000,$D1997),0)))/((SUMIFS('Регистрация приход товаров'!$G$4:$G$2000,'Регистрация приход товаров'!$A$4:$A$2000,"&gt;="&amp;DATE(YEAR($A1997),MONTH($A1997),1),'Регистрация приход товаров'!$D$4:$D$2000,$D1997)-SUMIFS('Регистрация приход товаров'!$G$4:$G$2000,'Регистрация приход товаров'!$A$4:$A$2000,"&gt;="&amp;DATE(YEAR($A1997),MONTH($A1997)+1,1),'Регистрация приход товаров'!$D$4:$D$2000,$D1997))+(IFERROR((SUMIF('Остаток на начало год'!$B$5:$B$302,$D1997,'Остаток на начало год'!$E$5:$E$302)+SUMIFS('Регистрация приход товаров'!$G$4:$G$2000,'Регистрация приход товаров'!$D$4:$D$2000,$D1997,'Регистрация приход товаров'!$A$4:$A$2000,"&lt;"&amp;DATE(YEAR($A1997),MONTH($A1997),1)))-SUMIFS('Регистрация расход товаров'!$G$4:$G$2000,'Регистрация расход товаров'!$A$4:$A$2000,"&lt;"&amp;DATE(YEAR($A1997),MONTH($A1997),1),'Регистрация расход товаров'!$D$4:$D$2000,$D1997),0))))*G1997,0)</f>
        <v>0</v>
      </c>
      <c r="I1997" s="154"/>
      <c r="J1997" s="153">
        <f t="shared" si="62"/>
        <v>0</v>
      </c>
      <c r="K1997" s="153">
        <f t="shared" si="63"/>
        <v>0</v>
      </c>
      <c r="L1997" s="43" t="e">
        <f>IF(B1997=#REF!,MAX($L$3:L1996)+1,0)</f>
        <v>#REF!</v>
      </c>
    </row>
    <row r="1998" spans="1:12">
      <c r="A1998" s="158"/>
      <c r="B1998" s="94"/>
      <c r="C1998" s="159"/>
      <c r="D1998" s="128"/>
      <c r="E1998" s="151" t="str">
        <f>IFERROR(INDEX('Материал хисобот'!$C$9:$C$259,MATCH(D1998,'Материал хисобот'!$B$9:$B$259,0),1),"")</f>
        <v/>
      </c>
      <c r="F1998" s="152" t="str">
        <f>IFERROR(INDEX('Материал хисобот'!$D$9:$D$259,MATCH(D1998,'Материал хисобот'!$B$9:$B$259,0),1),"")</f>
        <v/>
      </c>
      <c r="G1998" s="155"/>
      <c r="H1998" s="153">
        <f>IFERROR((((SUMIFS('Регистрация приход товаров'!$H$4:$H$2000,'Регистрация приход товаров'!$A$4:$A$2000,"&gt;="&amp;DATE(YEAR($A1998),MONTH($A1998),1),'Регистрация приход товаров'!$D$4:$D$2000,$D1998)-SUMIFS('Регистрация приход товаров'!$H$4:$H$2000,'Регистрация приход товаров'!$A$4:$A$2000,"&gt;="&amp;DATE(YEAR($A1998),MONTH($A1998)+1,1),'Регистрация приход товаров'!$D$4:$D$2000,$D1998))+(IFERROR((SUMIF('Остаток на начало год'!$B$5:$B$302,$D1998,'Остаток на начало год'!$F$5:$F$302)+SUMIFS('Регистрация приход товаров'!$H$4:$H$2000,'Регистрация приход товаров'!$D$4:$D$2000,$D1998,'Регистрация приход товаров'!$A$4:$A$2000,"&lt;"&amp;DATE(YEAR($A1998),MONTH($A1998),1)))-SUMIFS('Регистрация расход товаров'!$H$4:$H$2000,'Регистрация расход товаров'!$A$4:$A$2000,"&lt;"&amp;DATE(YEAR($A1998),MONTH($A1998),1),'Регистрация расход товаров'!$D$4:$D$2000,$D1998),0)))/((SUMIFS('Регистрация приход товаров'!$G$4:$G$2000,'Регистрация приход товаров'!$A$4:$A$2000,"&gt;="&amp;DATE(YEAR($A1998),MONTH($A1998),1),'Регистрация приход товаров'!$D$4:$D$2000,$D1998)-SUMIFS('Регистрация приход товаров'!$G$4:$G$2000,'Регистрация приход товаров'!$A$4:$A$2000,"&gt;="&amp;DATE(YEAR($A1998),MONTH($A1998)+1,1),'Регистрация приход товаров'!$D$4:$D$2000,$D1998))+(IFERROR((SUMIF('Остаток на начало год'!$B$5:$B$302,$D1998,'Остаток на начало год'!$E$5:$E$302)+SUMIFS('Регистрация приход товаров'!$G$4:$G$2000,'Регистрация приход товаров'!$D$4:$D$2000,$D1998,'Регистрация приход товаров'!$A$4:$A$2000,"&lt;"&amp;DATE(YEAR($A1998),MONTH($A1998),1)))-SUMIFS('Регистрация расход товаров'!$G$4:$G$2000,'Регистрация расход товаров'!$A$4:$A$2000,"&lt;"&amp;DATE(YEAR($A1998),MONTH($A1998),1),'Регистрация расход товаров'!$D$4:$D$2000,$D1998),0))))*G1998,0)</f>
        <v>0</v>
      </c>
      <c r="I1998" s="154"/>
      <c r="J1998" s="153">
        <f t="shared" si="62"/>
        <v>0</v>
      </c>
      <c r="K1998" s="153">
        <f t="shared" si="63"/>
        <v>0</v>
      </c>
      <c r="L1998" s="43" t="e">
        <f>IF(B1998=#REF!,MAX($L$3:L1997)+1,0)</f>
        <v>#REF!</v>
      </c>
    </row>
    <row r="1999" spans="1:12">
      <c r="A1999" s="158"/>
      <c r="B1999" s="94"/>
      <c r="C1999" s="159"/>
      <c r="D1999" s="128"/>
      <c r="E1999" s="151" t="str">
        <f>IFERROR(INDEX('Материал хисобот'!$C$9:$C$259,MATCH(D1999,'Материал хисобот'!$B$9:$B$259,0),1),"")</f>
        <v/>
      </c>
      <c r="F1999" s="152" t="str">
        <f>IFERROR(INDEX('Материал хисобот'!$D$9:$D$259,MATCH(D1999,'Материал хисобот'!$B$9:$B$259,0),1),"")</f>
        <v/>
      </c>
      <c r="G1999" s="155"/>
      <c r="H1999" s="153">
        <f>IFERROR((((SUMIFS('Регистрация приход товаров'!$H$4:$H$2000,'Регистрация приход товаров'!$A$4:$A$2000,"&gt;="&amp;DATE(YEAR($A1999),MONTH($A1999),1),'Регистрация приход товаров'!$D$4:$D$2000,$D1999)-SUMIFS('Регистрация приход товаров'!$H$4:$H$2000,'Регистрация приход товаров'!$A$4:$A$2000,"&gt;="&amp;DATE(YEAR($A1999),MONTH($A1999)+1,1),'Регистрация приход товаров'!$D$4:$D$2000,$D1999))+(IFERROR((SUMIF('Остаток на начало год'!$B$5:$B$302,$D1999,'Остаток на начало год'!$F$5:$F$302)+SUMIFS('Регистрация приход товаров'!$H$4:$H$2000,'Регистрация приход товаров'!$D$4:$D$2000,$D1999,'Регистрация приход товаров'!$A$4:$A$2000,"&lt;"&amp;DATE(YEAR($A1999),MONTH($A1999),1)))-SUMIFS('Регистрация расход товаров'!$H$4:$H$2000,'Регистрация расход товаров'!$A$4:$A$2000,"&lt;"&amp;DATE(YEAR($A1999),MONTH($A1999),1),'Регистрация расход товаров'!$D$4:$D$2000,$D1999),0)))/((SUMIFS('Регистрация приход товаров'!$G$4:$G$2000,'Регистрация приход товаров'!$A$4:$A$2000,"&gt;="&amp;DATE(YEAR($A1999),MONTH($A1999),1),'Регистрация приход товаров'!$D$4:$D$2000,$D1999)-SUMIFS('Регистрация приход товаров'!$G$4:$G$2000,'Регистрация приход товаров'!$A$4:$A$2000,"&gt;="&amp;DATE(YEAR($A1999),MONTH($A1999)+1,1),'Регистрация приход товаров'!$D$4:$D$2000,$D1999))+(IFERROR((SUMIF('Остаток на начало год'!$B$5:$B$302,$D1999,'Остаток на начало год'!$E$5:$E$302)+SUMIFS('Регистрация приход товаров'!$G$4:$G$2000,'Регистрация приход товаров'!$D$4:$D$2000,$D1999,'Регистрация приход товаров'!$A$4:$A$2000,"&lt;"&amp;DATE(YEAR($A1999),MONTH($A1999),1)))-SUMIFS('Регистрация расход товаров'!$G$4:$G$2000,'Регистрация расход товаров'!$A$4:$A$2000,"&lt;"&amp;DATE(YEAR($A1999),MONTH($A1999),1),'Регистрация расход товаров'!$D$4:$D$2000,$D1999),0))))*G1999,0)</f>
        <v>0</v>
      </c>
      <c r="I1999" s="154"/>
      <c r="J1999" s="153">
        <f t="shared" si="62"/>
        <v>0</v>
      </c>
      <c r="K1999" s="153">
        <f t="shared" si="63"/>
        <v>0</v>
      </c>
      <c r="L1999" s="43" t="e">
        <f>IF(B1999=#REF!,MAX($L$3:L1998)+1,0)</f>
        <v>#REF!</v>
      </c>
    </row>
    <row r="2000" spans="1:12">
      <c r="A2000" s="158"/>
      <c r="B2000" s="94"/>
      <c r="C2000" s="159"/>
      <c r="D2000" s="128"/>
      <c r="E2000" s="151" t="str">
        <f>IFERROR(INDEX('Материал хисобот'!$C$9:$C$259,MATCH(D2000,'Материал хисобот'!$B$9:$B$259,0),1),"")</f>
        <v/>
      </c>
      <c r="F2000" s="152" t="str">
        <f>IFERROR(INDEX('Материал хисобот'!$D$9:$D$259,MATCH(D2000,'Материал хисобот'!$B$9:$B$259,0),1),"")</f>
        <v/>
      </c>
      <c r="G2000" s="155"/>
      <c r="H2000" s="153">
        <f>IFERROR((((SUMIFS('Регистрация приход товаров'!$H$4:$H$2000,'Регистрация приход товаров'!$A$4:$A$2000,"&gt;="&amp;DATE(YEAR($A2000),MONTH($A2000),1),'Регистрация приход товаров'!$D$4:$D$2000,$D2000)-SUMIFS('Регистрация приход товаров'!$H$4:$H$2000,'Регистрация приход товаров'!$A$4:$A$2000,"&gt;="&amp;DATE(YEAR($A2000),MONTH($A2000)+1,1),'Регистрация приход товаров'!$D$4:$D$2000,$D2000))+(IFERROR((SUMIF('Остаток на начало год'!$B$5:$B$302,$D2000,'Остаток на начало год'!$F$5:$F$302)+SUMIFS('Регистрация приход товаров'!$H$4:$H$2000,'Регистрация приход товаров'!$D$4:$D$2000,$D2000,'Регистрация приход товаров'!$A$4:$A$2000,"&lt;"&amp;DATE(YEAR($A2000),MONTH($A2000),1)))-SUMIFS('Регистрация расход товаров'!$H$4:$H$2000,'Регистрация расход товаров'!$A$4:$A$2000,"&lt;"&amp;DATE(YEAR($A2000),MONTH($A2000),1),'Регистрация расход товаров'!$D$4:$D$2000,$D2000),0)))/((SUMIFS('Регистрация приход товаров'!$G$4:$G$2000,'Регистрация приход товаров'!$A$4:$A$2000,"&gt;="&amp;DATE(YEAR($A2000),MONTH($A2000),1),'Регистрация приход товаров'!$D$4:$D$2000,$D2000)-SUMIFS('Регистрация приход товаров'!$G$4:$G$2000,'Регистрация приход товаров'!$A$4:$A$2000,"&gt;="&amp;DATE(YEAR($A2000),MONTH($A2000)+1,1),'Регистрация приход товаров'!$D$4:$D$2000,$D2000))+(IFERROR((SUMIF('Остаток на начало год'!$B$5:$B$302,$D2000,'Остаток на начало год'!$E$5:$E$302)+SUMIFS('Регистрация приход товаров'!$G$4:$G$2000,'Регистрация приход товаров'!$D$4:$D$2000,$D2000,'Регистрация приход товаров'!$A$4:$A$2000,"&lt;"&amp;DATE(YEAR($A2000),MONTH($A2000),1)))-SUMIFS('Регистрация расход товаров'!$G$4:$G$2000,'Регистрация расход товаров'!$A$4:$A$2000,"&lt;"&amp;DATE(YEAR($A2000),MONTH($A2000),1),'Регистрация расход товаров'!$D$4:$D$2000,$D2000),0))))*G2000,0)</f>
        <v>0</v>
      </c>
      <c r="I2000" s="154"/>
      <c r="J2000" s="153">
        <f t="shared" si="62"/>
        <v>0</v>
      </c>
      <c r="K2000" s="153">
        <f t="shared" si="63"/>
        <v>0</v>
      </c>
      <c r="L2000" s="43" t="e">
        <f>IF(B2000=#REF!,MAX($L$3:L1999)+1,0)</f>
        <v>#REF!</v>
      </c>
    </row>
  </sheetData>
  <autoFilter ref="A3:K2000" xr:uid="{00000000-0009-0000-0000-000002000000}"/>
  <sortState xmlns:xlrd2="http://schemas.microsoft.com/office/spreadsheetml/2017/richdata2" ref="A109:H123">
    <sortCondition ref="A109"/>
  </sortState>
  <mergeCells count="1">
    <mergeCell ref="A1:K1"/>
  </mergeCells>
  <conditionalFormatting sqref="D39">
    <cfRule type="expression" dxfId="3" priority="2" stopIfTrue="1">
      <formula>ISODD($N39)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5">
    <tabColor rgb="FFFF0000"/>
  </sheetPr>
  <dimension ref="A1:J2000"/>
  <sheetViews>
    <sheetView showGridLines="0" workbookViewId="0">
      <selection activeCell="D13" sqref="D13"/>
    </sheetView>
  </sheetViews>
  <sheetFormatPr defaultColWidth="0" defaultRowHeight="15" zeroHeight="1"/>
  <cols>
    <col min="1" max="1" width="10.42578125" style="116" customWidth="1"/>
    <col min="2" max="2" width="17.140625" style="116" bestFit="1" customWidth="1"/>
    <col min="3" max="3" width="49" style="116" customWidth="1"/>
    <col min="4" max="4" width="42.140625" style="117" customWidth="1"/>
    <col min="5" max="5" width="21.140625" style="137" customWidth="1"/>
    <col min="6" max="6" width="9.5703125" style="138" customWidth="1"/>
    <col min="7" max="7" width="15.7109375" style="116" customWidth="1"/>
    <col min="8" max="8" width="16.7109375" style="116" customWidth="1"/>
    <col min="9" max="9" width="9.140625" style="116" hidden="1" customWidth="1"/>
    <col min="10" max="10" width="0" style="116" hidden="1" customWidth="1"/>
    <col min="11" max="16384" width="9.140625" style="116" hidden="1"/>
  </cols>
  <sheetData>
    <row r="1" spans="1:10">
      <c r="A1" s="150" t="s">
        <v>73</v>
      </c>
      <c r="B1" s="150"/>
      <c r="C1" s="150"/>
      <c r="D1" s="150"/>
      <c r="E1" s="150"/>
      <c r="F1" s="150"/>
      <c r="G1" s="150"/>
      <c r="H1" s="150"/>
    </row>
    <row r="2" spans="1:10">
      <c r="E2" s="117"/>
      <c r="F2" s="116"/>
    </row>
    <row r="3" spans="1:10" ht="49.5" customHeight="1">
      <c r="A3" s="75" t="s">
        <v>83</v>
      </c>
      <c r="B3" s="75" t="s">
        <v>82</v>
      </c>
      <c r="C3" s="75" t="s">
        <v>84</v>
      </c>
      <c r="D3" s="75" t="s">
        <v>72</v>
      </c>
      <c r="E3" s="75" t="s">
        <v>147</v>
      </c>
      <c r="F3" s="75" t="s">
        <v>59</v>
      </c>
      <c r="G3" s="75" t="s">
        <v>149</v>
      </c>
      <c r="H3" s="75" t="s">
        <v>3</v>
      </c>
    </row>
    <row r="4" spans="1:10">
      <c r="A4" s="144"/>
      <c r="B4" s="145"/>
      <c r="C4" s="146"/>
      <c r="D4" s="125"/>
      <c r="E4" s="135" t="str">
        <f>IFERROR(INDEX('Материал хисобот'!$C$9:$C$259,MATCH(D4,'Материал хисобот'!$B$9:$B$259,0),1),"")</f>
        <v/>
      </c>
      <c r="F4" s="136" t="str">
        <f>IFERROR(INDEX('Материал хисобот'!$D$9:$D$259,MATCH(D4,'Материал хисобот'!$B$9:$B$259,0),1),"")</f>
        <v/>
      </c>
      <c r="G4" s="139"/>
      <c r="H4" s="140"/>
      <c r="I4" s="116" t="e">
        <f>INDEX('Регистрация расход товаров'!$I$4:$I$25,MATCH('Регистрация приход товаров'!D4,'Регистрация расход товаров'!$D$4:$D$25,0),1)</f>
        <v>#N/A</v>
      </c>
      <c r="J4" s="116" t="e">
        <f>+I4/1.2</f>
        <v>#N/A</v>
      </c>
    </row>
    <row r="5" spans="1:10">
      <c r="A5" s="147"/>
      <c r="B5" s="148"/>
      <c r="C5" s="149"/>
      <c r="D5" s="128"/>
      <c r="E5" s="135" t="str">
        <f>IFERROR(INDEX('Материал хисобот'!$C$9:$C$259,MATCH(D5,'Материал хисобот'!$B$9:$B$259,0),1),"")</f>
        <v/>
      </c>
      <c r="F5" s="136" t="str">
        <f>IFERROR(INDEX('Материал хисобот'!$D$9:$D$259,MATCH(D5,'Материал хисобот'!$B$9:$B$259,0),1),"")</f>
        <v/>
      </c>
      <c r="G5" s="141"/>
      <c r="H5" s="142"/>
      <c r="I5" s="116" t="e">
        <f>INDEX('Регистрация расход товаров'!$I$4:$I$25,MATCH('Регистрация приход товаров'!D5,'Регистрация расход товаров'!$D$4:$D$25,0),1)</f>
        <v>#N/A</v>
      </c>
      <c r="J5" s="116">
        <v>3600000</v>
      </c>
    </row>
    <row r="6" spans="1:10">
      <c r="A6" s="147"/>
      <c r="B6" s="148"/>
      <c r="C6" s="149"/>
      <c r="D6" s="128"/>
      <c r="E6" s="135" t="str">
        <f>IFERROR(INDEX('Материал хисобот'!$C$9:$C$259,MATCH(D6,'Материал хисобот'!$B$9:$B$259,0),1),"")</f>
        <v/>
      </c>
      <c r="F6" s="136" t="str">
        <f>IFERROR(INDEX('Материал хисобот'!$D$9:$D$259,MATCH(D6,'Материал хисобот'!$B$9:$B$259,0),1),"")</f>
        <v/>
      </c>
      <c r="G6" s="141"/>
      <c r="H6" s="142"/>
      <c r="I6" s="116" t="e">
        <f>INDEX('Регистрация расход товаров'!$I$4:$I$25,MATCH('Регистрация приход товаров'!D6,'Регистрация расход товаров'!$D$4:$D$25,0),1)</f>
        <v>#N/A</v>
      </c>
      <c r="J6" s="116">
        <v>900000</v>
      </c>
    </row>
    <row r="7" spans="1:10">
      <c r="A7" s="147"/>
      <c r="B7" s="148"/>
      <c r="C7" s="149"/>
      <c r="D7" s="128"/>
      <c r="E7" s="135" t="str">
        <f>IFERROR(INDEX('Материал хисобот'!$C$9:$C$259,MATCH(D7,'Материал хисобот'!$B$9:$B$259,0),1),"")</f>
        <v/>
      </c>
      <c r="F7" s="136" t="str">
        <f>IFERROR(INDEX('Материал хисобот'!$D$9:$D$259,MATCH(D7,'Материал хисобот'!$B$9:$B$259,0),1),"")</f>
        <v/>
      </c>
      <c r="G7" s="141"/>
      <c r="H7" s="142"/>
      <c r="I7" s="116" t="e">
        <f>INDEX('Регистрация расход товаров'!$I$4:$I$25,MATCH('Регистрация приход товаров'!D7,'Регистрация расход товаров'!$D$4:$D$25,0),1)</f>
        <v>#N/A</v>
      </c>
      <c r="J7" s="116">
        <v>900000</v>
      </c>
    </row>
    <row r="8" spans="1:10">
      <c r="A8" s="147"/>
      <c r="B8" s="148"/>
      <c r="C8" s="149"/>
      <c r="D8" s="128"/>
      <c r="E8" s="135" t="str">
        <f>IFERROR(INDEX('Материал хисобот'!$C$9:$C$259,MATCH(D8,'Материал хисобот'!$B$9:$B$259,0),1),"")</f>
        <v/>
      </c>
      <c r="F8" s="136" t="str">
        <f>IFERROR(INDEX('Материал хисобот'!$D$9:$D$259,MATCH(D8,'Материал хисобот'!$B$9:$B$259,0),1),"")</f>
        <v/>
      </c>
      <c r="G8" s="141"/>
      <c r="H8" s="142"/>
      <c r="I8" s="116" t="e">
        <f>INDEX('Регистрация расход товаров'!$I$4:$I$25,MATCH('Регистрация приход товаров'!D8,'Регистрация расход товаров'!$D$4:$D$25,0),1)</f>
        <v>#N/A</v>
      </c>
      <c r="J8" s="116" t="e">
        <f t="shared" ref="J8:J11" si="0">+I8/1.2</f>
        <v>#N/A</v>
      </c>
    </row>
    <row r="9" spans="1:10">
      <c r="A9" s="147"/>
      <c r="B9" s="148"/>
      <c r="C9" s="149"/>
      <c r="D9" s="128"/>
      <c r="E9" s="135" t="str">
        <f>IFERROR(INDEX('Материал хисобот'!$C$9:$C$259,MATCH(D9,'Материал хисобот'!$B$9:$B$259,0),1),"")</f>
        <v/>
      </c>
      <c r="F9" s="136" t="str">
        <f>IFERROR(INDEX('Материал хисобот'!$D$9:$D$259,MATCH(D9,'Материал хисобот'!$B$9:$B$259,0),1),"")</f>
        <v/>
      </c>
      <c r="G9" s="141"/>
      <c r="H9" s="142"/>
      <c r="I9" s="116" t="e">
        <f>INDEX('Регистрация расход товаров'!$I$4:$I$25,MATCH('Регистрация приход товаров'!D9,'Регистрация расход товаров'!$D$4:$D$25,0),1)</f>
        <v>#N/A</v>
      </c>
      <c r="J9" s="116">
        <v>3500000</v>
      </c>
    </row>
    <row r="10" spans="1:10">
      <c r="A10" s="147"/>
      <c r="B10" s="148"/>
      <c r="C10" s="149"/>
      <c r="D10" s="128"/>
      <c r="E10" s="135" t="str">
        <f>IFERROR(INDEX('Материал хисобот'!$C$9:$C$259,MATCH(D10,'Материал хисобот'!$B$9:$B$259,0),1),"")</f>
        <v/>
      </c>
      <c r="F10" s="136" t="str">
        <f>IFERROR(INDEX('Материал хисобот'!$D$9:$D$259,MATCH(D10,'Материал хисобот'!$B$9:$B$259,0),1),"")</f>
        <v/>
      </c>
      <c r="G10" s="141"/>
      <c r="H10" s="142"/>
      <c r="I10" s="116" t="e">
        <f>INDEX('Регистрация расход товаров'!$I$4:$I$25,MATCH('Регистрация приход товаров'!D10,'Регистрация расход товаров'!$D$4:$D$25,0),1)</f>
        <v>#N/A</v>
      </c>
      <c r="J10" s="116">
        <v>1800000</v>
      </c>
    </row>
    <row r="11" spans="1:10">
      <c r="A11" s="147"/>
      <c r="B11" s="148"/>
      <c r="C11" s="149"/>
      <c r="D11" s="128"/>
      <c r="E11" s="135" t="str">
        <f>IFERROR(INDEX('Материал хисобот'!$C$9:$C$259,MATCH(D11,'Материал хисобот'!$B$9:$B$259,0),1),"")</f>
        <v/>
      </c>
      <c r="F11" s="136" t="str">
        <f>IFERROR(INDEX('Материал хисобот'!$D$9:$D$259,MATCH(D11,'Материал хисобот'!$B$9:$B$259,0),1),"")</f>
        <v/>
      </c>
      <c r="G11" s="141"/>
      <c r="H11" s="142"/>
      <c r="I11" s="116" t="e">
        <f>INDEX('Регистрация расход товаров'!$I$4:$I$25,MATCH('Регистрация приход товаров'!D11,'Регистрация расход товаров'!$D$4:$D$25,0),1)</f>
        <v>#N/A</v>
      </c>
      <c r="J11" s="116" t="e">
        <f t="shared" si="0"/>
        <v>#N/A</v>
      </c>
    </row>
    <row r="12" spans="1:10">
      <c r="A12" s="147"/>
      <c r="B12" s="148"/>
      <c r="C12" s="149"/>
      <c r="D12" s="128"/>
      <c r="E12" s="135" t="str">
        <f>IFERROR(INDEX('Материал хисобот'!$C$9:$C$259,MATCH(D12,'Материал хисобот'!$B$9:$B$259,0),1),"")</f>
        <v/>
      </c>
      <c r="F12" s="136" t="str">
        <f>IFERROR(INDEX('Материал хисобот'!$D$9:$D$259,MATCH(D12,'Материал хисобот'!$B$9:$B$259,0),1),"")</f>
        <v/>
      </c>
      <c r="G12" s="141"/>
      <c r="H12" s="142"/>
      <c r="I12" s="116" t="e">
        <f>INDEX('Регистрация расход товаров'!$I$4:$I$25,MATCH('Регистрация приход товаров'!D12,'Регистрация расход товаров'!$D$4:$D$25,0),1)</f>
        <v>#N/A</v>
      </c>
      <c r="J12" s="116">
        <v>2700000</v>
      </c>
    </row>
    <row r="13" spans="1:10">
      <c r="A13" s="147"/>
      <c r="B13" s="148"/>
      <c r="C13" s="149"/>
      <c r="D13" s="129"/>
      <c r="E13" s="135" t="str">
        <f>IFERROR(INDEX('Материал хисобот'!$C$9:$C$259,MATCH(D13,'Материал хисобот'!$B$9:$B$259,0),1),"")</f>
        <v/>
      </c>
      <c r="F13" s="136" t="str">
        <f>IFERROR(INDEX('Материал хисобот'!$D$9:$D$259,MATCH(D13,'Материал хисобот'!$B$9:$B$259,0),1),"")</f>
        <v/>
      </c>
      <c r="G13" s="141"/>
      <c r="H13" s="142"/>
      <c r="I13" s="116" t="e">
        <f>INDEX('Регистрация расход товаров'!$I$4:$I$25,MATCH('Регистрация приход товаров'!D13,'Регистрация расход товаров'!$D$4:$D$25,0),1)</f>
        <v>#N/A</v>
      </c>
      <c r="J13" s="116">
        <v>3300000</v>
      </c>
    </row>
    <row r="14" spans="1:10">
      <c r="A14" s="147"/>
      <c r="B14" s="148"/>
      <c r="C14" s="149"/>
      <c r="D14" s="128"/>
      <c r="E14" s="135" t="str">
        <f>IFERROR(INDEX('Материал хисобот'!$C$9:$C$259,MATCH(D14,'Материал хисобот'!$B$9:$B$259,0),1),"")</f>
        <v/>
      </c>
      <c r="F14" s="136" t="str">
        <f>IFERROR(INDEX('Материал хисобот'!$D$9:$D$259,MATCH(D14,'Материал хисобот'!$B$9:$B$259,0),1),"")</f>
        <v/>
      </c>
      <c r="G14" s="141"/>
      <c r="H14" s="142"/>
      <c r="I14" s="116" t="e">
        <f>INDEX('Регистрация расход товаров'!$I$4:$I$25,MATCH('Регистрация приход товаров'!D14,'Регистрация расход товаров'!$D$4:$D$25,0),1)</f>
        <v>#N/A</v>
      </c>
      <c r="J14" s="116">
        <v>3100000</v>
      </c>
    </row>
    <row r="15" spans="1:10">
      <c r="A15" s="147"/>
      <c r="B15" s="148"/>
      <c r="C15" s="149"/>
      <c r="D15" s="128"/>
      <c r="E15" s="135" t="str">
        <f>IFERROR(INDEX('Материал хисобот'!$C$9:$C$259,MATCH(D15,'Материал хисобот'!$B$9:$B$259,0),1),"")</f>
        <v/>
      </c>
      <c r="F15" s="136" t="str">
        <f>IFERROR(INDEX('Материал хисобот'!$D$9:$D$259,MATCH(D15,'Материал хисобот'!$B$9:$B$259,0),1),"")</f>
        <v/>
      </c>
      <c r="G15" s="141"/>
      <c r="H15" s="142"/>
      <c r="I15" s="116" t="e">
        <f>INDEX('Регистрация расход товаров'!$I$4:$I$25,MATCH('Регистрация приход товаров'!D15,'Регистрация расход товаров'!$D$4:$D$25,0),1)</f>
        <v>#N/A</v>
      </c>
      <c r="J15" s="116">
        <v>2100000</v>
      </c>
    </row>
    <row r="16" spans="1:10">
      <c r="A16" s="147"/>
      <c r="B16" s="148"/>
      <c r="C16" s="149"/>
      <c r="D16" s="128"/>
      <c r="E16" s="135" t="str">
        <f>IFERROR(INDEX('Материал хисобот'!$C$9:$C$259,MATCH(D16,'Материал хисобот'!$B$9:$B$259,0),1),"")</f>
        <v/>
      </c>
      <c r="F16" s="136" t="str">
        <f>IFERROR(INDEX('Материал хисобот'!$D$9:$D$259,MATCH(D16,'Материал хисобот'!$B$9:$B$259,0),1),"")</f>
        <v/>
      </c>
      <c r="G16" s="141"/>
      <c r="H16" s="142"/>
      <c r="I16" s="116" t="e">
        <f>INDEX('Регистрация расход товаров'!$I$4:$I$25,MATCH('Регистрация приход товаров'!D16,'Регистрация расход товаров'!$D$4:$D$25,0),1)</f>
        <v>#N/A</v>
      </c>
      <c r="J16" s="116">
        <v>3100000</v>
      </c>
    </row>
    <row r="17" spans="1:8">
      <c r="A17" s="147"/>
      <c r="B17" s="148"/>
      <c r="C17" s="149"/>
      <c r="D17" s="128"/>
      <c r="E17" s="135" t="str">
        <f>IFERROR(INDEX('Материал хисобот'!$C$9:$C$259,MATCH(D17,'Материал хисобот'!$B$9:$B$259,0),1),"")</f>
        <v/>
      </c>
      <c r="F17" s="136" t="str">
        <f>IFERROR(INDEX('Материал хисобот'!$D$9:$D$259,MATCH(D17,'Материал хисобот'!$B$9:$B$259,0),1),"")</f>
        <v/>
      </c>
      <c r="G17" s="141"/>
      <c r="H17" s="142"/>
    </row>
    <row r="18" spans="1:8">
      <c r="A18" s="147"/>
      <c r="B18" s="148"/>
      <c r="C18" s="149"/>
      <c r="D18" s="128"/>
      <c r="E18" s="135" t="str">
        <f>IFERROR(INDEX('Материал хисобот'!$C$9:$C$259,MATCH(D18,'Материал хисобот'!$B$9:$B$259,0),1),"")</f>
        <v/>
      </c>
      <c r="F18" s="136" t="str">
        <f>IFERROR(INDEX('Материал хисобот'!$D$9:$D$259,MATCH(D18,'Материал хисобот'!$B$9:$B$259,0),1),"")</f>
        <v/>
      </c>
      <c r="G18" s="141"/>
      <c r="H18" s="142"/>
    </row>
    <row r="19" spans="1:8">
      <c r="A19" s="147"/>
      <c r="B19" s="148"/>
      <c r="C19" s="149"/>
      <c r="D19" s="128"/>
      <c r="E19" s="135" t="str">
        <f>IFERROR(INDEX('Материал хисобот'!$C$9:$C$259,MATCH(D19,'Материал хисобот'!$B$9:$B$259,0),1),"")</f>
        <v/>
      </c>
      <c r="F19" s="136" t="str">
        <f>IFERROR(INDEX('Материал хисобот'!$D$9:$D$259,MATCH(D19,'Материал хисобот'!$B$9:$B$259,0),1),"")</f>
        <v/>
      </c>
      <c r="G19" s="141"/>
      <c r="H19" s="142"/>
    </row>
    <row r="20" spans="1:8">
      <c r="A20" s="147"/>
      <c r="B20" s="148"/>
      <c r="C20" s="149"/>
      <c r="D20" s="128"/>
      <c r="E20" s="135" t="str">
        <f>IFERROR(INDEX('Материал хисобот'!$C$9:$C$259,MATCH(D20,'Материал хисобот'!$B$9:$B$259,0),1),"")</f>
        <v/>
      </c>
      <c r="F20" s="136" t="str">
        <f>IFERROR(INDEX('Материал хисобот'!$D$9:$D$259,MATCH(D20,'Материал хисобот'!$B$9:$B$259,0),1),"")</f>
        <v/>
      </c>
      <c r="G20" s="141"/>
      <c r="H20" s="142"/>
    </row>
    <row r="21" spans="1:8">
      <c r="A21" s="147"/>
      <c r="B21" s="148"/>
      <c r="C21" s="149"/>
      <c r="D21" s="128"/>
      <c r="E21" s="135" t="str">
        <f>IFERROR(INDEX('Материал хисобот'!$C$9:$C$259,MATCH(D21,'Материал хисобот'!$B$9:$B$259,0),1),"")</f>
        <v/>
      </c>
      <c r="F21" s="136" t="str">
        <f>IFERROR(INDEX('Материал хисобот'!$D$9:$D$259,MATCH(D21,'Материал хисобот'!$B$9:$B$259,0),1),"")</f>
        <v/>
      </c>
      <c r="G21" s="141"/>
      <c r="H21" s="142"/>
    </row>
    <row r="22" spans="1:8">
      <c r="A22" s="147"/>
      <c r="B22" s="148"/>
      <c r="C22" s="149"/>
      <c r="D22" s="128"/>
      <c r="E22" s="135" t="str">
        <f>IFERROR(INDEX('Материал хисобот'!$C$9:$C$259,MATCH(D22,'Материал хисобот'!$B$9:$B$259,0),1),"")</f>
        <v/>
      </c>
      <c r="F22" s="136" t="str">
        <f>IFERROR(INDEX('Материал хисобот'!$D$9:$D$259,MATCH(D22,'Материал хисобот'!$B$9:$B$259,0),1),"")</f>
        <v/>
      </c>
      <c r="G22" s="141"/>
      <c r="H22" s="142"/>
    </row>
    <row r="23" spans="1:8">
      <c r="A23" s="147"/>
      <c r="B23" s="148"/>
      <c r="C23" s="149"/>
      <c r="D23" s="128"/>
      <c r="E23" s="135" t="str">
        <f>IFERROR(INDEX('Материал хисобот'!$C$9:$C$259,MATCH(D23,'Материал хисобот'!$B$9:$B$259,0),1),"")</f>
        <v/>
      </c>
      <c r="F23" s="136" t="str">
        <f>IFERROR(INDEX('Материал хисобот'!$D$9:$D$259,MATCH(D23,'Материал хисобот'!$B$9:$B$259,0),1),"")</f>
        <v/>
      </c>
      <c r="G23" s="141"/>
      <c r="H23" s="142"/>
    </row>
    <row r="24" spans="1:8">
      <c r="A24" s="147"/>
      <c r="B24" s="148"/>
      <c r="C24" s="149"/>
      <c r="D24" s="128"/>
      <c r="E24" s="135" t="str">
        <f>IFERROR(INDEX('Материал хисобот'!$C$9:$C$259,MATCH(D24,'Материал хисобот'!$B$9:$B$259,0),1),"")</f>
        <v/>
      </c>
      <c r="F24" s="136" t="str">
        <f>IFERROR(INDEX('Материал хисобот'!$D$9:$D$259,MATCH(D24,'Материал хисобот'!$B$9:$B$259,0),1),"")</f>
        <v/>
      </c>
      <c r="G24" s="141"/>
      <c r="H24" s="142"/>
    </row>
    <row r="25" spans="1:8" ht="15" customHeight="1">
      <c r="A25" s="147"/>
      <c r="B25" s="148"/>
      <c r="C25" s="149"/>
      <c r="D25" s="128"/>
      <c r="E25" s="135" t="str">
        <f>IFERROR(INDEX('Материал хисобот'!$C$9:$C$259,MATCH(D25,'Материал хисобот'!$B$9:$B$259,0),1),"")</f>
        <v/>
      </c>
      <c r="F25" s="136" t="str">
        <f>IFERROR(INDEX('Материал хисобот'!$D$9:$D$259,MATCH(D25,'Материал хисобот'!$B$9:$B$259,0),1),"")</f>
        <v/>
      </c>
      <c r="G25" s="141"/>
      <c r="H25" s="142"/>
    </row>
    <row r="26" spans="1:8" ht="15" customHeight="1">
      <c r="A26" s="147"/>
      <c r="B26" s="148"/>
      <c r="C26" s="149"/>
      <c r="D26" s="129"/>
      <c r="E26" s="135" t="str">
        <f>IFERROR(INDEX('Материал хисобот'!$C$9:$C$259,MATCH(D26,'Материал хисобот'!$B$9:$B$259,0),1),"")</f>
        <v/>
      </c>
      <c r="F26" s="136" t="str">
        <f>IFERROR(INDEX('Материал хисобот'!$D$9:$D$259,MATCH(D26,'Материал хисобот'!$B$9:$B$259,0),1),"")</f>
        <v/>
      </c>
      <c r="G26" s="141"/>
      <c r="H26" s="142"/>
    </row>
    <row r="27" spans="1:8" ht="15" customHeight="1">
      <c r="A27" s="147"/>
      <c r="B27" s="148"/>
      <c r="C27" s="149"/>
      <c r="D27" s="129"/>
      <c r="E27" s="135" t="str">
        <f>IFERROR(INDEX('Материал хисобот'!$C$9:$C$259,MATCH(D27,'Материал хисобот'!$B$9:$B$259,0),1),"")</f>
        <v/>
      </c>
      <c r="F27" s="136" t="str">
        <f>IFERROR(INDEX('Материал хисобот'!$D$9:$D$259,MATCH(D27,'Материал хисобот'!$B$9:$B$259,0),1),"")</f>
        <v/>
      </c>
      <c r="G27" s="141"/>
      <c r="H27" s="142"/>
    </row>
    <row r="28" spans="1:8" ht="15" customHeight="1">
      <c r="A28" s="147"/>
      <c r="B28" s="148"/>
      <c r="C28" s="149"/>
      <c r="D28" s="129"/>
      <c r="E28" s="135" t="str">
        <f>IFERROR(INDEX('Материал хисобот'!$C$9:$C$259,MATCH(D28,'Материал хисобот'!$B$9:$B$259,0),1),"")</f>
        <v/>
      </c>
      <c r="F28" s="136" t="str">
        <f>IFERROR(INDEX('Материал хисобот'!$D$9:$D$259,MATCH(D28,'Материал хисобот'!$B$9:$B$259,0),1),"")</f>
        <v/>
      </c>
      <c r="G28" s="141"/>
      <c r="H28" s="142"/>
    </row>
    <row r="29" spans="1:8" ht="15" customHeight="1">
      <c r="A29" s="147"/>
      <c r="B29" s="148"/>
      <c r="C29" s="149"/>
      <c r="D29" s="129"/>
      <c r="E29" s="135" t="str">
        <f>IFERROR(INDEX('Материал хисобот'!$C$9:$C$259,MATCH(D29,'Материал хисобот'!$B$9:$B$259,0),1),"")</f>
        <v/>
      </c>
      <c r="F29" s="136" t="str">
        <f>IFERROR(INDEX('Материал хисобот'!$D$9:$D$259,MATCH(D29,'Материал хисобот'!$B$9:$B$259,0),1),"")</f>
        <v/>
      </c>
      <c r="G29" s="141"/>
      <c r="H29" s="142"/>
    </row>
    <row r="30" spans="1:8" ht="15" customHeight="1">
      <c r="A30" s="147"/>
      <c r="B30" s="148"/>
      <c r="C30" s="149"/>
      <c r="D30" s="128"/>
      <c r="E30" s="135" t="str">
        <f>IFERROR(INDEX('Материал хисобот'!$C$9:$C$259,MATCH(D30,'Материал хисобот'!$B$9:$B$259,0),1),"")</f>
        <v/>
      </c>
      <c r="F30" s="136" t="str">
        <f>IFERROR(INDEX('Материал хисобот'!$D$9:$D$259,MATCH(D30,'Материал хисобот'!$B$9:$B$259,0),1),"")</f>
        <v/>
      </c>
      <c r="G30" s="141"/>
      <c r="H30" s="142"/>
    </row>
    <row r="31" spans="1:8" ht="15" customHeight="1">
      <c r="A31" s="147"/>
      <c r="B31" s="148"/>
      <c r="C31" s="149"/>
      <c r="D31" s="128"/>
      <c r="E31" s="135" t="str">
        <f>IFERROR(INDEX('Материал хисобот'!$C$9:$C$259,MATCH(D31,'Материал хисобот'!$B$9:$B$259,0),1),"")</f>
        <v/>
      </c>
      <c r="F31" s="136" t="str">
        <f>IFERROR(INDEX('Материал хисобот'!$D$9:$D$259,MATCH(D31,'Материал хисобот'!$B$9:$B$259,0),1),"")</f>
        <v/>
      </c>
      <c r="G31" s="141"/>
      <c r="H31" s="142"/>
    </row>
    <row r="32" spans="1:8">
      <c r="A32" s="147"/>
      <c r="B32" s="148"/>
      <c r="C32" s="149"/>
      <c r="D32" s="128"/>
      <c r="E32" s="135" t="str">
        <f>IFERROR(INDEX('Материал хисобот'!$C$9:$C$259,MATCH(D32,'Материал хисобот'!$B$9:$B$259,0),1),"")</f>
        <v/>
      </c>
      <c r="F32" s="136" t="str">
        <f>IFERROR(INDEX('Материал хисобот'!$D$9:$D$259,MATCH(D32,'Материал хисобот'!$B$9:$B$259,0),1),"")</f>
        <v/>
      </c>
      <c r="G32" s="141"/>
      <c r="H32" s="142"/>
    </row>
    <row r="33" spans="1:8" ht="15" customHeight="1">
      <c r="A33" s="147"/>
      <c r="B33" s="148"/>
      <c r="C33" s="149"/>
      <c r="D33" s="128"/>
      <c r="E33" s="135" t="str">
        <f>IFERROR(INDEX('Материал хисобот'!$C$9:$C$259,MATCH(D33,'Материал хисобот'!$B$9:$B$259,0),1),"")</f>
        <v/>
      </c>
      <c r="F33" s="136" t="str">
        <f>IFERROR(INDEX('Материал хисобот'!$D$9:$D$259,MATCH(D33,'Материал хисобот'!$B$9:$B$259,0),1),"")</f>
        <v/>
      </c>
      <c r="G33" s="141"/>
      <c r="H33" s="142"/>
    </row>
    <row r="34" spans="1:8" ht="15" customHeight="1">
      <c r="A34" s="147"/>
      <c r="B34" s="148"/>
      <c r="C34" s="149"/>
      <c r="D34" s="128"/>
      <c r="E34" s="135" t="str">
        <f>IFERROR(INDEX('Материал хисобот'!$C$9:$C$259,MATCH(D34,'Материал хисобот'!$B$9:$B$259,0),1),"")</f>
        <v/>
      </c>
      <c r="F34" s="136" t="str">
        <f>IFERROR(INDEX('Материал хисобот'!$D$9:$D$259,MATCH(D34,'Материал хисобот'!$B$9:$B$259,0),1),"")</f>
        <v/>
      </c>
      <c r="G34" s="141"/>
      <c r="H34" s="142"/>
    </row>
    <row r="35" spans="1:8" ht="15" customHeight="1">
      <c r="A35" s="147"/>
      <c r="B35" s="148"/>
      <c r="C35" s="149"/>
      <c r="D35" s="128"/>
      <c r="E35" s="135" t="str">
        <f>IFERROR(INDEX('Материал хисобот'!$C$9:$C$259,MATCH(D35,'Материал хисобот'!$B$9:$B$259,0),1),"")</f>
        <v/>
      </c>
      <c r="F35" s="136" t="str">
        <f>IFERROR(INDEX('Материал хисобот'!$D$9:$D$259,MATCH(D35,'Материал хисобот'!$B$9:$B$259,0),1),"")</f>
        <v/>
      </c>
      <c r="G35" s="141"/>
      <c r="H35" s="142"/>
    </row>
    <row r="36" spans="1:8" ht="15" customHeight="1">
      <c r="A36" s="147"/>
      <c r="B36" s="148"/>
      <c r="C36" s="149"/>
      <c r="D36" s="128"/>
      <c r="E36" s="135" t="str">
        <f>IFERROR(INDEX('Материал хисобот'!$C$9:$C$259,MATCH(D36,'Материал хисобот'!$B$9:$B$259,0),1),"")</f>
        <v/>
      </c>
      <c r="F36" s="136" t="str">
        <f>IFERROR(INDEX('Материал хисобот'!$D$9:$D$259,MATCH(D36,'Материал хисобот'!$B$9:$B$259,0),1),"")</f>
        <v/>
      </c>
      <c r="G36" s="141"/>
      <c r="H36" s="142"/>
    </row>
    <row r="37" spans="1:8" ht="15" customHeight="1">
      <c r="A37" s="147"/>
      <c r="B37" s="148"/>
      <c r="C37" s="149"/>
      <c r="D37" s="128"/>
      <c r="E37" s="135" t="str">
        <f>IFERROR(INDEX('Материал хисобот'!$C$9:$C$259,MATCH(D37,'Материал хисобот'!$B$9:$B$259,0),1),"")</f>
        <v/>
      </c>
      <c r="F37" s="136" t="str">
        <f>IFERROR(INDEX('Материал хисобот'!$D$9:$D$259,MATCH(D37,'Материал хисобот'!$B$9:$B$259,0),1),"")</f>
        <v/>
      </c>
      <c r="G37" s="141"/>
      <c r="H37" s="142"/>
    </row>
    <row r="38" spans="1:8" ht="15" customHeight="1">
      <c r="A38" s="147"/>
      <c r="B38" s="148"/>
      <c r="C38" s="149"/>
      <c r="D38" s="128"/>
      <c r="E38" s="135" t="str">
        <f>IFERROR(INDEX('Материал хисобот'!$C$9:$C$259,MATCH(D38,'Материал хисобот'!$B$9:$B$259,0),1),"")</f>
        <v/>
      </c>
      <c r="F38" s="136" t="str">
        <f>IFERROR(INDEX('Материал хисобот'!$D$9:$D$259,MATCH(D38,'Материал хисобот'!$B$9:$B$259,0),1),"")</f>
        <v/>
      </c>
      <c r="G38" s="141"/>
      <c r="H38" s="142"/>
    </row>
    <row r="39" spans="1:8" ht="15" customHeight="1">
      <c r="A39" s="147"/>
      <c r="B39" s="148"/>
      <c r="C39" s="149"/>
      <c r="D39" s="128"/>
      <c r="E39" s="135" t="str">
        <f>IFERROR(INDEX('Материал хисобот'!$C$9:$C$259,MATCH(D39,'Материал хисобот'!$B$9:$B$259,0),1),"")</f>
        <v/>
      </c>
      <c r="F39" s="136" t="str">
        <f>IFERROR(INDEX('Материал хисобот'!$D$9:$D$259,MATCH(D39,'Материал хисобот'!$B$9:$B$259,0),1),"")</f>
        <v/>
      </c>
      <c r="G39" s="141"/>
      <c r="H39" s="142"/>
    </row>
    <row r="40" spans="1:8" ht="15" customHeight="1">
      <c r="A40" s="147"/>
      <c r="B40" s="148"/>
      <c r="C40" s="149"/>
      <c r="D40" s="128"/>
      <c r="E40" s="135" t="str">
        <f>IFERROR(INDEX('Материал хисобот'!$C$9:$C$259,MATCH(D40,'Материал хисобот'!$B$9:$B$259,0),1),"")</f>
        <v/>
      </c>
      <c r="F40" s="136" t="str">
        <f>IFERROR(INDEX('Материал хисобот'!$D$9:$D$259,MATCH(D40,'Материал хисобот'!$B$9:$B$259,0),1),"")</f>
        <v/>
      </c>
      <c r="G40" s="141"/>
      <c r="H40" s="142"/>
    </row>
    <row r="41" spans="1:8" ht="15" customHeight="1">
      <c r="A41" s="147"/>
      <c r="B41" s="148"/>
      <c r="C41" s="149"/>
      <c r="D41" s="128"/>
      <c r="E41" s="135" t="str">
        <f>IFERROR(INDEX('Материал хисобот'!$C$9:$C$259,MATCH(D41,'Материал хисобот'!$B$9:$B$259,0),1),"")</f>
        <v/>
      </c>
      <c r="F41" s="136" t="str">
        <f>IFERROR(INDEX('Материал хисобот'!$D$9:$D$259,MATCH(D41,'Материал хисобот'!$B$9:$B$259,0),1),"")</f>
        <v/>
      </c>
      <c r="G41" s="141"/>
      <c r="H41" s="142"/>
    </row>
    <row r="42" spans="1:8" ht="15" customHeight="1">
      <c r="A42" s="147"/>
      <c r="B42" s="148"/>
      <c r="C42" s="149"/>
      <c r="D42" s="128"/>
      <c r="E42" s="135" t="str">
        <f>IFERROR(INDEX('Материал хисобот'!$C$9:$C$259,MATCH(D42,'Материал хисобот'!$B$9:$B$259,0),1),"")</f>
        <v/>
      </c>
      <c r="F42" s="136" t="str">
        <f>IFERROR(INDEX('Материал хисобот'!$D$9:$D$259,MATCH(D42,'Материал хисобот'!$B$9:$B$259,0),1),"")</f>
        <v/>
      </c>
      <c r="G42" s="141"/>
      <c r="H42" s="142"/>
    </row>
    <row r="43" spans="1:8" ht="15" customHeight="1">
      <c r="A43" s="147"/>
      <c r="B43" s="148"/>
      <c r="C43" s="149"/>
      <c r="D43" s="128"/>
      <c r="E43" s="135" t="str">
        <f>IFERROR(INDEX('Материал хисобот'!$C$9:$C$259,MATCH(D43,'Материал хисобот'!$B$9:$B$259,0),1),"")</f>
        <v/>
      </c>
      <c r="F43" s="136" t="str">
        <f>IFERROR(INDEX('Материал хисобот'!$D$9:$D$259,MATCH(D43,'Материал хисобот'!$B$9:$B$259,0),1),"")</f>
        <v/>
      </c>
      <c r="G43" s="141"/>
      <c r="H43" s="142"/>
    </row>
    <row r="44" spans="1:8" ht="15" customHeight="1">
      <c r="A44" s="147"/>
      <c r="B44" s="148"/>
      <c r="C44" s="149"/>
      <c r="D44" s="128"/>
      <c r="E44" s="135" t="str">
        <f>IFERROR(INDEX('Материал хисобот'!$C$9:$C$259,MATCH(D44,'Материал хисобот'!$B$9:$B$259,0),1),"")</f>
        <v/>
      </c>
      <c r="F44" s="136" t="str">
        <f>IFERROR(INDEX('Материал хисобот'!$D$9:$D$259,MATCH(D44,'Материал хисобот'!$B$9:$B$259,0),1),"")</f>
        <v/>
      </c>
      <c r="G44" s="141"/>
      <c r="H44" s="142"/>
    </row>
    <row r="45" spans="1:8" ht="15" customHeight="1">
      <c r="A45" s="147"/>
      <c r="B45" s="148"/>
      <c r="C45" s="149"/>
      <c r="D45" s="128"/>
      <c r="E45" s="135" t="str">
        <f>IFERROR(INDEX('Материал хисобот'!$C$9:$C$259,MATCH(D45,'Материал хисобот'!$B$9:$B$259,0),1),"")</f>
        <v/>
      </c>
      <c r="F45" s="136" t="str">
        <f>IFERROR(INDEX('Материал хисобот'!$D$9:$D$259,MATCH(D45,'Материал хисобот'!$B$9:$B$259,0),1),"")</f>
        <v/>
      </c>
      <c r="G45" s="141"/>
      <c r="H45" s="142"/>
    </row>
    <row r="46" spans="1:8" ht="15" customHeight="1">
      <c r="A46" s="147"/>
      <c r="B46" s="148"/>
      <c r="C46" s="149"/>
      <c r="D46" s="128"/>
      <c r="E46" s="135" t="str">
        <f>IFERROR(INDEX('Материал хисобот'!$C$9:$C$259,MATCH(D46,'Материал хисобот'!$B$9:$B$259,0),1),"")</f>
        <v/>
      </c>
      <c r="F46" s="136" t="str">
        <f>IFERROR(INDEX('Материал хисобот'!$D$9:$D$259,MATCH(D46,'Материал хисобот'!$B$9:$B$259,0),1),"")</f>
        <v/>
      </c>
      <c r="G46" s="141"/>
      <c r="H46" s="142"/>
    </row>
    <row r="47" spans="1:8">
      <c r="A47" s="147"/>
      <c r="B47" s="148"/>
      <c r="C47" s="149"/>
      <c r="D47" s="128"/>
      <c r="E47" s="135" t="str">
        <f>IFERROR(INDEX('Материал хисобот'!$C$9:$C$259,MATCH(D47,'Материал хисобот'!$B$9:$B$259,0),1),"")</f>
        <v/>
      </c>
      <c r="F47" s="136" t="str">
        <f>IFERROR(INDEX('Материал хисобот'!$D$9:$D$259,MATCH(D47,'Материал хисобот'!$B$9:$B$259,0),1),"")</f>
        <v/>
      </c>
      <c r="G47" s="141"/>
      <c r="H47" s="142"/>
    </row>
    <row r="48" spans="1:8">
      <c r="A48" s="147"/>
      <c r="B48" s="148"/>
      <c r="C48" s="149"/>
      <c r="D48" s="128"/>
      <c r="E48" s="135" t="str">
        <f>IFERROR(INDEX('Материал хисобот'!$C$9:$C$259,MATCH(D48,'Материал хисобот'!$B$9:$B$259,0),1),"")</f>
        <v/>
      </c>
      <c r="F48" s="136" t="str">
        <f>IFERROR(INDEX('Материал хисобот'!$D$9:$D$259,MATCH(D48,'Материал хисобот'!$B$9:$B$259,0),1),"")</f>
        <v/>
      </c>
      <c r="G48" s="141"/>
      <c r="H48" s="142"/>
    </row>
    <row r="49" spans="1:8">
      <c r="A49" s="147"/>
      <c r="B49" s="148"/>
      <c r="C49" s="149"/>
      <c r="D49" s="128"/>
      <c r="E49" s="135" t="str">
        <f>IFERROR(INDEX('Материал хисобот'!$C$9:$C$259,MATCH(D49,'Материал хисобот'!$B$9:$B$259,0),1),"")</f>
        <v/>
      </c>
      <c r="F49" s="136" t="str">
        <f>IFERROR(INDEX('Материал хисобот'!$D$9:$D$259,MATCH(D49,'Материал хисобот'!$B$9:$B$259,0),1),"")</f>
        <v/>
      </c>
      <c r="G49" s="141"/>
      <c r="H49" s="142"/>
    </row>
    <row r="50" spans="1:8">
      <c r="A50" s="147"/>
      <c r="B50" s="148"/>
      <c r="C50" s="149"/>
      <c r="D50" s="128"/>
      <c r="E50" s="135" t="str">
        <f>IFERROR(INDEX('Материал хисобот'!$C$9:$C$259,MATCH(D50,'Материал хисобот'!$B$9:$B$259,0),1),"")</f>
        <v/>
      </c>
      <c r="F50" s="136" t="str">
        <f>IFERROR(INDEX('Материал хисобот'!$D$9:$D$259,MATCH(D50,'Материал хисобот'!$B$9:$B$259,0),1),"")</f>
        <v/>
      </c>
      <c r="G50" s="141"/>
      <c r="H50" s="142"/>
    </row>
    <row r="51" spans="1:8" ht="15" customHeight="1">
      <c r="A51" s="147"/>
      <c r="B51" s="148"/>
      <c r="C51" s="149"/>
      <c r="D51" s="128"/>
      <c r="E51" s="135" t="str">
        <f>IFERROR(INDEX('Материал хисобот'!$C$9:$C$259,MATCH(D51,'Материал хисобот'!$B$9:$B$259,0),1),"")</f>
        <v/>
      </c>
      <c r="F51" s="136" t="str">
        <f>IFERROR(INDEX('Материал хисобот'!$D$9:$D$259,MATCH(D51,'Материал хисобот'!$B$9:$B$259,0),1),"")</f>
        <v/>
      </c>
      <c r="G51" s="141"/>
      <c r="H51" s="142"/>
    </row>
    <row r="52" spans="1:8" ht="15" customHeight="1">
      <c r="A52" s="147"/>
      <c r="B52" s="148"/>
      <c r="C52" s="149"/>
      <c r="D52" s="129"/>
      <c r="E52" s="135" t="str">
        <f>IFERROR(INDEX('Материал хисобот'!$C$9:$C$259,MATCH(D52,'Материал хисобот'!$B$9:$B$259,0),1),"")</f>
        <v/>
      </c>
      <c r="F52" s="136" t="str">
        <f>IFERROR(INDEX('Материал хисобот'!$D$9:$D$259,MATCH(D52,'Материал хисобот'!$B$9:$B$259,0),1),"")</f>
        <v/>
      </c>
      <c r="G52" s="141"/>
      <c r="H52" s="142"/>
    </row>
    <row r="53" spans="1:8" ht="15" customHeight="1">
      <c r="A53" s="147"/>
      <c r="B53" s="148"/>
      <c r="C53" s="149"/>
      <c r="D53" s="128"/>
      <c r="E53" s="135" t="str">
        <f>IFERROR(INDEX('Материал хисобот'!$C$9:$C$259,MATCH(D53,'Материал хисобот'!$B$9:$B$259,0),1),"")</f>
        <v/>
      </c>
      <c r="F53" s="136" t="str">
        <f>IFERROR(INDEX('Материал хисобот'!$D$9:$D$259,MATCH(D53,'Материал хисобот'!$B$9:$B$259,0),1),"")</f>
        <v/>
      </c>
      <c r="G53" s="141"/>
      <c r="H53" s="142"/>
    </row>
    <row r="54" spans="1:8" ht="15" customHeight="1">
      <c r="A54" s="147"/>
      <c r="B54" s="148"/>
      <c r="C54" s="149"/>
      <c r="D54" s="128"/>
      <c r="E54" s="135" t="str">
        <f>IFERROR(INDEX('Материал хисобот'!$C$9:$C$259,MATCH(D54,'Материал хисобот'!$B$9:$B$259,0),1),"")</f>
        <v/>
      </c>
      <c r="F54" s="136" t="str">
        <f>IFERROR(INDEX('Материал хисобот'!$D$9:$D$259,MATCH(D54,'Материал хисобот'!$B$9:$B$259,0),1),"")</f>
        <v/>
      </c>
      <c r="G54" s="141"/>
      <c r="H54" s="142"/>
    </row>
    <row r="55" spans="1:8" ht="15" customHeight="1">
      <c r="A55" s="147"/>
      <c r="B55" s="148"/>
      <c r="C55" s="149"/>
      <c r="D55" s="128"/>
      <c r="E55" s="135" t="str">
        <f>IFERROR(INDEX('Материал хисобот'!$C$9:$C$259,MATCH(D55,'Материал хисобот'!$B$9:$B$259,0),1),"")</f>
        <v/>
      </c>
      <c r="F55" s="136" t="str">
        <f>IFERROR(INDEX('Материал хисобот'!$D$9:$D$259,MATCH(D55,'Материал хисобот'!$B$9:$B$259,0),1),"")</f>
        <v/>
      </c>
      <c r="G55" s="141"/>
      <c r="H55" s="142"/>
    </row>
    <row r="56" spans="1:8" ht="15" customHeight="1">
      <c r="A56" s="147"/>
      <c r="B56" s="148"/>
      <c r="C56" s="149"/>
      <c r="D56" s="128"/>
      <c r="E56" s="135" t="str">
        <f>IFERROR(INDEX('Материал хисобот'!$C$9:$C$259,MATCH(D56,'Материал хисобот'!$B$9:$B$259,0),1),"")</f>
        <v/>
      </c>
      <c r="F56" s="136" t="str">
        <f>IFERROR(INDEX('Материал хисобот'!$D$9:$D$259,MATCH(D56,'Материал хисобот'!$B$9:$B$259,0),1),"")</f>
        <v/>
      </c>
      <c r="G56" s="141"/>
      <c r="H56" s="142"/>
    </row>
    <row r="57" spans="1:8">
      <c r="A57" s="147"/>
      <c r="B57" s="148"/>
      <c r="C57" s="149"/>
      <c r="D57" s="129"/>
      <c r="E57" s="135" t="str">
        <f>IFERROR(INDEX('Материал хисобот'!$C$9:$C$259,MATCH(D57,'Материал хисобот'!$B$9:$B$259,0),1),"")</f>
        <v/>
      </c>
      <c r="F57" s="136" t="str">
        <f>IFERROR(INDEX('Материал хисобот'!$D$9:$D$259,MATCH(D57,'Материал хисобот'!$B$9:$B$259,0),1),"")</f>
        <v/>
      </c>
      <c r="G57" s="141"/>
      <c r="H57" s="142"/>
    </row>
    <row r="58" spans="1:8">
      <c r="A58" s="147"/>
      <c r="B58" s="148"/>
      <c r="C58" s="149"/>
      <c r="D58" s="128"/>
      <c r="E58" s="135" t="str">
        <f>IFERROR(INDEX('Материал хисобот'!$C$9:$C$259,MATCH(D58,'Материал хисобот'!$B$9:$B$259,0),1),"")</f>
        <v/>
      </c>
      <c r="F58" s="136" t="str">
        <f>IFERROR(INDEX('Материал хисобот'!$D$9:$D$259,MATCH(D58,'Материал хисобот'!$B$9:$B$259,0),1),"")</f>
        <v/>
      </c>
      <c r="G58" s="141"/>
      <c r="H58" s="142"/>
    </row>
    <row r="59" spans="1:8">
      <c r="A59" s="147"/>
      <c r="B59" s="148"/>
      <c r="C59" s="149"/>
      <c r="D59" s="128"/>
      <c r="E59" s="135" t="str">
        <f>IFERROR(INDEX('Материал хисобот'!$C$9:$C$259,MATCH(D59,'Материал хисобот'!$B$9:$B$259,0),1),"")</f>
        <v/>
      </c>
      <c r="F59" s="136" t="str">
        <f>IFERROR(INDEX('Материал хисобот'!$D$9:$D$259,MATCH(D59,'Материал хисобот'!$B$9:$B$259,0),1),"")</f>
        <v/>
      </c>
      <c r="G59" s="141"/>
      <c r="H59" s="142"/>
    </row>
    <row r="60" spans="1:8">
      <c r="A60" s="147"/>
      <c r="B60" s="148"/>
      <c r="C60" s="149"/>
      <c r="D60" s="128"/>
      <c r="E60" s="135" t="str">
        <f>IFERROR(INDEX('Материал хисобот'!$C$9:$C$259,MATCH(D60,'Материал хисобот'!$B$9:$B$259,0),1),"")</f>
        <v/>
      </c>
      <c r="F60" s="136" t="str">
        <f>IFERROR(INDEX('Материал хисобот'!$D$9:$D$259,MATCH(D60,'Материал хисобот'!$B$9:$B$259,0),1),"")</f>
        <v/>
      </c>
      <c r="G60" s="141"/>
      <c r="H60" s="142"/>
    </row>
    <row r="61" spans="1:8">
      <c r="A61" s="147"/>
      <c r="B61" s="148"/>
      <c r="C61" s="149"/>
      <c r="D61" s="128"/>
      <c r="E61" s="135" t="str">
        <f>IFERROR(INDEX('Материал хисобот'!$C$9:$C$259,MATCH(D61,'Материал хисобот'!$B$9:$B$259,0),1),"")</f>
        <v/>
      </c>
      <c r="F61" s="136" t="str">
        <f>IFERROR(INDEX('Материал хисобот'!$D$9:$D$259,MATCH(D61,'Материал хисобот'!$B$9:$B$259,0),1),"")</f>
        <v/>
      </c>
      <c r="G61" s="141"/>
      <c r="H61" s="142"/>
    </row>
    <row r="62" spans="1:8">
      <c r="A62" s="147"/>
      <c r="B62" s="148"/>
      <c r="C62" s="149"/>
      <c r="D62" s="128"/>
      <c r="E62" s="135" t="str">
        <f>IFERROR(INDEX('Материал хисобот'!$C$9:$C$259,MATCH(D62,'Материал хисобот'!$B$9:$B$259,0),1),"")</f>
        <v/>
      </c>
      <c r="F62" s="136" t="str">
        <f>IFERROR(INDEX('Материал хисобот'!$D$9:$D$259,MATCH(D62,'Материал хисобот'!$B$9:$B$259,0),1),"")</f>
        <v/>
      </c>
      <c r="G62" s="141"/>
      <c r="H62" s="142"/>
    </row>
    <row r="63" spans="1:8">
      <c r="A63" s="147"/>
      <c r="B63" s="148"/>
      <c r="C63" s="149"/>
      <c r="D63" s="128"/>
      <c r="E63" s="135" t="str">
        <f>IFERROR(INDEX('Материал хисобот'!$C$9:$C$259,MATCH(D63,'Материал хисобот'!$B$9:$B$259,0),1),"")</f>
        <v/>
      </c>
      <c r="F63" s="136" t="str">
        <f>IFERROR(INDEX('Материал хисобот'!$D$9:$D$259,MATCH(D63,'Материал хисобот'!$B$9:$B$259,0),1),"")</f>
        <v/>
      </c>
      <c r="G63" s="141"/>
      <c r="H63" s="142"/>
    </row>
    <row r="64" spans="1:8">
      <c r="A64" s="147"/>
      <c r="B64" s="148"/>
      <c r="C64" s="149"/>
      <c r="D64" s="128"/>
      <c r="E64" s="135" t="str">
        <f>IFERROR(INDEX('Материал хисобот'!$C$9:$C$259,MATCH(D64,'Материал хисобот'!$B$9:$B$259,0),1),"")</f>
        <v/>
      </c>
      <c r="F64" s="136" t="str">
        <f>IFERROR(INDEX('Материал хисобот'!$D$9:$D$259,MATCH(D64,'Материал хисобот'!$B$9:$B$259,0),1),"")</f>
        <v/>
      </c>
      <c r="G64" s="141"/>
      <c r="H64" s="142"/>
    </row>
    <row r="65" spans="1:8">
      <c r="A65" s="147"/>
      <c r="B65" s="148"/>
      <c r="C65" s="149"/>
      <c r="D65" s="128"/>
      <c r="E65" s="135" t="str">
        <f>IFERROR(INDEX('Материал хисобот'!$C$9:$C$259,MATCH(D65,'Материал хисобот'!$B$9:$B$259,0),1),"")</f>
        <v/>
      </c>
      <c r="F65" s="136" t="str">
        <f>IFERROR(INDEX('Материал хисобот'!$D$9:$D$259,MATCH(D65,'Материал хисобот'!$B$9:$B$259,0),1),"")</f>
        <v/>
      </c>
      <c r="G65" s="141"/>
      <c r="H65" s="142"/>
    </row>
    <row r="66" spans="1:8">
      <c r="A66" s="147"/>
      <c r="B66" s="148"/>
      <c r="C66" s="149"/>
      <c r="D66" s="128"/>
      <c r="E66" s="135" t="str">
        <f>IFERROR(INDEX('Материал хисобот'!$C$9:$C$259,MATCH(D66,'Материал хисобот'!$B$9:$B$259,0),1),"")</f>
        <v/>
      </c>
      <c r="F66" s="136" t="str">
        <f>IFERROR(INDEX('Материал хисобот'!$D$9:$D$259,MATCH(D66,'Материал хисобот'!$B$9:$B$259,0),1),"")</f>
        <v/>
      </c>
      <c r="G66" s="141"/>
      <c r="H66" s="142"/>
    </row>
    <row r="67" spans="1:8">
      <c r="A67" s="147"/>
      <c r="B67" s="148"/>
      <c r="C67" s="149"/>
      <c r="D67" s="128"/>
      <c r="E67" s="135" t="str">
        <f>IFERROR(INDEX('Материал хисобот'!$C$9:$C$259,MATCH(D67,'Материал хисобот'!$B$9:$B$259,0),1),"")</f>
        <v/>
      </c>
      <c r="F67" s="136" t="str">
        <f>IFERROR(INDEX('Материал хисобот'!$D$9:$D$259,MATCH(D67,'Материал хисобот'!$B$9:$B$259,0),1),"")</f>
        <v/>
      </c>
      <c r="G67" s="141"/>
      <c r="H67" s="142"/>
    </row>
    <row r="68" spans="1:8">
      <c r="A68" s="147"/>
      <c r="B68" s="148"/>
      <c r="C68" s="149"/>
      <c r="D68" s="128"/>
      <c r="E68" s="135" t="str">
        <f>IFERROR(INDEX('Материал хисобот'!$C$9:$C$259,MATCH(D68,'Материал хисобот'!$B$9:$B$259,0),1),"")</f>
        <v/>
      </c>
      <c r="F68" s="136" t="str">
        <f>IFERROR(INDEX('Материал хисобот'!$D$9:$D$259,MATCH(D68,'Материал хисобот'!$B$9:$B$259,0),1),"")</f>
        <v/>
      </c>
      <c r="G68" s="141"/>
      <c r="H68" s="142"/>
    </row>
    <row r="69" spans="1:8">
      <c r="A69" s="147"/>
      <c r="B69" s="148"/>
      <c r="C69" s="149"/>
      <c r="D69" s="128"/>
      <c r="E69" s="135" t="str">
        <f>IFERROR(INDEX('Материал хисобот'!$C$9:$C$259,MATCH(D69,'Материал хисобот'!$B$9:$B$259,0),1),"")</f>
        <v/>
      </c>
      <c r="F69" s="136" t="str">
        <f>IFERROR(INDEX('Материал хисобот'!$D$9:$D$259,MATCH(D69,'Материал хисобот'!$B$9:$B$259,0),1),"")</f>
        <v/>
      </c>
      <c r="G69" s="141"/>
      <c r="H69" s="142"/>
    </row>
    <row r="70" spans="1:8">
      <c r="A70" s="147"/>
      <c r="B70" s="148"/>
      <c r="C70" s="149"/>
      <c r="D70" s="128"/>
      <c r="E70" s="135" t="str">
        <f>IFERROR(INDEX('Материал хисобот'!$C$9:$C$259,MATCH(D70,'Материал хисобот'!$B$9:$B$259,0),1),"")</f>
        <v/>
      </c>
      <c r="F70" s="136" t="str">
        <f>IFERROR(INDEX('Материал хисобот'!$D$9:$D$259,MATCH(D70,'Материал хисобот'!$B$9:$B$259,0),1),"")</f>
        <v/>
      </c>
      <c r="G70" s="141"/>
      <c r="H70" s="142"/>
    </row>
    <row r="71" spans="1:8">
      <c r="A71" s="147"/>
      <c r="B71" s="148"/>
      <c r="C71" s="149"/>
      <c r="D71" s="128"/>
      <c r="E71" s="135" t="str">
        <f>IFERROR(INDEX('Материал хисобот'!$C$9:$C$259,MATCH(D71,'Материал хисобот'!$B$9:$B$259,0),1),"")</f>
        <v/>
      </c>
      <c r="F71" s="136" t="str">
        <f>IFERROR(INDEX('Материал хисобот'!$D$9:$D$259,MATCH(D71,'Материал хисобот'!$B$9:$B$259,0),1),"")</f>
        <v/>
      </c>
      <c r="G71" s="141"/>
      <c r="H71" s="142"/>
    </row>
    <row r="72" spans="1:8">
      <c r="A72" s="147"/>
      <c r="B72" s="148"/>
      <c r="C72" s="149"/>
      <c r="D72" s="129"/>
      <c r="E72" s="135" t="str">
        <f>IFERROR(INDEX('Материал хисобот'!$C$9:$C$259,MATCH(D72,'Материал хисобот'!$B$9:$B$259,0),1),"")</f>
        <v/>
      </c>
      <c r="F72" s="136" t="str">
        <f>IFERROR(INDEX('Материал хисобот'!$D$9:$D$259,MATCH(D72,'Материал хисобот'!$B$9:$B$259,0),1),"")</f>
        <v/>
      </c>
      <c r="G72" s="141"/>
      <c r="H72" s="142"/>
    </row>
    <row r="73" spans="1:8">
      <c r="A73" s="147"/>
      <c r="B73" s="148"/>
      <c r="C73" s="149"/>
      <c r="D73" s="128"/>
      <c r="E73" s="135" t="str">
        <f>IFERROR(INDEX('Материал хисобот'!$C$9:$C$259,MATCH(D73,'Материал хисобот'!$B$9:$B$259,0),1),"")</f>
        <v/>
      </c>
      <c r="F73" s="136" t="str">
        <f>IFERROR(INDEX('Материал хисобот'!$D$9:$D$259,MATCH(D73,'Материал хисобот'!$B$9:$B$259,0),1),"")</f>
        <v/>
      </c>
      <c r="G73" s="141"/>
      <c r="H73" s="142"/>
    </row>
    <row r="74" spans="1:8">
      <c r="A74" s="147"/>
      <c r="B74" s="148"/>
      <c r="C74" s="149"/>
      <c r="D74" s="128"/>
      <c r="E74" s="135" t="str">
        <f>IFERROR(INDEX('Материал хисобот'!$C$9:$C$259,MATCH(D74,'Материал хисобот'!$B$9:$B$259,0),1),"")</f>
        <v/>
      </c>
      <c r="F74" s="136" t="str">
        <f>IFERROR(INDEX('Материал хисобот'!$D$9:$D$259,MATCH(D74,'Материал хисобот'!$B$9:$B$259,0),1),"")</f>
        <v/>
      </c>
      <c r="G74" s="141"/>
      <c r="H74" s="142"/>
    </row>
    <row r="75" spans="1:8">
      <c r="A75" s="147"/>
      <c r="B75" s="148"/>
      <c r="C75" s="149"/>
      <c r="D75" s="128"/>
      <c r="E75" s="135" t="str">
        <f>IFERROR(INDEX('Материал хисобот'!$C$9:$C$259,MATCH(D75,'Материал хисобот'!$B$9:$B$259,0),1),"")</f>
        <v/>
      </c>
      <c r="F75" s="136" t="str">
        <f>IFERROR(INDEX('Материал хисобот'!$D$9:$D$259,MATCH(D75,'Материал хисобот'!$B$9:$B$259,0),1),"")</f>
        <v/>
      </c>
      <c r="G75" s="141"/>
      <c r="H75" s="142"/>
    </row>
    <row r="76" spans="1:8">
      <c r="A76" s="147"/>
      <c r="B76" s="148"/>
      <c r="C76" s="149"/>
      <c r="D76" s="128"/>
      <c r="E76" s="135" t="str">
        <f>IFERROR(INDEX('Материал хисобот'!$C$9:$C$259,MATCH(D76,'Материал хисобот'!$B$9:$B$259,0),1),"")</f>
        <v/>
      </c>
      <c r="F76" s="136" t="str">
        <f>IFERROR(INDEX('Материал хисобот'!$D$9:$D$259,MATCH(D76,'Материал хисобот'!$B$9:$B$259,0),1),"")</f>
        <v/>
      </c>
      <c r="G76" s="141"/>
      <c r="H76" s="142"/>
    </row>
    <row r="77" spans="1:8">
      <c r="A77" s="147"/>
      <c r="B77" s="148"/>
      <c r="C77" s="149"/>
      <c r="D77" s="128"/>
      <c r="E77" s="135" t="str">
        <f>IFERROR(INDEX('Материал хисобот'!$C$9:$C$259,MATCH(D77,'Материал хисобот'!$B$9:$B$259,0),1),"")</f>
        <v/>
      </c>
      <c r="F77" s="136" t="str">
        <f>IFERROR(INDEX('Материал хисобот'!$D$9:$D$259,MATCH(D77,'Материал хисобот'!$B$9:$B$259,0),1),"")</f>
        <v/>
      </c>
      <c r="G77" s="141"/>
      <c r="H77" s="142"/>
    </row>
    <row r="78" spans="1:8">
      <c r="A78" s="147"/>
      <c r="B78" s="148"/>
      <c r="C78" s="149"/>
      <c r="D78" s="128"/>
      <c r="E78" s="135" t="str">
        <f>IFERROR(INDEX('Материал хисобот'!$C$9:$C$259,MATCH(D78,'Материал хисобот'!$B$9:$B$259,0),1),"")</f>
        <v/>
      </c>
      <c r="F78" s="136" t="str">
        <f>IFERROR(INDEX('Материал хисобот'!$D$9:$D$259,MATCH(D78,'Материал хисобот'!$B$9:$B$259,0),1),"")</f>
        <v/>
      </c>
      <c r="G78" s="141"/>
      <c r="H78" s="142"/>
    </row>
    <row r="79" spans="1:8">
      <c r="A79" s="147"/>
      <c r="B79" s="148"/>
      <c r="C79" s="149"/>
      <c r="D79" s="128"/>
      <c r="E79" s="135" t="str">
        <f>IFERROR(INDEX('Материал хисобот'!$C$9:$C$259,MATCH(D79,'Материал хисобот'!$B$9:$B$259,0),1),"")</f>
        <v/>
      </c>
      <c r="F79" s="136" t="str">
        <f>IFERROR(INDEX('Материал хисобот'!$D$9:$D$259,MATCH(D79,'Материал хисобот'!$B$9:$B$259,0),1),"")</f>
        <v/>
      </c>
      <c r="G79" s="141"/>
      <c r="H79" s="142"/>
    </row>
    <row r="80" spans="1:8">
      <c r="A80" s="147"/>
      <c r="B80" s="148"/>
      <c r="C80" s="149"/>
      <c r="D80" s="128"/>
      <c r="E80" s="135" t="str">
        <f>IFERROR(INDEX('Материал хисобот'!$C$9:$C$259,MATCH(D80,'Материал хисобот'!$B$9:$B$259,0),1),"")</f>
        <v/>
      </c>
      <c r="F80" s="136" t="str">
        <f>IFERROR(INDEX('Материал хисобот'!$D$9:$D$259,MATCH(D80,'Материал хисобот'!$B$9:$B$259,0),1),"")</f>
        <v/>
      </c>
      <c r="G80" s="141"/>
      <c r="H80" s="142"/>
    </row>
    <row r="81" spans="1:8">
      <c r="A81" s="147"/>
      <c r="B81" s="148"/>
      <c r="C81" s="149"/>
      <c r="D81" s="128"/>
      <c r="E81" s="135" t="str">
        <f>IFERROR(INDEX('Материал хисобот'!$C$9:$C$259,MATCH(D81,'Материал хисобот'!$B$9:$B$259,0),1),"")</f>
        <v/>
      </c>
      <c r="F81" s="136" t="str">
        <f>IFERROR(INDEX('Материал хисобот'!$D$9:$D$259,MATCH(D81,'Материал хисобот'!$B$9:$B$259,0),1),"")</f>
        <v/>
      </c>
      <c r="G81" s="141"/>
      <c r="H81" s="142"/>
    </row>
    <row r="82" spans="1:8">
      <c r="A82" s="147"/>
      <c r="B82" s="148"/>
      <c r="C82" s="149"/>
      <c r="D82" s="128"/>
      <c r="E82" s="135" t="str">
        <f>IFERROR(INDEX('Материал хисобот'!$C$9:$C$259,MATCH(D82,'Материал хисобот'!$B$9:$B$259,0),1),"")</f>
        <v/>
      </c>
      <c r="F82" s="136" t="str">
        <f>IFERROR(INDEX('Материал хисобот'!$D$9:$D$259,MATCH(D82,'Материал хисобот'!$B$9:$B$259,0),1),"")</f>
        <v/>
      </c>
      <c r="G82" s="141"/>
      <c r="H82" s="142"/>
    </row>
    <row r="83" spans="1:8">
      <c r="A83" s="147"/>
      <c r="B83" s="148"/>
      <c r="C83" s="149"/>
      <c r="D83" s="128"/>
      <c r="E83" s="135" t="str">
        <f>IFERROR(INDEX('Материал хисобот'!$C$9:$C$259,MATCH(D83,'Материал хисобот'!$B$9:$B$259,0),1),"")</f>
        <v/>
      </c>
      <c r="F83" s="136" t="str">
        <f>IFERROR(INDEX('Материал хисобот'!$D$9:$D$259,MATCH(D83,'Материал хисобот'!$B$9:$B$259,0),1),"")</f>
        <v/>
      </c>
      <c r="G83" s="141"/>
      <c r="H83" s="142"/>
    </row>
    <row r="84" spans="1:8">
      <c r="A84" s="147"/>
      <c r="B84" s="148"/>
      <c r="C84" s="149"/>
      <c r="D84" s="128"/>
      <c r="E84" s="135" t="str">
        <f>IFERROR(INDEX('Материал хисобот'!$C$9:$C$259,MATCH(D84,'Материал хисобот'!$B$9:$B$259,0),1),"")</f>
        <v/>
      </c>
      <c r="F84" s="136" t="str">
        <f>IFERROR(INDEX('Материал хисобот'!$D$9:$D$259,MATCH(D84,'Материал хисобот'!$B$9:$B$259,0),1),"")</f>
        <v/>
      </c>
      <c r="G84" s="141"/>
      <c r="H84" s="142"/>
    </row>
    <row r="85" spans="1:8">
      <c r="A85" s="147"/>
      <c r="B85" s="148"/>
      <c r="C85" s="149"/>
      <c r="D85" s="128"/>
      <c r="E85" s="135" t="str">
        <f>IFERROR(INDEX('Материал хисобот'!$C$9:$C$259,MATCH(D85,'Материал хисобот'!$B$9:$B$259,0),1),"")</f>
        <v/>
      </c>
      <c r="F85" s="136" t="str">
        <f>IFERROR(INDEX('Материал хисобот'!$D$9:$D$259,MATCH(D85,'Материал хисобот'!$B$9:$B$259,0),1),"")</f>
        <v/>
      </c>
      <c r="G85" s="141"/>
      <c r="H85" s="142"/>
    </row>
    <row r="86" spans="1:8">
      <c r="A86" s="147"/>
      <c r="B86" s="148"/>
      <c r="C86" s="149"/>
      <c r="D86" s="128"/>
      <c r="E86" s="135" t="str">
        <f>IFERROR(INDEX('Материал хисобот'!$C$9:$C$259,MATCH(D86,'Материал хисобот'!$B$9:$B$259,0),1),"")</f>
        <v/>
      </c>
      <c r="F86" s="136" t="str">
        <f>IFERROR(INDEX('Материал хисобот'!$D$9:$D$259,MATCH(D86,'Материал хисобот'!$B$9:$B$259,0),1),"")</f>
        <v/>
      </c>
      <c r="G86" s="141"/>
      <c r="H86" s="142"/>
    </row>
    <row r="87" spans="1:8">
      <c r="A87" s="147"/>
      <c r="B87" s="148"/>
      <c r="C87" s="149"/>
      <c r="D87" s="128"/>
      <c r="E87" s="135" t="str">
        <f>IFERROR(INDEX('Материал хисобот'!$C$9:$C$259,MATCH(D87,'Материал хисобот'!$B$9:$B$259,0),1),"")</f>
        <v/>
      </c>
      <c r="F87" s="136" t="str">
        <f>IFERROR(INDEX('Материал хисобот'!$D$9:$D$259,MATCH(D87,'Материал хисобот'!$B$9:$B$259,0),1),"")</f>
        <v/>
      </c>
      <c r="G87" s="141"/>
      <c r="H87" s="142"/>
    </row>
    <row r="88" spans="1:8">
      <c r="A88" s="147"/>
      <c r="B88" s="148"/>
      <c r="C88" s="149"/>
      <c r="D88" s="128"/>
      <c r="E88" s="135" t="str">
        <f>IFERROR(INDEX('Материал хисобот'!$C$9:$C$259,MATCH(D88,'Материал хисобот'!$B$9:$B$259,0),1),"")</f>
        <v/>
      </c>
      <c r="F88" s="136" t="str">
        <f>IFERROR(INDEX('Материал хисобот'!$D$9:$D$259,MATCH(D88,'Материал хисобот'!$B$9:$B$259,0),1),"")</f>
        <v/>
      </c>
      <c r="G88" s="141"/>
      <c r="H88" s="142"/>
    </row>
    <row r="89" spans="1:8">
      <c r="A89" s="147"/>
      <c r="B89" s="148"/>
      <c r="C89" s="149"/>
      <c r="D89" s="128"/>
      <c r="E89" s="135" t="str">
        <f>IFERROR(INDEX('Материал хисобот'!$C$9:$C$259,MATCH(D89,'Материал хисобот'!$B$9:$B$259,0),1),"")</f>
        <v/>
      </c>
      <c r="F89" s="136" t="str">
        <f>IFERROR(INDEX('Материал хисобот'!$D$9:$D$259,MATCH(D89,'Материал хисобот'!$B$9:$B$259,0),1),"")</f>
        <v/>
      </c>
      <c r="G89" s="141"/>
      <c r="H89" s="142"/>
    </row>
    <row r="90" spans="1:8">
      <c r="A90" s="147"/>
      <c r="B90" s="148"/>
      <c r="C90" s="149"/>
      <c r="D90" s="128"/>
      <c r="E90" s="135" t="str">
        <f>IFERROR(INDEX('Материал хисобот'!$C$9:$C$259,MATCH(D90,'Материал хисобот'!$B$9:$B$259,0),1),"")</f>
        <v/>
      </c>
      <c r="F90" s="136" t="str">
        <f>IFERROR(INDEX('Материал хисобот'!$D$9:$D$259,MATCH(D90,'Материал хисобот'!$B$9:$B$259,0),1),"")</f>
        <v/>
      </c>
      <c r="G90" s="141"/>
      <c r="H90" s="142"/>
    </row>
    <row r="91" spans="1:8">
      <c r="A91" s="147"/>
      <c r="B91" s="148"/>
      <c r="C91" s="149"/>
      <c r="D91" s="128"/>
      <c r="E91" s="135" t="str">
        <f>IFERROR(INDEX('Материал хисобот'!$C$9:$C$259,MATCH(D91,'Материал хисобот'!$B$9:$B$259,0),1),"")</f>
        <v/>
      </c>
      <c r="F91" s="136" t="str">
        <f>IFERROR(INDEX('Материал хисобот'!$D$9:$D$259,MATCH(D91,'Материал хисобот'!$B$9:$B$259,0),1),"")</f>
        <v/>
      </c>
      <c r="G91" s="141"/>
      <c r="H91" s="142"/>
    </row>
    <row r="92" spans="1:8">
      <c r="A92" s="147"/>
      <c r="B92" s="148"/>
      <c r="C92" s="149"/>
      <c r="D92" s="128"/>
      <c r="E92" s="135" t="str">
        <f>IFERROR(INDEX('Материал хисобот'!$C$9:$C$259,MATCH(D92,'Материал хисобот'!$B$9:$B$259,0),1),"")</f>
        <v/>
      </c>
      <c r="F92" s="136" t="str">
        <f>IFERROR(INDEX('Материал хисобот'!$D$9:$D$259,MATCH(D92,'Материал хисобот'!$B$9:$B$259,0),1),"")</f>
        <v/>
      </c>
      <c r="G92" s="141"/>
      <c r="H92" s="142"/>
    </row>
    <row r="93" spans="1:8" ht="15" customHeight="1">
      <c r="A93" s="147"/>
      <c r="B93" s="148"/>
      <c r="C93" s="149"/>
      <c r="D93" s="128"/>
      <c r="E93" s="135" t="str">
        <f>IFERROR(INDEX('Материал хисобот'!$C$9:$C$259,MATCH(D93,'Материал хисобот'!$B$9:$B$259,0),1),"")</f>
        <v/>
      </c>
      <c r="F93" s="136" t="str">
        <f>IFERROR(INDEX('Материал хисобот'!$D$9:$D$259,MATCH(D93,'Материал хисобот'!$B$9:$B$259,0),1),"")</f>
        <v/>
      </c>
      <c r="G93" s="141"/>
      <c r="H93" s="142"/>
    </row>
    <row r="94" spans="1:8">
      <c r="A94" s="147"/>
      <c r="B94" s="148"/>
      <c r="C94" s="149"/>
      <c r="D94" s="128"/>
      <c r="E94" s="135" t="str">
        <f>IFERROR(INDEX('Материал хисобот'!$C$9:$C$259,MATCH(D94,'Материал хисобот'!$B$9:$B$259,0),1),"")</f>
        <v/>
      </c>
      <c r="F94" s="136" t="str">
        <f>IFERROR(INDEX('Материал хисобот'!$D$9:$D$259,MATCH(D94,'Материал хисобот'!$B$9:$B$259,0),1),"")</f>
        <v/>
      </c>
      <c r="G94" s="141"/>
      <c r="H94" s="142"/>
    </row>
    <row r="95" spans="1:8">
      <c r="A95" s="147"/>
      <c r="B95" s="148"/>
      <c r="C95" s="149"/>
      <c r="D95" s="128"/>
      <c r="E95" s="135" t="str">
        <f>IFERROR(INDEX('Материал хисобот'!$C$9:$C$259,MATCH(D95,'Материал хисобот'!$B$9:$B$259,0),1),"")</f>
        <v/>
      </c>
      <c r="F95" s="136" t="str">
        <f>IFERROR(INDEX('Материал хисобот'!$D$9:$D$259,MATCH(D95,'Материал хисобот'!$B$9:$B$259,0),1),"")</f>
        <v/>
      </c>
      <c r="G95" s="141"/>
      <c r="H95" s="142"/>
    </row>
    <row r="96" spans="1:8">
      <c r="A96" s="147"/>
      <c r="B96" s="148"/>
      <c r="C96" s="149"/>
      <c r="D96" s="128"/>
      <c r="E96" s="135" t="str">
        <f>IFERROR(INDEX('Материал хисобот'!$C$9:$C$259,MATCH(D96,'Материал хисобот'!$B$9:$B$259,0),1),"")</f>
        <v/>
      </c>
      <c r="F96" s="136" t="str">
        <f>IFERROR(INDEX('Материал хисобот'!$D$9:$D$259,MATCH(D96,'Материал хисобот'!$B$9:$B$259,0),1),"")</f>
        <v/>
      </c>
      <c r="G96" s="141"/>
      <c r="H96" s="142"/>
    </row>
    <row r="97" spans="1:8">
      <c r="A97" s="147"/>
      <c r="B97" s="148"/>
      <c r="C97" s="149"/>
      <c r="D97" s="128"/>
      <c r="E97" s="135" t="str">
        <f>IFERROR(INDEX('Материал хисобот'!$C$9:$C$259,MATCH(D97,'Материал хисобот'!$B$9:$B$259,0),1),"")</f>
        <v/>
      </c>
      <c r="F97" s="136" t="str">
        <f>IFERROR(INDEX('Материал хисобот'!$D$9:$D$259,MATCH(D97,'Материал хисобот'!$B$9:$B$259,0),1),"")</f>
        <v/>
      </c>
      <c r="G97" s="141"/>
      <c r="H97" s="142"/>
    </row>
    <row r="98" spans="1:8">
      <c r="A98" s="147"/>
      <c r="B98" s="148"/>
      <c r="C98" s="149"/>
      <c r="D98" s="128"/>
      <c r="E98" s="135" t="str">
        <f>IFERROR(INDEX('Материал хисобот'!$C$9:$C$259,MATCH(D98,'Материал хисобот'!$B$9:$B$259,0),1),"")</f>
        <v/>
      </c>
      <c r="F98" s="136" t="str">
        <f>IFERROR(INDEX('Материал хисобот'!$D$9:$D$259,MATCH(D98,'Материал хисобот'!$B$9:$B$259,0),1),"")</f>
        <v/>
      </c>
      <c r="G98" s="141"/>
      <c r="H98" s="142"/>
    </row>
    <row r="99" spans="1:8">
      <c r="A99" s="147"/>
      <c r="B99" s="148"/>
      <c r="C99" s="149"/>
      <c r="D99" s="128"/>
      <c r="E99" s="135" t="str">
        <f>IFERROR(INDEX('Материал хисобот'!$C$9:$C$259,MATCH(D99,'Материал хисобот'!$B$9:$B$259,0),1),"")</f>
        <v/>
      </c>
      <c r="F99" s="136" t="str">
        <f>IFERROR(INDEX('Материал хисобот'!$D$9:$D$259,MATCH(D99,'Материал хисобот'!$B$9:$B$259,0),1),"")</f>
        <v/>
      </c>
      <c r="G99" s="141"/>
      <c r="H99" s="142"/>
    </row>
    <row r="100" spans="1:8">
      <c r="A100" s="147"/>
      <c r="B100" s="148"/>
      <c r="C100" s="149"/>
      <c r="D100" s="128"/>
      <c r="E100" s="135" t="str">
        <f>IFERROR(INDEX('Материал хисобот'!$C$9:$C$259,MATCH(D100,'Материал хисобот'!$B$9:$B$259,0),1),"")</f>
        <v/>
      </c>
      <c r="F100" s="136" t="str">
        <f>IFERROR(INDEX('Материал хисобот'!$D$9:$D$259,MATCH(D100,'Материал хисобот'!$B$9:$B$259,0),1),"")</f>
        <v/>
      </c>
      <c r="G100" s="141"/>
      <c r="H100" s="142"/>
    </row>
    <row r="101" spans="1:8">
      <c r="A101" s="147"/>
      <c r="B101" s="148"/>
      <c r="C101" s="149"/>
      <c r="D101" s="128"/>
      <c r="E101" s="135" t="str">
        <f>IFERROR(INDEX('Материал хисобот'!$C$9:$C$259,MATCH(D101,'Материал хисобот'!$B$9:$B$259,0),1),"")</f>
        <v/>
      </c>
      <c r="F101" s="136" t="str">
        <f>IFERROR(INDEX('Материал хисобот'!$D$9:$D$259,MATCH(D101,'Материал хисобот'!$B$9:$B$259,0),1),"")</f>
        <v/>
      </c>
      <c r="G101" s="141"/>
      <c r="H101" s="142"/>
    </row>
    <row r="102" spans="1:8">
      <c r="A102" s="147"/>
      <c r="B102" s="148"/>
      <c r="C102" s="149"/>
      <c r="D102" s="128"/>
      <c r="E102" s="135" t="str">
        <f>IFERROR(INDEX('Материал хисобот'!$C$9:$C$259,MATCH(D102,'Материал хисобот'!$B$9:$B$259,0),1),"")</f>
        <v/>
      </c>
      <c r="F102" s="136" t="str">
        <f>IFERROR(INDEX('Материал хисобот'!$D$9:$D$259,MATCH(D102,'Материал хисобот'!$B$9:$B$259,0),1),"")</f>
        <v/>
      </c>
      <c r="G102" s="141"/>
      <c r="H102" s="142"/>
    </row>
    <row r="103" spans="1:8">
      <c r="A103" s="147"/>
      <c r="B103" s="148"/>
      <c r="C103" s="149"/>
      <c r="D103" s="128"/>
      <c r="E103" s="135" t="str">
        <f>IFERROR(INDEX('Материал хисобот'!$C$9:$C$259,MATCH(D103,'Материал хисобот'!$B$9:$B$259,0),1),"")</f>
        <v/>
      </c>
      <c r="F103" s="136" t="str">
        <f>IFERROR(INDEX('Материал хисобот'!$D$9:$D$259,MATCH(D103,'Материал хисобот'!$B$9:$B$259,0),1),"")</f>
        <v/>
      </c>
      <c r="G103" s="141"/>
      <c r="H103" s="142"/>
    </row>
    <row r="104" spans="1:8">
      <c r="A104" s="147"/>
      <c r="B104" s="148"/>
      <c r="C104" s="149"/>
      <c r="D104" s="128"/>
      <c r="E104" s="135" t="str">
        <f>IFERROR(INDEX('Материал хисобот'!$C$9:$C$259,MATCH(D104,'Материал хисобот'!$B$9:$B$259,0),1),"")</f>
        <v/>
      </c>
      <c r="F104" s="136" t="str">
        <f>IFERROR(INDEX('Материал хисобот'!$D$9:$D$259,MATCH(D104,'Материал хисобот'!$B$9:$B$259,0),1),"")</f>
        <v/>
      </c>
      <c r="G104" s="141"/>
      <c r="H104" s="142"/>
    </row>
    <row r="105" spans="1:8">
      <c r="A105" s="147"/>
      <c r="B105" s="148"/>
      <c r="C105" s="149"/>
      <c r="D105" s="128"/>
      <c r="E105" s="135" t="str">
        <f>IFERROR(INDEX('Материал хисобот'!$C$9:$C$259,MATCH(D105,'Материал хисобот'!$B$9:$B$259,0),1),"")</f>
        <v/>
      </c>
      <c r="F105" s="136" t="str">
        <f>IFERROR(INDEX('Материал хисобот'!$D$9:$D$259,MATCH(D105,'Материал хисобот'!$B$9:$B$259,0),1),"")</f>
        <v/>
      </c>
      <c r="G105" s="141"/>
      <c r="H105" s="142"/>
    </row>
    <row r="106" spans="1:8">
      <c r="A106" s="147"/>
      <c r="B106" s="148"/>
      <c r="C106" s="149"/>
      <c r="D106" s="128"/>
      <c r="E106" s="135" t="str">
        <f>IFERROR(INDEX('Материал хисобот'!$C$9:$C$259,MATCH(D106,'Материал хисобот'!$B$9:$B$259,0),1),"")</f>
        <v/>
      </c>
      <c r="F106" s="136" t="str">
        <f>IFERROR(INDEX('Материал хисобот'!$D$9:$D$259,MATCH(D106,'Материал хисобот'!$B$9:$B$259,0),1),"")</f>
        <v/>
      </c>
      <c r="G106" s="141"/>
      <c r="H106" s="142"/>
    </row>
    <row r="107" spans="1:8">
      <c r="A107" s="147"/>
      <c r="B107" s="148"/>
      <c r="C107" s="149"/>
      <c r="D107" s="128"/>
      <c r="E107" s="135" t="str">
        <f>IFERROR(INDEX('Материал хисобот'!$C$9:$C$259,MATCH(D107,'Материал хисобот'!$B$9:$B$259,0),1),"")</f>
        <v/>
      </c>
      <c r="F107" s="136" t="str">
        <f>IFERROR(INDEX('Материал хисобот'!$D$9:$D$259,MATCH(D107,'Материал хисобот'!$B$9:$B$259,0),1),"")</f>
        <v/>
      </c>
      <c r="G107" s="141"/>
      <c r="H107" s="142"/>
    </row>
    <row r="108" spans="1:8">
      <c r="A108" s="147"/>
      <c r="B108" s="148"/>
      <c r="C108" s="149"/>
      <c r="D108" s="128"/>
      <c r="E108" s="135" t="str">
        <f>IFERROR(INDEX('Материал хисобот'!$C$9:$C$259,MATCH(D108,'Материал хисобот'!$B$9:$B$259,0),1),"")</f>
        <v/>
      </c>
      <c r="F108" s="136" t="str">
        <f>IFERROR(INDEX('Материал хисобот'!$D$9:$D$259,MATCH(D108,'Материал хисобот'!$B$9:$B$259,0),1),"")</f>
        <v/>
      </c>
      <c r="G108" s="141"/>
      <c r="H108" s="142"/>
    </row>
    <row r="109" spans="1:8">
      <c r="A109" s="147"/>
      <c r="B109" s="148"/>
      <c r="C109" s="149"/>
      <c r="D109" s="128"/>
      <c r="E109" s="135" t="str">
        <f>IFERROR(INDEX('Материал хисобот'!$C$9:$C$259,MATCH(D109,'Материал хисобот'!$B$9:$B$259,0),1),"")</f>
        <v/>
      </c>
      <c r="F109" s="136" t="str">
        <f>IFERROR(INDEX('Материал хисобот'!$D$9:$D$259,MATCH(D109,'Материал хисобот'!$B$9:$B$259,0),1),"")</f>
        <v/>
      </c>
      <c r="G109" s="141"/>
      <c r="H109" s="142"/>
    </row>
    <row r="110" spans="1:8">
      <c r="A110" s="147"/>
      <c r="B110" s="148"/>
      <c r="C110" s="149"/>
      <c r="D110" s="128"/>
      <c r="E110" s="135" t="str">
        <f>IFERROR(INDEX('Материал хисобот'!$C$9:$C$259,MATCH(D110,'Материал хисобот'!$B$9:$B$259,0),1),"")</f>
        <v/>
      </c>
      <c r="F110" s="136" t="str">
        <f>IFERROR(INDEX('Материал хисобот'!$D$9:$D$259,MATCH(D110,'Материал хисобот'!$B$9:$B$259,0),1),"")</f>
        <v/>
      </c>
      <c r="G110" s="141"/>
      <c r="H110" s="142"/>
    </row>
    <row r="111" spans="1:8">
      <c r="A111" s="147"/>
      <c r="B111" s="148"/>
      <c r="C111" s="149"/>
      <c r="D111" s="128"/>
      <c r="E111" s="135" t="str">
        <f>IFERROR(INDEX('Материал хисобот'!$C$9:$C$259,MATCH(D111,'Материал хисобот'!$B$9:$B$259,0),1),"")</f>
        <v/>
      </c>
      <c r="F111" s="136" t="str">
        <f>IFERROR(INDEX('Материал хисобот'!$D$9:$D$259,MATCH(D111,'Материал хисобот'!$B$9:$B$259,0),1),"")</f>
        <v/>
      </c>
      <c r="G111" s="141"/>
      <c r="H111" s="142"/>
    </row>
    <row r="112" spans="1:8">
      <c r="A112" s="147"/>
      <c r="B112" s="148"/>
      <c r="C112" s="149"/>
      <c r="D112" s="128"/>
      <c r="E112" s="135" t="str">
        <f>IFERROR(INDEX('Материал хисобот'!$C$9:$C$259,MATCH(D112,'Материал хисобот'!$B$9:$B$259,0),1),"")</f>
        <v/>
      </c>
      <c r="F112" s="136" t="str">
        <f>IFERROR(INDEX('Материал хисобот'!$D$9:$D$259,MATCH(D112,'Материал хисобот'!$B$9:$B$259,0),1),"")</f>
        <v/>
      </c>
      <c r="G112" s="141"/>
      <c r="H112" s="142"/>
    </row>
    <row r="113" spans="1:8">
      <c r="A113" s="147"/>
      <c r="B113" s="148"/>
      <c r="C113" s="149"/>
      <c r="D113" s="128"/>
      <c r="E113" s="135" t="str">
        <f>IFERROR(INDEX('Материал хисобот'!$C$9:$C$259,MATCH(D113,'Материал хисобот'!$B$9:$B$259,0),1),"")</f>
        <v/>
      </c>
      <c r="F113" s="136" t="str">
        <f>IFERROR(INDEX('Материал хисобот'!$D$9:$D$259,MATCH(D113,'Материал хисобот'!$B$9:$B$259,0),1),"")</f>
        <v/>
      </c>
      <c r="G113" s="141"/>
      <c r="H113" s="142"/>
    </row>
    <row r="114" spans="1:8">
      <c r="A114" s="147"/>
      <c r="B114" s="148"/>
      <c r="C114" s="149"/>
      <c r="D114" s="128"/>
      <c r="E114" s="135" t="str">
        <f>IFERROR(INDEX('Материал хисобот'!$C$9:$C$259,MATCH(D114,'Материал хисобот'!$B$9:$B$259,0),1),"")</f>
        <v/>
      </c>
      <c r="F114" s="136" t="str">
        <f>IFERROR(INDEX('Материал хисобот'!$D$9:$D$259,MATCH(D114,'Материал хисобот'!$B$9:$B$259,0),1),"")</f>
        <v/>
      </c>
      <c r="G114" s="141"/>
      <c r="H114" s="142"/>
    </row>
    <row r="115" spans="1:8">
      <c r="A115" s="147"/>
      <c r="B115" s="148"/>
      <c r="C115" s="149"/>
      <c r="D115" s="128"/>
      <c r="E115" s="135" t="str">
        <f>IFERROR(INDEX('Материал хисобот'!$C$9:$C$259,MATCH(D115,'Материал хисобот'!$B$9:$B$259,0),1),"")</f>
        <v/>
      </c>
      <c r="F115" s="136" t="str">
        <f>IFERROR(INDEX('Материал хисобот'!$D$9:$D$259,MATCH(D115,'Материал хисобот'!$B$9:$B$259,0),1),"")</f>
        <v/>
      </c>
      <c r="G115" s="141"/>
      <c r="H115" s="142"/>
    </row>
    <row r="116" spans="1:8">
      <c r="A116" s="147"/>
      <c r="B116" s="148"/>
      <c r="C116" s="149"/>
      <c r="D116" s="128"/>
      <c r="E116" s="135" t="str">
        <f>IFERROR(INDEX('Материал хисобот'!$C$9:$C$259,MATCH(D116,'Материал хисобот'!$B$9:$B$259,0),1),"")</f>
        <v/>
      </c>
      <c r="F116" s="136" t="str">
        <f>IFERROR(INDEX('Материал хисобот'!$D$9:$D$259,MATCH(D116,'Материал хисобот'!$B$9:$B$259,0),1),"")</f>
        <v/>
      </c>
      <c r="G116" s="141"/>
      <c r="H116" s="142"/>
    </row>
    <row r="117" spans="1:8">
      <c r="A117" s="147"/>
      <c r="B117" s="148"/>
      <c r="C117" s="149"/>
      <c r="D117" s="128"/>
      <c r="E117" s="135" t="str">
        <f>IFERROR(INDEX('Материал хисобот'!$C$9:$C$259,MATCH(D117,'Материал хисобот'!$B$9:$B$259,0),1),"")</f>
        <v/>
      </c>
      <c r="F117" s="136" t="str">
        <f>IFERROR(INDEX('Материал хисобот'!$D$9:$D$259,MATCH(D117,'Материал хисобот'!$B$9:$B$259,0),1),"")</f>
        <v/>
      </c>
      <c r="G117" s="141"/>
      <c r="H117" s="142"/>
    </row>
    <row r="118" spans="1:8">
      <c r="A118" s="147"/>
      <c r="B118" s="148"/>
      <c r="C118" s="149"/>
      <c r="D118" s="128"/>
      <c r="E118" s="135" t="str">
        <f>IFERROR(INDEX('Материал хисобот'!$C$9:$C$259,MATCH(D118,'Материал хисобот'!$B$9:$B$259,0),1),"")</f>
        <v/>
      </c>
      <c r="F118" s="136" t="str">
        <f>IFERROR(INDEX('Материал хисобот'!$D$9:$D$259,MATCH(D118,'Материал хисобот'!$B$9:$B$259,0),1),"")</f>
        <v/>
      </c>
      <c r="G118" s="141"/>
      <c r="H118" s="142"/>
    </row>
    <row r="119" spans="1:8">
      <c r="A119" s="147"/>
      <c r="B119" s="148"/>
      <c r="C119" s="149"/>
      <c r="D119" s="128"/>
      <c r="E119" s="135" t="str">
        <f>IFERROR(INDEX('Материал хисобот'!$C$9:$C$259,MATCH(D119,'Материал хисобот'!$B$9:$B$259,0),1),"")</f>
        <v/>
      </c>
      <c r="F119" s="136" t="str">
        <f>IFERROR(INDEX('Материал хисобот'!$D$9:$D$259,MATCH(D119,'Материал хисобот'!$B$9:$B$259,0),1),"")</f>
        <v/>
      </c>
      <c r="G119" s="141"/>
      <c r="H119" s="142"/>
    </row>
    <row r="120" spans="1:8">
      <c r="A120" s="147"/>
      <c r="B120" s="148"/>
      <c r="C120" s="149"/>
      <c r="D120" s="128"/>
      <c r="E120" s="135" t="str">
        <f>IFERROR(INDEX('Материал хисобот'!$C$9:$C$259,MATCH(D120,'Материал хисобот'!$B$9:$B$259,0),1),"")</f>
        <v/>
      </c>
      <c r="F120" s="136" t="str">
        <f>IFERROR(INDEX('Материал хисобот'!$D$9:$D$259,MATCH(D120,'Материал хисобот'!$B$9:$B$259,0),1),"")</f>
        <v/>
      </c>
      <c r="G120" s="141"/>
      <c r="H120" s="142"/>
    </row>
    <row r="121" spans="1:8">
      <c r="A121" s="147"/>
      <c r="B121" s="148"/>
      <c r="C121" s="149"/>
      <c r="D121" s="128"/>
      <c r="E121" s="135" t="str">
        <f>IFERROR(INDEX('Материал хисобот'!$C$9:$C$259,MATCH(D121,'Материал хисобот'!$B$9:$B$259,0),1),"")</f>
        <v/>
      </c>
      <c r="F121" s="136" t="str">
        <f>IFERROR(INDEX('Материал хисобот'!$D$9:$D$259,MATCH(D121,'Материал хисобот'!$B$9:$B$259,0),1),"")</f>
        <v/>
      </c>
      <c r="G121" s="141"/>
      <c r="H121" s="142"/>
    </row>
    <row r="122" spans="1:8">
      <c r="A122" s="147"/>
      <c r="B122" s="148"/>
      <c r="C122" s="149"/>
      <c r="D122" s="128"/>
      <c r="E122" s="135" t="str">
        <f>IFERROR(INDEX('Материал хисобот'!$C$9:$C$259,MATCH(D122,'Материал хисобот'!$B$9:$B$259,0),1),"")</f>
        <v/>
      </c>
      <c r="F122" s="136" t="str">
        <f>IFERROR(INDEX('Материал хисобот'!$D$9:$D$259,MATCH(D122,'Материал хисобот'!$B$9:$B$259,0),1),"")</f>
        <v/>
      </c>
      <c r="G122" s="141"/>
      <c r="H122" s="142"/>
    </row>
    <row r="123" spans="1:8">
      <c r="A123" s="147"/>
      <c r="B123" s="148"/>
      <c r="C123" s="149"/>
      <c r="D123" s="128"/>
      <c r="E123" s="135" t="str">
        <f>IFERROR(INDEX('Материал хисобот'!$C$9:$C$259,MATCH(D123,'Материал хисобот'!$B$9:$B$259,0),1),"")</f>
        <v/>
      </c>
      <c r="F123" s="136" t="str">
        <f>IFERROR(INDEX('Материал хисобот'!$D$9:$D$259,MATCH(D123,'Материал хисобот'!$B$9:$B$259,0),1),"")</f>
        <v/>
      </c>
      <c r="G123" s="141"/>
      <c r="H123" s="142"/>
    </row>
    <row r="124" spans="1:8">
      <c r="A124" s="147"/>
      <c r="B124" s="148"/>
      <c r="C124" s="149"/>
      <c r="D124" s="128"/>
      <c r="E124" s="135" t="str">
        <f>IFERROR(INDEX('Материал хисобот'!$C$9:$C$259,MATCH(D124,'Материал хисобот'!$B$9:$B$259,0),1),"")</f>
        <v/>
      </c>
      <c r="F124" s="136" t="str">
        <f>IFERROR(INDEX('Материал хисобот'!$D$9:$D$259,MATCH(D124,'Материал хисобот'!$B$9:$B$259,0),1),"")</f>
        <v/>
      </c>
      <c r="G124" s="141"/>
      <c r="H124" s="142"/>
    </row>
    <row r="125" spans="1:8">
      <c r="A125" s="147"/>
      <c r="B125" s="148"/>
      <c r="C125" s="149"/>
      <c r="D125" s="128"/>
      <c r="E125" s="135" t="str">
        <f>IFERROR(INDEX('Материал хисобот'!$C$9:$C$259,MATCH(D125,'Материал хисобот'!$B$9:$B$259,0),1),"")</f>
        <v/>
      </c>
      <c r="F125" s="136" t="str">
        <f>IFERROR(INDEX('Материал хисобот'!$D$9:$D$259,MATCH(D125,'Материал хисобот'!$B$9:$B$259,0),1),"")</f>
        <v/>
      </c>
      <c r="G125" s="141"/>
      <c r="H125" s="142"/>
    </row>
    <row r="126" spans="1:8">
      <c r="A126" s="147"/>
      <c r="B126" s="148"/>
      <c r="C126" s="149"/>
      <c r="D126" s="128"/>
      <c r="E126" s="135" t="str">
        <f>IFERROR(INDEX('Материал хисобот'!$C$9:$C$259,MATCH(D126,'Материал хисобот'!$B$9:$B$259,0),1),"")</f>
        <v/>
      </c>
      <c r="F126" s="136" t="str">
        <f>IFERROR(INDEX('Материал хисобот'!$D$9:$D$259,MATCH(D126,'Материал хисобот'!$B$9:$B$259,0),1),"")</f>
        <v/>
      </c>
      <c r="G126" s="141"/>
      <c r="H126" s="142"/>
    </row>
    <row r="127" spans="1:8">
      <c r="A127" s="147"/>
      <c r="B127" s="148"/>
      <c r="C127" s="149"/>
      <c r="D127" s="128"/>
      <c r="E127" s="135" t="str">
        <f>IFERROR(INDEX('Материал хисобот'!$C$9:$C$259,MATCH(D127,'Материал хисобот'!$B$9:$B$259,0),1),"")</f>
        <v/>
      </c>
      <c r="F127" s="136" t="str">
        <f>IFERROR(INDEX('Материал хисобот'!$D$9:$D$259,MATCH(D127,'Материал хисобот'!$B$9:$B$259,0),1),"")</f>
        <v/>
      </c>
      <c r="G127" s="141"/>
      <c r="H127" s="142"/>
    </row>
    <row r="128" spans="1:8">
      <c r="A128" s="147"/>
      <c r="B128" s="148"/>
      <c r="C128" s="149"/>
      <c r="D128" s="128"/>
      <c r="E128" s="135" t="str">
        <f>IFERROR(INDEX('Материал хисобот'!$C$9:$C$259,MATCH(D128,'Материал хисобот'!$B$9:$B$259,0),1),"")</f>
        <v/>
      </c>
      <c r="F128" s="136" t="str">
        <f>IFERROR(INDEX('Материал хисобот'!$D$9:$D$259,MATCH(D128,'Материал хисобот'!$B$9:$B$259,0),1),"")</f>
        <v/>
      </c>
      <c r="G128" s="141"/>
      <c r="H128" s="142"/>
    </row>
    <row r="129" spans="1:8">
      <c r="A129" s="147"/>
      <c r="B129" s="148"/>
      <c r="C129" s="149"/>
      <c r="D129" s="128"/>
      <c r="E129" s="135" t="str">
        <f>IFERROR(INDEX('Материал хисобот'!$C$9:$C$259,MATCH(D129,'Материал хисобот'!$B$9:$B$259,0),1),"")</f>
        <v/>
      </c>
      <c r="F129" s="136" t="str">
        <f>IFERROR(INDEX('Материал хисобот'!$D$9:$D$259,MATCH(D129,'Материал хисобот'!$B$9:$B$259,0),1),"")</f>
        <v/>
      </c>
      <c r="G129" s="141"/>
      <c r="H129" s="142"/>
    </row>
    <row r="130" spans="1:8">
      <c r="A130" s="147"/>
      <c r="B130" s="148"/>
      <c r="C130" s="149"/>
      <c r="D130" s="128"/>
      <c r="E130" s="135" t="str">
        <f>IFERROR(INDEX('Материал хисобот'!$C$9:$C$259,MATCH(D130,'Материал хисобот'!$B$9:$B$259,0),1),"")</f>
        <v/>
      </c>
      <c r="F130" s="136" t="str">
        <f>IFERROR(INDEX('Материал хисобот'!$D$9:$D$259,MATCH(D130,'Материал хисобот'!$B$9:$B$259,0),1),"")</f>
        <v/>
      </c>
      <c r="G130" s="141"/>
      <c r="H130" s="142"/>
    </row>
    <row r="131" spans="1:8">
      <c r="A131" s="147"/>
      <c r="B131" s="148"/>
      <c r="C131" s="149"/>
      <c r="D131" s="128"/>
      <c r="E131" s="135" t="str">
        <f>IFERROR(INDEX('Материал хисобот'!$C$9:$C$259,MATCH(D131,'Материал хисобот'!$B$9:$B$259,0),1),"")</f>
        <v/>
      </c>
      <c r="F131" s="136" t="str">
        <f>IFERROR(INDEX('Материал хисобот'!$D$9:$D$259,MATCH(D131,'Материал хисобот'!$B$9:$B$259,0),1),"")</f>
        <v/>
      </c>
      <c r="G131" s="141"/>
      <c r="H131" s="142"/>
    </row>
    <row r="132" spans="1:8">
      <c r="A132" s="147"/>
      <c r="B132" s="148"/>
      <c r="C132" s="149"/>
      <c r="D132" s="128"/>
      <c r="E132" s="135" t="str">
        <f>IFERROR(INDEX('Материал хисобот'!$C$9:$C$259,MATCH(D132,'Материал хисобот'!$B$9:$B$259,0),1),"")</f>
        <v/>
      </c>
      <c r="F132" s="136" t="str">
        <f>IFERROR(INDEX('Материал хисобот'!$D$9:$D$259,MATCH(D132,'Материал хисобот'!$B$9:$B$259,0),1),"")</f>
        <v/>
      </c>
      <c r="G132" s="141"/>
      <c r="H132" s="142"/>
    </row>
    <row r="133" spans="1:8">
      <c r="A133" s="147"/>
      <c r="B133" s="148"/>
      <c r="C133" s="149"/>
      <c r="D133" s="128"/>
      <c r="E133" s="135" t="str">
        <f>IFERROR(INDEX('Материал хисобот'!$C$9:$C$259,MATCH(D133,'Материал хисобот'!$B$9:$B$259,0),1),"")</f>
        <v/>
      </c>
      <c r="F133" s="136" t="str">
        <f>IFERROR(INDEX('Материал хисобот'!$D$9:$D$259,MATCH(D133,'Материал хисобот'!$B$9:$B$259,0),1),"")</f>
        <v/>
      </c>
      <c r="G133" s="141"/>
      <c r="H133" s="142"/>
    </row>
    <row r="134" spans="1:8">
      <c r="A134" s="147"/>
      <c r="B134" s="148"/>
      <c r="C134" s="149"/>
      <c r="D134" s="128"/>
      <c r="E134" s="135" t="str">
        <f>IFERROR(INDEX('Материал хисобот'!$C$9:$C$259,MATCH(D134,'Материал хисобот'!$B$9:$B$259,0),1),"")</f>
        <v/>
      </c>
      <c r="F134" s="136" t="str">
        <f>IFERROR(INDEX('Материал хисобот'!$D$9:$D$259,MATCH(D134,'Материал хисобот'!$B$9:$B$259,0),1),"")</f>
        <v/>
      </c>
      <c r="G134" s="141"/>
      <c r="H134" s="142"/>
    </row>
    <row r="135" spans="1:8">
      <c r="A135" s="147"/>
      <c r="B135" s="148"/>
      <c r="C135" s="149"/>
      <c r="D135" s="128"/>
      <c r="E135" s="135" t="str">
        <f>IFERROR(INDEX('Материал хисобот'!$C$9:$C$259,MATCH(D135,'Материал хисобот'!$B$9:$B$259,0),1),"")</f>
        <v/>
      </c>
      <c r="F135" s="136" t="str">
        <f>IFERROR(INDEX('Материал хисобот'!$D$9:$D$259,MATCH(D135,'Материал хисобот'!$B$9:$B$259,0),1),"")</f>
        <v/>
      </c>
      <c r="G135" s="141"/>
      <c r="H135" s="142"/>
    </row>
    <row r="136" spans="1:8">
      <c r="A136" s="147"/>
      <c r="B136" s="148"/>
      <c r="C136" s="149"/>
      <c r="D136" s="128"/>
      <c r="E136" s="135" t="str">
        <f>IFERROR(INDEX('Материал хисобот'!$C$9:$C$259,MATCH(D136,'Материал хисобот'!$B$9:$B$259,0),1),"")</f>
        <v/>
      </c>
      <c r="F136" s="136" t="str">
        <f>IFERROR(INDEX('Материал хисобот'!$D$9:$D$259,MATCH(D136,'Материал хисобот'!$B$9:$B$259,0),1),"")</f>
        <v/>
      </c>
      <c r="G136" s="141"/>
      <c r="H136" s="142"/>
    </row>
    <row r="137" spans="1:8">
      <c r="A137" s="147"/>
      <c r="B137" s="148"/>
      <c r="C137" s="149"/>
      <c r="D137" s="128"/>
      <c r="E137" s="135" t="str">
        <f>IFERROR(INDEX('Материал хисобот'!$C$9:$C$259,MATCH(D137,'Материал хисобот'!$B$9:$B$259,0),1),"")</f>
        <v/>
      </c>
      <c r="F137" s="136" t="str">
        <f>IFERROR(INDEX('Материал хисобот'!$D$9:$D$259,MATCH(D137,'Материал хисобот'!$B$9:$B$259,0),1),"")</f>
        <v/>
      </c>
      <c r="G137" s="141"/>
      <c r="H137" s="142"/>
    </row>
    <row r="138" spans="1:8">
      <c r="A138" s="147"/>
      <c r="B138" s="148"/>
      <c r="C138" s="149"/>
      <c r="D138" s="128"/>
      <c r="E138" s="135" t="str">
        <f>IFERROR(INDEX('Материал хисобот'!$C$9:$C$259,MATCH(D138,'Материал хисобот'!$B$9:$B$259,0),1),"")</f>
        <v/>
      </c>
      <c r="F138" s="136" t="str">
        <f>IFERROR(INDEX('Материал хисобот'!$D$9:$D$259,MATCH(D138,'Материал хисобот'!$B$9:$B$259,0),1),"")</f>
        <v/>
      </c>
      <c r="G138" s="141"/>
      <c r="H138" s="142"/>
    </row>
    <row r="139" spans="1:8">
      <c r="A139" s="147"/>
      <c r="B139" s="148"/>
      <c r="C139" s="149"/>
      <c r="D139" s="128"/>
      <c r="E139" s="135" t="str">
        <f>IFERROR(INDEX('Материал хисобот'!$C$9:$C$259,MATCH(D139,'Материал хисобот'!$B$9:$B$259,0),1),"")</f>
        <v/>
      </c>
      <c r="F139" s="136" t="str">
        <f>IFERROR(INDEX('Материал хисобот'!$D$9:$D$259,MATCH(D139,'Материал хисобот'!$B$9:$B$259,0),1),"")</f>
        <v/>
      </c>
      <c r="G139" s="141"/>
      <c r="H139" s="142"/>
    </row>
    <row r="140" spans="1:8">
      <c r="A140" s="147"/>
      <c r="B140" s="148"/>
      <c r="C140" s="149"/>
      <c r="D140" s="128"/>
      <c r="E140" s="135" t="str">
        <f>IFERROR(INDEX('Материал хисобот'!$C$9:$C$259,MATCH(D140,'Материал хисобот'!$B$9:$B$259,0),1),"")</f>
        <v/>
      </c>
      <c r="F140" s="136" t="str">
        <f>IFERROR(INDEX('Материал хисобот'!$D$9:$D$259,MATCH(D140,'Материал хисобот'!$B$9:$B$259,0),1),"")</f>
        <v/>
      </c>
      <c r="G140" s="141"/>
      <c r="H140" s="142"/>
    </row>
    <row r="141" spans="1:8">
      <c r="A141" s="147"/>
      <c r="B141" s="148"/>
      <c r="C141" s="149"/>
      <c r="D141" s="128"/>
      <c r="E141" s="135" t="str">
        <f>IFERROR(INDEX('Материал хисобот'!$C$9:$C$259,MATCH(D141,'Материал хисобот'!$B$9:$B$259,0),1),"")</f>
        <v/>
      </c>
      <c r="F141" s="136" t="str">
        <f>IFERROR(INDEX('Материал хисобот'!$D$9:$D$259,MATCH(D141,'Материал хисобот'!$B$9:$B$259,0),1),"")</f>
        <v/>
      </c>
      <c r="G141" s="141"/>
      <c r="H141" s="142"/>
    </row>
    <row r="142" spans="1:8">
      <c r="A142" s="147"/>
      <c r="B142" s="148"/>
      <c r="C142" s="149"/>
      <c r="D142" s="128"/>
      <c r="E142" s="135" t="str">
        <f>IFERROR(INDEX('Материал хисобот'!$C$9:$C$259,MATCH(D142,'Материал хисобот'!$B$9:$B$259,0),1),"")</f>
        <v/>
      </c>
      <c r="F142" s="136" t="str">
        <f>IFERROR(INDEX('Материал хисобот'!$D$9:$D$259,MATCH(D142,'Материал хисобот'!$B$9:$B$259,0),1),"")</f>
        <v/>
      </c>
      <c r="G142" s="141"/>
      <c r="H142" s="142"/>
    </row>
    <row r="143" spans="1:8">
      <c r="A143" s="147"/>
      <c r="B143" s="148"/>
      <c r="C143" s="149"/>
      <c r="D143" s="128"/>
      <c r="E143" s="135" t="str">
        <f>IFERROR(INDEX('Материал хисобот'!$C$9:$C$259,MATCH(D143,'Материал хисобот'!$B$9:$B$259,0),1),"")</f>
        <v/>
      </c>
      <c r="F143" s="136" t="str">
        <f>IFERROR(INDEX('Материал хисобот'!$D$9:$D$259,MATCH(D143,'Материал хисобот'!$B$9:$B$259,0),1),"")</f>
        <v/>
      </c>
      <c r="G143" s="141"/>
      <c r="H143" s="142"/>
    </row>
    <row r="144" spans="1:8">
      <c r="A144" s="147"/>
      <c r="B144" s="148"/>
      <c r="C144" s="149"/>
      <c r="D144" s="128"/>
      <c r="E144" s="135" t="str">
        <f>IFERROR(INDEX('Материал хисобот'!$C$9:$C$259,MATCH(D144,'Материал хисобот'!$B$9:$B$259,0),1),"")</f>
        <v/>
      </c>
      <c r="F144" s="136" t="str">
        <f>IFERROR(INDEX('Материал хисобот'!$D$9:$D$259,MATCH(D144,'Материал хисобот'!$B$9:$B$259,0),1),"")</f>
        <v/>
      </c>
      <c r="G144" s="141"/>
      <c r="H144" s="142"/>
    </row>
    <row r="145" spans="1:8">
      <c r="A145" s="147"/>
      <c r="B145" s="148"/>
      <c r="C145" s="149"/>
      <c r="D145" s="128"/>
      <c r="E145" s="135" t="str">
        <f>IFERROR(INDEX('Материал хисобот'!$C$9:$C$259,MATCH(D145,'Материал хисобот'!$B$9:$B$259,0),1),"")</f>
        <v/>
      </c>
      <c r="F145" s="136" t="str">
        <f>IFERROR(INDEX('Материал хисобот'!$D$9:$D$259,MATCH(D145,'Материал хисобот'!$B$9:$B$259,0),1),"")</f>
        <v/>
      </c>
      <c r="G145" s="141"/>
      <c r="H145" s="142"/>
    </row>
    <row r="146" spans="1:8">
      <c r="A146" s="147"/>
      <c r="B146" s="148"/>
      <c r="C146" s="149"/>
      <c r="D146" s="128"/>
      <c r="E146" s="135" t="str">
        <f>IFERROR(INDEX('Материал хисобот'!$C$9:$C$259,MATCH(D146,'Материал хисобот'!$B$9:$B$259,0),1),"")</f>
        <v/>
      </c>
      <c r="F146" s="136" t="str">
        <f>IFERROR(INDEX('Материал хисобот'!$D$9:$D$259,MATCH(D146,'Материал хисобот'!$B$9:$B$259,0),1),"")</f>
        <v/>
      </c>
      <c r="G146" s="141"/>
      <c r="H146" s="142"/>
    </row>
    <row r="147" spans="1:8">
      <c r="A147" s="147"/>
      <c r="B147" s="148"/>
      <c r="C147" s="149"/>
      <c r="D147" s="128"/>
      <c r="E147" s="135" t="str">
        <f>IFERROR(INDEX('Материал хисобот'!$C$9:$C$259,MATCH(D147,'Материал хисобот'!$B$9:$B$259,0),1),"")</f>
        <v/>
      </c>
      <c r="F147" s="136" t="str">
        <f>IFERROR(INDEX('Материал хисобот'!$D$9:$D$259,MATCH(D147,'Материал хисобот'!$B$9:$B$259,0),1),"")</f>
        <v/>
      </c>
      <c r="G147" s="141"/>
      <c r="H147" s="142"/>
    </row>
    <row r="148" spans="1:8">
      <c r="A148" s="147"/>
      <c r="B148" s="148"/>
      <c r="C148" s="149"/>
      <c r="D148" s="128"/>
      <c r="E148" s="135" t="str">
        <f>IFERROR(INDEX('Материал хисобот'!$C$9:$C$259,MATCH(D148,'Материал хисобот'!$B$9:$B$259,0),1),"")</f>
        <v/>
      </c>
      <c r="F148" s="136" t="str">
        <f>IFERROR(INDEX('Материал хисобот'!$D$9:$D$259,MATCH(D148,'Материал хисобот'!$B$9:$B$259,0),1),"")</f>
        <v/>
      </c>
      <c r="G148" s="141"/>
      <c r="H148" s="142"/>
    </row>
    <row r="149" spans="1:8">
      <c r="A149" s="147"/>
      <c r="B149" s="148"/>
      <c r="C149" s="149"/>
      <c r="D149" s="128"/>
      <c r="E149" s="135" t="str">
        <f>IFERROR(INDEX('Материал хисобот'!$C$9:$C$259,MATCH(D149,'Материал хисобот'!$B$9:$B$259,0),1),"")</f>
        <v/>
      </c>
      <c r="F149" s="136" t="str">
        <f>IFERROR(INDEX('Материал хисобот'!$D$9:$D$259,MATCH(D149,'Материал хисобот'!$B$9:$B$259,0),1),"")</f>
        <v/>
      </c>
      <c r="G149" s="141"/>
      <c r="H149" s="142"/>
    </row>
    <row r="150" spans="1:8">
      <c r="A150" s="147"/>
      <c r="B150" s="148"/>
      <c r="C150" s="149"/>
      <c r="D150" s="128"/>
      <c r="E150" s="135" t="str">
        <f>IFERROR(INDEX('Материал хисобот'!$C$9:$C$259,MATCH(D150,'Материал хисобот'!$B$9:$B$259,0),1),"")</f>
        <v/>
      </c>
      <c r="F150" s="136" t="str">
        <f>IFERROR(INDEX('Материал хисобот'!$D$9:$D$259,MATCH(D150,'Материал хисобот'!$B$9:$B$259,0),1),"")</f>
        <v/>
      </c>
      <c r="G150" s="141"/>
      <c r="H150" s="142"/>
    </row>
    <row r="151" spans="1:8">
      <c r="A151" s="147"/>
      <c r="B151" s="148"/>
      <c r="C151" s="149"/>
      <c r="D151" s="128"/>
      <c r="E151" s="135" t="str">
        <f>IFERROR(INDEX('Материал хисобот'!$C$9:$C$259,MATCH(D151,'Материал хисобот'!$B$9:$B$259,0),1),"")</f>
        <v/>
      </c>
      <c r="F151" s="136" t="str">
        <f>IFERROR(INDEX('Материал хисобот'!$D$9:$D$259,MATCH(D151,'Материал хисобот'!$B$9:$B$259,0),1),"")</f>
        <v/>
      </c>
      <c r="G151" s="141"/>
      <c r="H151" s="142"/>
    </row>
    <row r="152" spans="1:8">
      <c r="A152" s="147"/>
      <c r="B152" s="148"/>
      <c r="C152" s="149"/>
      <c r="D152" s="128"/>
      <c r="E152" s="135" t="str">
        <f>IFERROR(INDEX('Материал хисобот'!$C$9:$C$259,MATCH(D152,'Материал хисобот'!$B$9:$B$259,0),1),"")</f>
        <v/>
      </c>
      <c r="F152" s="136" t="str">
        <f>IFERROR(INDEX('Материал хисобот'!$D$9:$D$259,MATCH(D152,'Материал хисобот'!$B$9:$B$259,0),1),"")</f>
        <v/>
      </c>
      <c r="G152" s="141"/>
      <c r="H152" s="142"/>
    </row>
    <row r="153" spans="1:8">
      <c r="A153" s="147"/>
      <c r="B153" s="148"/>
      <c r="C153" s="149"/>
      <c r="D153" s="128"/>
      <c r="E153" s="135" t="str">
        <f>IFERROR(INDEX('Материал хисобот'!$C$9:$C$259,MATCH(D153,'Материал хисобот'!$B$9:$B$259,0),1),"")</f>
        <v/>
      </c>
      <c r="F153" s="136" t="str">
        <f>IFERROR(INDEX('Материал хисобот'!$D$9:$D$259,MATCH(D153,'Материал хисобот'!$B$9:$B$259,0),1),"")</f>
        <v/>
      </c>
      <c r="G153" s="141"/>
      <c r="H153" s="142"/>
    </row>
    <row r="154" spans="1:8">
      <c r="A154" s="147"/>
      <c r="B154" s="148"/>
      <c r="C154" s="149"/>
      <c r="D154" s="128"/>
      <c r="E154" s="135" t="str">
        <f>IFERROR(INDEX('Материал хисобот'!$C$9:$C$259,MATCH(D154,'Материал хисобот'!$B$9:$B$259,0),1),"")</f>
        <v/>
      </c>
      <c r="F154" s="136" t="str">
        <f>IFERROR(INDEX('Материал хисобот'!$D$9:$D$259,MATCH(D154,'Материал хисобот'!$B$9:$B$259,0),1),"")</f>
        <v/>
      </c>
      <c r="G154" s="141"/>
      <c r="H154" s="142"/>
    </row>
    <row r="155" spans="1:8">
      <c r="A155" s="147"/>
      <c r="B155" s="148"/>
      <c r="C155" s="149"/>
      <c r="D155" s="128"/>
      <c r="E155" s="135" t="str">
        <f>IFERROR(INDEX('Материал хисобот'!$C$9:$C$259,MATCH(D155,'Материал хисобот'!$B$9:$B$259,0),1),"")</f>
        <v/>
      </c>
      <c r="F155" s="136" t="str">
        <f>IFERROR(INDEX('Материал хисобот'!$D$9:$D$259,MATCH(D155,'Материал хисобот'!$B$9:$B$259,0),1),"")</f>
        <v/>
      </c>
      <c r="G155" s="141"/>
      <c r="H155" s="142"/>
    </row>
    <row r="156" spans="1:8">
      <c r="A156" s="147"/>
      <c r="B156" s="148"/>
      <c r="C156" s="149"/>
      <c r="D156" s="128"/>
      <c r="E156" s="135" t="str">
        <f>IFERROR(INDEX('Материал хисобот'!$C$9:$C$259,MATCH(D156,'Материал хисобот'!$B$9:$B$259,0),1),"")</f>
        <v/>
      </c>
      <c r="F156" s="136" t="str">
        <f>IFERROR(INDEX('Материал хисобот'!$D$9:$D$259,MATCH(D156,'Материал хисобот'!$B$9:$B$259,0),1),"")</f>
        <v/>
      </c>
      <c r="G156" s="141"/>
      <c r="H156" s="142"/>
    </row>
    <row r="157" spans="1:8">
      <c r="A157" s="147"/>
      <c r="B157" s="148"/>
      <c r="C157" s="149"/>
      <c r="D157" s="128"/>
      <c r="E157" s="135" t="str">
        <f>IFERROR(INDEX('Материал хисобот'!$C$9:$C$259,MATCH(D157,'Материал хисобот'!$B$9:$B$259,0),1),"")</f>
        <v/>
      </c>
      <c r="F157" s="136" t="str">
        <f>IFERROR(INDEX('Материал хисобот'!$D$9:$D$259,MATCH(D157,'Материал хисобот'!$B$9:$B$259,0),1),"")</f>
        <v/>
      </c>
      <c r="G157" s="141"/>
      <c r="H157" s="142"/>
    </row>
    <row r="158" spans="1:8">
      <c r="A158" s="147"/>
      <c r="B158" s="148"/>
      <c r="C158" s="149"/>
      <c r="D158" s="128"/>
      <c r="E158" s="135" t="str">
        <f>IFERROR(INDEX('Материал хисобот'!$C$9:$C$259,MATCH(D158,'Материал хисобот'!$B$9:$B$259,0),1),"")</f>
        <v/>
      </c>
      <c r="F158" s="136" t="str">
        <f>IFERROR(INDEX('Материал хисобот'!$D$9:$D$259,MATCH(D158,'Материал хисобот'!$B$9:$B$259,0),1),"")</f>
        <v/>
      </c>
      <c r="G158" s="141"/>
      <c r="H158" s="142"/>
    </row>
    <row r="159" spans="1:8">
      <c r="A159" s="147"/>
      <c r="B159" s="148"/>
      <c r="C159" s="149"/>
      <c r="D159" s="128"/>
      <c r="E159" s="135" t="str">
        <f>IFERROR(INDEX('Материал хисобот'!$C$9:$C$259,MATCH(D159,'Материал хисобот'!$B$9:$B$259,0),1),"")</f>
        <v/>
      </c>
      <c r="F159" s="136" t="str">
        <f>IFERROR(INDEX('Материал хисобот'!$D$9:$D$259,MATCH(D159,'Материал хисобот'!$B$9:$B$259,0),1),"")</f>
        <v/>
      </c>
      <c r="G159" s="141"/>
      <c r="H159" s="142"/>
    </row>
    <row r="160" spans="1:8">
      <c r="A160" s="147"/>
      <c r="B160" s="148"/>
      <c r="C160" s="149"/>
      <c r="D160" s="128"/>
      <c r="E160" s="135" t="str">
        <f>IFERROR(INDEX('Материал хисобот'!$C$9:$C$259,MATCH(D160,'Материал хисобот'!$B$9:$B$259,0),1),"")</f>
        <v/>
      </c>
      <c r="F160" s="136" t="str">
        <f>IFERROR(INDEX('Материал хисобот'!$D$9:$D$259,MATCH(D160,'Материал хисобот'!$B$9:$B$259,0),1),"")</f>
        <v/>
      </c>
      <c r="G160" s="141"/>
      <c r="H160" s="142"/>
    </row>
    <row r="161" spans="1:8">
      <c r="A161" s="147"/>
      <c r="B161" s="148"/>
      <c r="C161" s="149"/>
      <c r="D161" s="128"/>
      <c r="E161" s="135" t="str">
        <f>IFERROR(INDEX('Материал хисобот'!$C$9:$C$259,MATCH(D161,'Материал хисобот'!$B$9:$B$259,0),1),"")</f>
        <v/>
      </c>
      <c r="F161" s="136" t="str">
        <f>IFERROR(INDEX('Материал хисобот'!$D$9:$D$259,MATCH(D161,'Материал хисобот'!$B$9:$B$259,0),1),"")</f>
        <v/>
      </c>
      <c r="G161" s="141"/>
      <c r="H161" s="142"/>
    </row>
    <row r="162" spans="1:8">
      <c r="A162" s="147"/>
      <c r="B162" s="148"/>
      <c r="C162" s="149"/>
      <c r="D162" s="128"/>
      <c r="E162" s="135" t="str">
        <f>IFERROR(INDEX('Материал хисобот'!$C$9:$C$259,MATCH(D162,'Материал хисобот'!$B$9:$B$259,0),1),"")</f>
        <v/>
      </c>
      <c r="F162" s="136" t="str">
        <f>IFERROR(INDEX('Материал хисобот'!$D$9:$D$259,MATCH(D162,'Материал хисобот'!$B$9:$B$259,0),1),"")</f>
        <v/>
      </c>
      <c r="G162" s="141"/>
      <c r="H162" s="142"/>
    </row>
    <row r="163" spans="1:8">
      <c r="A163" s="147"/>
      <c r="B163" s="148"/>
      <c r="C163" s="149"/>
      <c r="D163" s="128"/>
      <c r="E163" s="135" t="str">
        <f>IFERROR(INDEX('Материал хисобот'!$C$9:$C$259,MATCH(D163,'Материал хисобот'!$B$9:$B$259,0),1),"")</f>
        <v/>
      </c>
      <c r="F163" s="136" t="str">
        <f>IFERROR(INDEX('Материал хисобот'!$D$9:$D$259,MATCH(D163,'Материал хисобот'!$B$9:$B$259,0),1),"")</f>
        <v/>
      </c>
      <c r="G163" s="141"/>
      <c r="H163" s="142"/>
    </row>
    <row r="164" spans="1:8">
      <c r="A164" s="147"/>
      <c r="B164" s="148"/>
      <c r="C164" s="149"/>
      <c r="D164" s="128"/>
      <c r="E164" s="135" t="str">
        <f>IFERROR(INDEX('Материал хисобот'!$C$9:$C$259,MATCH(D164,'Материал хисобот'!$B$9:$B$259,0),1),"")</f>
        <v/>
      </c>
      <c r="F164" s="136" t="str">
        <f>IFERROR(INDEX('Материал хисобот'!$D$9:$D$259,MATCH(D164,'Материал хисобот'!$B$9:$B$259,0),1),"")</f>
        <v/>
      </c>
      <c r="G164" s="141"/>
      <c r="H164" s="142"/>
    </row>
    <row r="165" spans="1:8">
      <c r="A165" s="147"/>
      <c r="B165" s="148"/>
      <c r="C165" s="149"/>
      <c r="D165" s="128"/>
      <c r="E165" s="135" t="str">
        <f>IFERROR(INDEX('Материал хисобот'!$C$9:$C$259,MATCH(D165,'Материал хисобот'!$B$9:$B$259,0),1),"")</f>
        <v/>
      </c>
      <c r="F165" s="136" t="str">
        <f>IFERROR(INDEX('Материал хисобот'!$D$9:$D$259,MATCH(D165,'Материал хисобот'!$B$9:$B$259,0),1),"")</f>
        <v/>
      </c>
      <c r="G165" s="141"/>
      <c r="H165" s="142"/>
    </row>
    <row r="166" spans="1:8">
      <c r="A166" s="147"/>
      <c r="B166" s="148"/>
      <c r="C166" s="149"/>
      <c r="D166" s="128"/>
      <c r="E166" s="135" t="str">
        <f>IFERROR(INDEX('Материал хисобот'!$C$9:$C$259,MATCH(D166,'Материал хисобот'!$B$9:$B$259,0),1),"")</f>
        <v/>
      </c>
      <c r="F166" s="136" t="str">
        <f>IFERROR(INDEX('Материал хисобот'!$D$9:$D$259,MATCH(D166,'Материал хисобот'!$B$9:$B$259,0),1),"")</f>
        <v/>
      </c>
      <c r="G166" s="141"/>
      <c r="H166" s="142"/>
    </row>
    <row r="167" spans="1:8">
      <c r="A167" s="147"/>
      <c r="B167" s="148"/>
      <c r="C167" s="149"/>
      <c r="D167" s="128"/>
      <c r="E167" s="135" t="str">
        <f>IFERROR(INDEX('Материал хисобот'!$C$9:$C$259,MATCH(D167,'Материал хисобот'!$B$9:$B$259,0),1),"")</f>
        <v/>
      </c>
      <c r="F167" s="136" t="str">
        <f>IFERROR(INDEX('Материал хисобот'!$D$9:$D$259,MATCH(D167,'Материал хисобот'!$B$9:$B$259,0),1),"")</f>
        <v/>
      </c>
      <c r="G167" s="141"/>
      <c r="H167" s="143"/>
    </row>
    <row r="168" spans="1:8">
      <c r="A168" s="147"/>
      <c r="B168" s="148"/>
      <c r="C168" s="149"/>
      <c r="D168" s="128"/>
      <c r="E168" s="135" t="str">
        <f>IFERROR(INDEX('Материал хисобот'!$C$9:$C$259,MATCH(D168,'Материал хисобот'!$B$9:$B$259,0),1),"")</f>
        <v/>
      </c>
      <c r="F168" s="136" t="str">
        <f>IFERROR(INDEX('Материал хисобот'!$D$9:$D$259,MATCH(D168,'Материал хисобот'!$B$9:$B$259,0),1),"")</f>
        <v/>
      </c>
      <c r="G168" s="141"/>
      <c r="H168" s="142"/>
    </row>
    <row r="169" spans="1:8">
      <c r="A169" s="147"/>
      <c r="B169" s="148"/>
      <c r="C169" s="149"/>
      <c r="D169" s="128"/>
      <c r="E169" s="135" t="str">
        <f>IFERROR(INDEX('Материал хисобот'!$C$9:$C$259,MATCH(D169,'Материал хисобот'!$B$9:$B$259,0),1),"")</f>
        <v/>
      </c>
      <c r="F169" s="136" t="str">
        <f>IFERROR(INDEX('Материал хисобот'!$D$9:$D$259,MATCH(D169,'Материал хисобот'!$B$9:$B$259,0),1),"")</f>
        <v/>
      </c>
      <c r="G169" s="141"/>
      <c r="H169" s="142"/>
    </row>
    <row r="170" spans="1:8">
      <c r="A170" s="147"/>
      <c r="B170" s="148"/>
      <c r="C170" s="149"/>
      <c r="D170" s="128"/>
      <c r="E170" s="135" t="str">
        <f>IFERROR(INDEX('Материал хисобот'!$C$9:$C$259,MATCH(D170,'Материал хисобот'!$B$9:$B$259,0),1),"")</f>
        <v/>
      </c>
      <c r="F170" s="136" t="str">
        <f>IFERROR(INDEX('Материал хисобот'!$D$9:$D$259,MATCH(D170,'Материал хисобот'!$B$9:$B$259,0),1),"")</f>
        <v/>
      </c>
      <c r="G170" s="141"/>
      <c r="H170" s="143"/>
    </row>
    <row r="171" spans="1:8">
      <c r="A171" s="147"/>
      <c r="B171" s="148"/>
      <c r="C171" s="149"/>
      <c r="D171" s="128"/>
      <c r="E171" s="135" t="str">
        <f>IFERROR(INDEX('Материал хисобот'!$C$9:$C$259,MATCH(D171,'Материал хисобот'!$B$9:$B$259,0),1),"")</f>
        <v/>
      </c>
      <c r="F171" s="136" t="str">
        <f>IFERROR(INDEX('Материал хисобот'!$D$9:$D$259,MATCH(D171,'Материал хисобот'!$B$9:$B$259,0),1),"")</f>
        <v/>
      </c>
      <c r="G171" s="141"/>
      <c r="H171" s="142"/>
    </row>
    <row r="172" spans="1:8">
      <c r="A172" s="147"/>
      <c r="B172" s="148"/>
      <c r="C172" s="149"/>
      <c r="D172" s="128"/>
      <c r="E172" s="135" t="str">
        <f>IFERROR(INDEX('Материал хисобот'!$C$9:$C$259,MATCH(D172,'Материал хисобот'!$B$9:$B$259,0),1),"")</f>
        <v/>
      </c>
      <c r="F172" s="136" t="str">
        <f>IFERROR(INDEX('Материал хисобот'!$D$9:$D$259,MATCH(D172,'Материал хисобот'!$B$9:$B$259,0),1),"")</f>
        <v/>
      </c>
      <c r="G172" s="141"/>
      <c r="H172" s="142"/>
    </row>
    <row r="173" spans="1:8">
      <c r="A173" s="147"/>
      <c r="B173" s="148"/>
      <c r="C173" s="149"/>
      <c r="D173" s="128"/>
      <c r="E173" s="135" t="str">
        <f>IFERROR(INDEX('Материал хисобот'!$C$9:$C$259,MATCH(D173,'Материал хисобот'!$B$9:$B$259,0),1),"")</f>
        <v/>
      </c>
      <c r="F173" s="136" t="str">
        <f>IFERROR(INDEX('Материал хисобот'!$D$9:$D$259,MATCH(D173,'Материал хисобот'!$B$9:$B$259,0),1),"")</f>
        <v/>
      </c>
      <c r="G173" s="141"/>
      <c r="H173" s="142"/>
    </row>
    <row r="174" spans="1:8">
      <c r="A174" s="147"/>
      <c r="B174" s="148"/>
      <c r="C174" s="149"/>
      <c r="D174" s="128"/>
      <c r="E174" s="135" t="str">
        <f>IFERROR(INDEX('Материал хисобот'!$C$9:$C$259,MATCH(D174,'Материал хисобот'!$B$9:$B$259,0),1),"")</f>
        <v/>
      </c>
      <c r="F174" s="136" t="str">
        <f>IFERROR(INDEX('Материал хисобот'!$D$9:$D$259,MATCH(D174,'Материал хисобот'!$B$9:$B$259,0),1),"")</f>
        <v/>
      </c>
      <c r="G174" s="141"/>
      <c r="H174" s="142"/>
    </row>
    <row r="175" spans="1:8">
      <c r="A175" s="147"/>
      <c r="B175" s="148"/>
      <c r="C175" s="149"/>
      <c r="D175" s="128"/>
      <c r="E175" s="135" t="str">
        <f>IFERROR(INDEX('Материал хисобот'!$C$9:$C$259,MATCH(D175,'Материал хисобот'!$B$9:$B$259,0),1),"")</f>
        <v/>
      </c>
      <c r="F175" s="136" t="str">
        <f>IFERROR(INDEX('Материал хисобот'!$D$9:$D$259,MATCH(D175,'Материал хисобот'!$B$9:$B$259,0),1),"")</f>
        <v/>
      </c>
      <c r="G175" s="141"/>
      <c r="H175" s="142"/>
    </row>
    <row r="176" spans="1:8">
      <c r="A176" s="147"/>
      <c r="B176" s="148"/>
      <c r="C176" s="149"/>
      <c r="D176" s="128"/>
      <c r="E176" s="135" t="str">
        <f>IFERROR(INDEX('Материал хисобот'!$C$9:$C$259,MATCH(D176,'Материал хисобот'!$B$9:$B$259,0),1),"")</f>
        <v/>
      </c>
      <c r="F176" s="136" t="str">
        <f>IFERROR(INDEX('Материал хисобот'!$D$9:$D$259,MATCH(D176,'Материал хисобот'!$B$9:$B$259,0),1),"")</f>
        <v/>
      </c>
      <c r="G176" s="141"/>
      <c r="H176" s="142"/>
    </row>
    <row r="177" spans="1:8">
      <c r="A177" s="147"/>
      <c r="B177" s="148"/>
      <c r="C177" s="149"/>
      <c r="D177" s="128"/>
      <c r="E177" s="135" t="str">
        <f>IFERROR(INDEX('Материал хисобот'!$C$9:$C$259,MATCH(D177,'Материал хисобот'!$B$9:$B$259,0),1),"")</f>
        <v/>
      </c>
      <c r="F177" s="136" t="str">
        <f>IFERROR(INDEX('Материал хисобот'!$D$9:$D$259,MATCH(D177,'Материал хисобот'!$B$9:$B$259,0),1),"")</f>
        <v/>
      </c>
      <c r="G177" s="141"/>
      <c r="H177" s="142"/>
    </row>
    <row r="178" spans="1:8">
      <c r="A178" s="147"/>
      <c r="B178" s="148"/>
      <c r="C178" s="149"/>
      <c r="D178" s="128"/>
      <c r="E178" s="135" t="str">
        <f>IFERROR(INDEX('Материал хисобот'!$C$9:$C$259,MATCH(D178,'Материал хисобот'!$B$9:$B$259,0),1),"")</f>
        <v/>
      </c>
      <c r="F178" s="136" t="str">
        <f>IFERROR(INDEX('Материал хисобот'!$D$9:$D$259,MATCH(D178,'Материал хисобот'!$B$9:$B$259,0),1),"")</f>
        <v/>
      </c>
      <c r="G178" s="141"/>
      <c r="H178" s="142"/>
    </row>
    <row r="179" spans="1:8">
      <c r="A179" s="147"/>
      <c r="B179" s="148"/>
      <c r="C179" s="149"/>
      <c r="D179" s="128"/>
      <c r="E179" s="135" t="str">
        <f>IFERROR(INDEX('Материал хисобот'!$C$9:$C$259,MATCH(D179,'Материал хисобот'!$B$9:$B$259,0),1),"")</f>
        <v/>
      </c>
      <c r="F179" s="136" t="str">
        <f>IFERROR(INDEX('Материал хисобот'!$D$9:$D$259,MATCH(D179,'Материал хисобот'!$B$9:$B$259,0),1),"")</f>
        <v/>
      </c>
      <c r="G179" s="141"/>
      <c r="H179" s="142"/>
    </row>
    <row r="180" spans="1:8">
      <c r="A180" s="147"/>
      <c r="B180" s="148"/>
      <c r="C180" s="149"/>
      <c r="D180" s="128"/>
      <c r="E180" s="135" t="str">
        <f>IFERROR(INDEX('Материал хисобот'!$C$9:$C$259,MATCH(D180,'Материал хисобот'!$B$9:$B$259,0),1),"")</f>
        <v/>
      </c>
      <c r="F180" s="136" t="str">
        <f>IFERROR(INDEX('Материал хисобот'!$D$9:$D$259,MATCH(D180,'Материал хисобот'!$B$9:$B$259,0),1),"")</f>
        <v/>
      </c>
      <c r="G180" s="141"/>
      <c r="H180" s="142"/>
    </row>
    <row r="181" spans="1:8">
      <c r="A181" s="147"/>
      <c r="B181" s="148"/>
      <c r="C181" s="149"/>
      <c r="D181" s="128"/>
      <c r="E181" s="135" t="str">
        <f>IFERROR(INDEX('Материал хисобот'!$C$9:$C$259,MATCH(D181,'Материал хисобот'!$B$9:$B$259,0),1),"")</f>
        <v/>
      </c>
      <c r="F181" s="136" t="str">
        <f>IFERROR(INDEX('Материал хисобот'!$D$9:$D$259,MATCH(D181,'Материал хисобот'!$B$9:$B$259,0),1),"")</f>
        <v/>
      </c>
      <c r="G181" s="141"/>
      <c r="H181" s="142"/>
    </row>
    <row r="182" spans="1:8">
      <c r="A182" s="147"/>
      <c r="B182" s="148"/>
      <c r="C182" s="149"/>
      <c r="D182" s="128"/>
      <c r="E182" s="135" t="str">
        <f>IFERROR(INDEX('Материал хисобот'!$C$9:$C$259,MATCH(D182,'Материал хисобот'!$B$9:$B$259,0),1),"")</f>
        <v/>
      </c>
      <c r="F182" s="136" t="str">
        <f>IFERROR(INDEX('Материал хисобот'!$D$9:$D$259,MATCH(D182,'Материал хисобот'!$B$9:$B$259,0),1),"")</f>
        <v/>
      </c>
      <c r="G182" s="141"/>
      <c r="H182" s="142"/>
    </row>
    <row r="183" spans="1:8">
      <c r="A183" s="147"/>
      <c r="B183" s="148"/>
      <c r="C183" s="149"/>
      <c r="D183" s="128"/>
      <c r="E183" s="135" t="str">
        <f>IFERROR(INDEX('Материал хисобот'!$C$9:$C$259,MATCH(D183,'Материал хисобот'!$B$9:$B$259,0),1),"")</f>
        <v/>
      </c>
      <c r="F183" s="136" t="str">
        <f>IFERROR(INDEX('Материал хисобот'!$D$9:$D$259,MATCH(D183,'Материал хисобот'!$B$9:$B$259,0),1),"")</f>
        <v/>
      </c>
      <c r="G183" s="141"/>
      <c r="H183" s="142"/>
    </row>
    <row r="184" spans="1:8">
      <c r="A184" s="147"/>
      <c r="B184" s="148"/>
      <c r="C184" s="149"/>
      <c r="D184" s="128"/>
      <c r="E184" s="135" t="str">
        <f>IFERROR(INDEX('Материал хисобот'!$C$9:$C$259,MATCH(D184,'Материал хисобот'!$B$9:$B$259,0),1),"")</f>
        <v/>
      </c>
      <c r="F184" s="136" t="str">
        <f>IFERROR(INDEX('Материал хисобот'!$D$9:$D$259,MATCH(D184,'Материал хисобот'!$B$9:$B$259,0),1),"")</f>
        <v/>
      </c>
      <c r="G184" s="141"/>
      <c r="H184" s="142"/>
    </row>
    <row r="185" spans="1:8">
      <c r="A185" s="147"/>
      <c r="B185" s="148"/>
      <c r="C185" s="149"/>
      <c r="D185" s="128"/>
      <c r="E185" s="135" t="str">
        <f>IFERROR(INDEX('Материал хисобот'!$C$9:$C$259,MATCH(D185,'Материал хисобот'!$B$9:$B$259,0),1),"")</f>
        <v/>
      </c>
      <c r="F185" s="136" t="str">
        <f>IFERROR(INDEX('Материал хисобот'!$D$9:$D$259,MATCH(D185,'Материал хисобот'!$B$9:$B$259,0),1),"")</f>
        <v/>
      </c>
      <c r="G185" s="141"/>
      <c r="H185" s="142"/>
    </row>
    <row r="186" spans="1:8">
      <c r="A186" s="147"/>
      <c r="B186" s="148"/>
      <c r="C186" s="149"/>
      <c r="D186" s="128"/>
      <c r="E186" s="135" t="str">
        <f>IFERROR(INDEX('Материал хисобот'!$C$9:$C$259,MATCH(D186,'Материал хисобот'!$B$9:$B$259,0),1),"")</f>
        <v/>
      </c>
      <c r="F186" s="136" t="str">
        <f>IFERROR(INDEX('Материал хисобот'!$D$9:$D$259,MATCH(D186,'Материал хисобот'!$B$9:$B$259,0),1),"")</f>
        <v/>
      </c>
      <c r="G186" s="141"/>
      <c r="H186" s="142"/>
    </row>
    <row r="187" spans="1:8">
      <c r="A187" s="147"/>
      <c r="B187" s="148"/>
      <c r="C187" s="149"/>
      <c r="D187" s="128"/>
      <c r="E187" s="135" t="str">
        <f>IFERROR(INDEX('Материал хисобот'!$C$9:$C$259,MATCH(D187,'Материал хисобот'!$B$9:$B$259,0),1),"")</f>
        <v/>
      </c>
      <c r="F187" s="136" t="str">
        <f>IFERROR(INDEX('Материал хисобот'!$D$9:$D$259,MATCH(D187,'Материал хисобот'!$B$9:$B$259,0),1),"")</f>
        <v/>
      </c>
      <c r="G187" s="141"/>
      <c r="H187" s="142"/>
    </row>
    <row r="188" spans="1:8">
      <c r="A188" s="147"/>
      <c r="B188" s="148"/>
      <c r="C188" s="149"/>
      <c r="D188" s="128"/>
      <c r="E188" s="135" t="str">
        <f>IFERROR(INDEX('Материал хисобот'!$C$9:$C$259,MATCH(D188,'Материал хисобот'!$B$9:$B$259,0),1),"")</f>
        <v/>
      </c>
      <c r="F188" s="136" t="str">
        <f>IFERROR(INDEX('Материал хисобот'!$D$9:$D$259,MATCH(D188,'Материал хисобот'!$B$9:$B$259,0),1),"")</f>
        <v/>
      </c>
      <c r="G188" s="141"/>
      <c r="H188" s="142"/>
    </row>
    <row r="189" spans="1:8">
      <c r="A189" s="147"/>
      <c r="B189" s="148"/>
      <c r="C189" s="149"/>
      <c r="D189" s="128"/>
      <c r="E189" s="135" t="str">
        <f>IFERROR(INDEX('Материал хисобот'!$C$9:$C$259,MATCH(D189,'Материал хисобот'!$B$9:$B$259,0),1),"")</f>
        <v/>
      </c>
      <c r="F189" s="136" t="str">
        <f>IFERROR(INDEX('Материал хисобот'!$D$9:$D$259,MATCH(D189,'Материал хисобот'!$B$9:$B$259,0),1),"")</f>
        <v/>
      </c>
      <c r="G189" s="141"/>
      <c r="H189" s="142"/>
    </row>
    <row r="190" spans="1:8">
      <c r="A190" s="147"/>
      <c r="B190" s="148"/>
      <c r="C190" s="149"/>
      <c r="D190" s="128"/>
      <c r="E190" s="135" t="str">
        <f>IFERROR(INDEX('Материал хисобот'!$C$9:$C$259,MATCH(D190,'Материал хисобот'!$B$9:$B$259,0),1),"")</f>
        <v/>
      </c>
      <c r="F190" s="136" t="str">
        <f>IFERROR(INDEX('Материал хисобот'!$D$9:$D$259,MATCH(D190,'Материал хисобот'!$B$9:$B$259,0),1),"")</f>
        <v/>
      </c>
      <c r="G190" s="141"/>
      <c r="H190" s="142"/>
    </row>
    <row r="191" spans="1:8">
      <c r="A191" s="147"/>
      <c r="B191" s="148"/>
      <c r="C191" s="149"/>
      <c r="D191" s="128"/>
      <c r="E191" s="135" t="str">
        <f>IFERROR(INDEX('Материал хисобот'!$C$9:$C$259,MATCH(D191,'Материал хисобот'!$B$9:$B$259,0),1),"")</f>
        <v/>
      </c>
      <c r="F191" s="136" t="str">
        <f>IFERROR(INDEX('Материал хисобот'!$D$9:$D$259,MATCH(D191,'Материал хисобот'!$B$9:$B$259,0),1),"")</f>
        <v/>
      </c>
      <c r="G191" s="141"/>
      <c r="H191" s="142"/>
    </row>
    <row r="192" spans="1:8">
      <c r="A192" s="147"/>
      <c r="B192" s="148"/>
      <c r="C192" s="149"/>
      <c r="D192" s="128"/>
      <c r="E192" s="135" t="str">
        <f>IFERROR(INDEX('Материал хисобот'!$C$9:$C$259,MATCH(D192,'Материал хисобот'!$B$9:$B$259,0),1),"")</f>
        <v/>
      </c>
      <c r="F192" s="136" t="str">
        <f>IFERROR(INDEX('Материал хисобот'!$D$9:$D$259,MATCH(D192,'Материал хисобот'!$B$9:$B$259,0),1),"")</f>
        <v/>
      </c>
      <c r="G192" s="141"/>
      <c r="H192" s="142"/>
    </row>
    <row r="193" spans="1:8">
      <c r="A193" s="147"/>
      <c r="B193" s="148"/>
      <c r="C193" s="149"/>
      <c r="D193" s="128"/>
      <c r="E193" s="135" t="str">
        <f>IFERROR(INDEX('Материал хисобот'!$C$9:$C$259,MATCH(D193,'Материал хисобот'!$B$9:$B$259,0),1),"")</f>
        <v/>
      </c>
      <c r="F193" s="136" t="str">
        <f>IFERROR(INDEX('Материал хисобот'!$D$9:$D$259,MATCH(D193,'Материал хисобот'!$B$9:$B$259,0),1),"")</f>
        <v/>
      </c>
      <c r="G193" s="141"/>
      <c r="H193" s="142"/>
    </row>
    <row r="194" spans="1:8">
      <c r="A194" s="147"/>
      <c r="B194" s="148"/>
      <c r="C194" s="149"/>
      <c r="D194" s="128"/>
      <c r="E194" s="135" t="str">
        <f>IFERROR(INDEX('Материал хисобот'!$C$9:$C$259,MATCH(D194,'Материал хисобот'!$B$9:$B$259,0),1),"")</f>
        <v/>
      </c>
      <c r="F194" s="136" t="str">
        <f>IFERROR(INDEX('Материал хисобот'!$D$9:$D$259,MATCH(D194,'Материал хисобот'!$B$9:$B$259,0),1),"")</f>
        <v/>
      </c>
      <c r="G194" s="141"/>
      <c r="H194" s="142"/>
    </row>
    <row r="195" spans="1:8">
      <c r="A195" s="147"/>
      <c r="B195" s="148"/>
      <c r="C195" s="149"/>
      <c r="D195" s="128"/>
      <c r="E195" s="135" t="str">
        <f>IFERROR(INDEX('Материал хисобот'!$C$9:$C$259,MATCH(D195,'Материал хисобот'!$B$9:$B$259,0),1),"")</f>
        <v/>
      </c>
      <c r="F195" s="136" t="str">
        <f>IFERROR(INDEX('Материал хисобот'!$D$9:$D$259,MATCH(D195,'Материал хисобот'!$B$9:$B$259,0),1),"")</f>
        <v/>
      </c>
      <c r="G195" s="141"/>
      <c r="H195" s="142"/>
    </row>
    <row r="196" spans="1:8">
      <c r="A196" s="147"/>
      <c r="B196" s="148"/>
      <c r="C196" s="149"/>
      <c r="D196" s="128"/>
      <c r="E196" s="135" t="str">
        <f>IFERROR(INDEX('Материал хисобот'!$C$9:$C$259,MATCH(D196,'Материал хисобот'!$B$9:$B$259,0),1),"")</f>
        <v/>
      </c>
      <c r="F196" s="136" t="str">
        <f>IFERROR(INDEX('Материал хисобот'!$D$9:$D$259,MATCH(D196,'Материал хисобот'!$B$9:$B$259,0),1),"")</f>
        <v/>
      </c>
      <c r="G196" s="141"/>
      <c r="H196" s="142"/>
    </row>
    <row r="197" spans="1:8">
      <c r="A197" s="147"/>
      <c r="B197" s="148"/>
      <c r="C197" s="149"/>
      <c r="D197" s="128"/>
      <c r="E197" s="135" t="str">
        <f>IFERROR(INDEX('Материал хисобот'!$C$9:$C$259,MATCH(D197,'Материал хисобот'!$B$9:$B$259,0),1),"")</f>
        <v/>
      </c>
      <c r="F197" s="136" t="str">
        <f>IFERROR(INDEX('Материал хисобот'!$D$9:$D$259,MATCH(D197,'Материал хисобот'!$B$9:$B$259,0),1),"")</f>
        <v/>
      </c>
      <c r="G197" s="141"/>
      <c r="H197" s="142"/>
    </row>
    <row r="198" spans="1:8">
      <c r="A198" s="147"/>
      <c r="B198" s="148"/>
      <c r="C198" s="149"/>
      <c r="D198" s="128"/>
      <c r="E198" s="135" t="str">
        <f>IFERROR(INDEX('Материал хисобот'!$C$9:$C$259,MATCH(D198,'Материал хисобот'!$B$9:$B$259,0),1),"")</f>
        <v/>
      </c>
      <c r="F198" s="136" t="str">
        <f>IFERROR(INDEX('Материал хисобот'!$D$9:$D$259,MATCH(D198,'Материал хисобот'!$B$9:$B$259,0),1),"")</f>
        <v/>
      </c>
      <c r="G198" s="141"/>
      <c r="H198" s="142"/>
    </row>
    <row r="199" spans="1:8">
      <c r="A199" s="147"/>
      <c r="B199" s="148"/>
      <c r="C199" s="149"/>
      <c r="D199" s="128"/>
      <c r="E199" s="135" t="str">
        <f>IFERROR(INDEX('Материал хисобот'!$C$9:$C$259,MATCH(D199,'Материал хисобот'!$B$9:$B$259,0),1),"")</f>
        <v/>
      </c>
      <c r="F199" s="136" t="str">
        <f>IFERROR(INDEX('Материал хисобот'!$D$9:$D$259,MATCH(D199,'Материал хисобот'!$B$9:$B$259,0),1),"")</f>
        <v/>
      </c>
      <c r="G199" s="141"/>
      <c r="H199" s="142"/>
    </row>
    <row r="200" spans="1:8">
      <c r="A200" s="147"/>
      <c r="B200" s="148"/>
      <c r="C200" s="149"/>
      <c r="D200" s="128"/>
      <c r="E200" s="135" t="str">
        <f>IFERROR(INDEX('Материал хисобот'!$C$9:$C$259,MATCH(D200,'Материал хисобот'!$B$9:$B$259,0),1),"")</f>
        <v/>
      </c>
      <c r="F200" s="136" t="str">
        <f>IFERROR(INDEX('Материал хисобот'!$D$9:$D$259,MATCH(D200,'Материал хисобот'!$B$9:$B$259,0),1),"")</f>
        <v/>
      </c>
      <c r="G200" s="141"/>
      <c r="H200" s="142"/>
    </row>
    <row r="201" spans="1:8">
      <c r="A201" s="147"/>
      <c r="B201" s="148"/>
      <c r="C201" s="149"/>
      <c r="D201" s="128"/>
      <c r="E201" s="135" t="str">
        <f>IFERROR(INDEX('Материал хисобот'!$C$9:$C$259,MATCH(D201,'Материал хисобот'!$B$9:$B$259,0),1),"")</f>
        <v/>
      </c>
      <c r="F201" s="136" t="str">
        <f>IFERROR(INDEX('Материал хисобот'!$D$9:$D$259,MATCH(D201,'Материал хисобот'!$B$9:$B$259,0),1),"")</f>
        <v/>
      </c>
      <c r="G201" s="141"/>
      <c r="H201" s="142"/>
    </row>
    <row r="202" spans="1:8">
      <c r="A202" s="147"/>
      <c r="B202" s="148"/>
      <c r="C202" s="149"/>
      <c r="D202" s="128"/>
      <c r="E202" s="135" t="str">
        <f>IFERROR(INDEX('Материал хисобот'!$C$9:$C$259,MATCH(D202,'Материал хисобот'!$B$9:$B$259,0),1),"")</f>
        <v/>
      </c>
      <c r="F202" s="136" t="str">
        <f>IFERROR(INDEX('Материал хисобот'!$D$9:$D$259,MATCH(D202,'Материал хисобот'!$B$9:$B$259,0),1),"")</f>
        <v/>
      </c>
      <c r="G202" s="141"/>
      <c r="H202" s="142"/>
    </row>
    <row r="203" spans="1:8">
      <c r="A203" s="147"/>
      <c r="B203" s="148"/>
      <c r="C203" s="149"/>
      <c r="D203" s="128"/>
      <c r="E203" s="135" t="str">
        <f>IFERROR(INDEX('Материал хисобот'!$C$9:$C$259,MATCH(D203,'Материал хисобот'!$B$9:$B$259,0),1),"")</f>
        <v/>
      </c>
      <c r="F203" s="136" t="str">
        <f>IFERROR(INDEX('Материал хисобот'!$D$9:$D$259,MATCH(D203,'Материал хисобот'!$B$9:$B$259,0),1),"")</f>
        <v/>
      </c>
      <c r="G203" s="141"/>
      <c r="H203" s="142"/>
    </row>
    <row r="204" spans="1:8">
      <c r="A204" s="147"/>
      <c r="B204" s="148"/>
      <c r="C204" s="149"/>
      <c r="D204" s="128"/>
      <c r="E204" s="135" t="str">
        <f>IFERROR(INDEX('Материал хисобот'!$C$9:$C$259,MATCH(D204,'Материал хисобот'!$B$9:$B$259,0),1),"")</f>
        <v/>
      </c>
      <c r="F204" s="136" t="str">
        <f>IFERROR(INDEX('Материал хисобот'!$D$9:$D$259,MATCH(D204,'Материал хисобот'!$B$9:$B$259,0),1),"")</f>
        <v/>
      </c>
      <c r="G204" s="141"/>
      <c r="H204" s="142"/>
    </row>
    <row r="205" spans="1:8">
      <c r="A205" s="147"/>
      <c r="B205" s="148"/>
      <c r="C205" s="149"/>
      <c r="D205" s="128"/>
      <c r="E205" s="135" t="str">
        <f>IFERROR(INDEX('Материал хисобот'!$C$9:$C$259,MATCH(D205,'Материал хисобот'!$B$9:$B$259,0),1),"")</f>
        <v/>
      </c>
      <c r="F205" s="136" t="str">
        <f>IFERROR(INDEX('Материал хисобот'!$D$9:$D$259,MATCH(D205,'Материал хисобот'!$B$9:$B$259,0),1),"")</f>
        <v/>
      </c>
      <c r="G205" s="141"/>
      <c r="H205" s="142"/>
    </row>
    <row r="206" spans="1:8">
      <c r="A206" s="147"/>
      <c r="B206" s="148"/>
      <c r="C206" s="149"/>
      <c r="D206" s="128"/>
      <c r="E206" s="135" t="str">
        <f>IFERROR(INDEX('Материал хисобот'!$C$9:$C$259,MATCH(D206,'Материал хисобот'!$B$9:$B$259,0),1),"")</f>
        <v/>
      </c>
      <c r="F206" s="136" t="str">
        <f>IFERROR(INDEX('Материал хисобот'!$D$9:$D$259,MATCH(D206,'Материал хисобот'!$B$9:$B$259,0),1),"")</f>
        <v/>
      </c>
      <c r="G206" s="141"/>
      <c r="H206" s="142"/>
    </row>
    <row r="207" spans="1:8">
      <c r="A207" s="147"/>
      <c r="B207" s="148"/>
      <c r="C207" s="149"/>
      <c r="D207" s="128"/>
      <c r="E207" s="135" t="str">
        <f>IFERROR(INDEX('Материал хисобот'!$C$9:$C$259,MATCH(D207,'Материал хисобот'!$B$9:$B$259,0),1),"")</f>
        <v/>
      </c>
      <c r="F207" s="136" t="str">
        <f>IFERROR(INDEX('Материал хисобот'!$D$9:$D$259,MATCH(D207,'Материал хисобот'!$B$9:$B$259,0),1),"")</f>
        <v/>
      </c>
      <c r="G207" s="141"/>
      <c r="H207" s="142"/>
    </row>
    <row r="208" spans="1:8">
      <c r="A208" s="147"/>
      <c r="B208" s="148"/>
      <c r="C208" s="149"/>
      <c r="D208" s="128"/>
      <c r="E208" s="135" t="str">
        <f>IFERROR(INDEX('Материал хисобот'!$C$9:$C$259,MATCH(D208,'Материал хисобот'!$B$9:$B$259,0),1),"")</f>
        <v/>
      </c>
      <c r="F208" s="136" t="str">
        <f>IFERROR(INDEX('Материал хисобот'!$D$9:$D$259,MATCH(D208,'Материал хисобот'!$B$9:$B$259,0),1),"")</f>
        <v/>
      </c>
      <c r="G208" s="141"/>
      <c r="H208" s="142"/>
    </row>
    <row r="209" spans="1:8">
      <c r="A209" s="147"/>
      <c r="B209" s="148"/>
      <c r="C209" s="149"/>
      <c r="D209" s="128"/>
      <c r="E209" s="135" t="str">
        <f>IFERROR(INDEX('Материал хисобот'!$C$9:$C$259,MATCH(D209,'Материал хисобот'!$B$9:$B$259,0),1),"")</f>
        <v/>
      </c>
      <c r="F209" s="136" t="str">
        <f>IFERROR(INDEX('Материал хисобот'!$D$9:$D$259,MATCH(D209,'Материал хисобот'!$B$9:$B$259,0),1),"")</f>
        <v/>
      </c>
      <c r="G209" s="141"/>
      <c r="H209" s="142"/>
    </row>
    <row r="210" spans="1:8">
      <c r="A210" s="147"/>
      <c r="B210" s="148"/>
      <c r="C210" s="149"/>
      <c r="D210" s="128"/>
      <c r="E210" s="135" t="str">
        <f>IFERROR(INDEX('Материал хисобот'!$C$9:$C$259,MATCH(D210,'Материал хисобот'!$B$9:$B$259,0),1),"")</f>
        <v/>
      </c>
      <c r="F210" s="136" t="str">
        <f>IFERROR(INDEX('Материал хисобот'!$D$9:$D$259,MATCH(D210,'Материал хисобот'!$B$9:$B$259,0),1),"")</f>
        <v/>
      </c>
      <c r="G210" s="141"/>
      <c r="H210" s="142"/>
    </row>
    <row r="211" spans="1:8">
      <c r="A211" s="147"/>
      <c r="B211" s="148"/>
      <c r="C211" s="149"/>
      <c r="D211" s="128"/>
      <c r="E211" s="135" t="str">
        <f>IFERROR(INDEX('Материал хисобот'!$C$9:$C$259,MATCH(D211,'Материал хисобот'!$B$9:$B$259,0),1),"")</f>
        <v/>
      </c>
      <c r="F211" s="136" t="str">
        <f>IFERROR(INDEX('Материал хисобот'!$D$9:$D$259,MATCH(D211,'Материал хисобот'!$B$9:$B$259,0),1),"")</f>
        <v/>
      </c>
      <c r="G211" s="141"/>
      <c r="H211" s="142"/>
    </row>
    <row r="212" spans="1:8">
      <c r="A212" s="147"/>
      <c r="B212" s="148"/>
      <c r="C212" s="149"/>
      <c r="D212" s="128"/>
      <c r="E212" s="135" t="str">
        <f>IFERROR(INDEX('Материал хисобот'!$C$9:$C$259,MATCH(D212,'Материал хисобот'!$B$9:$B$259,0),1),"")</f>
        <v/>
      </c>
      <c r="F212" s="136" t="str">
        <f>IFERROR(INDEX('Материал хисобот'!$D$9:$D$259,MATCH(D212,'Материал хисобот'!$B$9:$B$259,0),1),"")</f>
        <v/>
      </c>
      <c r="G212" s="141"/>
      <c r="H212" s="142"/>
    </row>
    <row r="213" spans="1:8">
      <c r="A213" s="147"/>
      <c r="B213" s="148"/>
      <c r="C213" s="149"/>
      <c r="D213" s="128"/>
      <c r="E213" s="135" t="str">
        <f>IFERROR(INDEX('Материал хисобот'!$C$9:$C$259,MATCH(D213,'Материал хисобот'!$B$9:$B$259,0),1),"")</f>
        <v/>
      </c>
      <c r="F213" s="136" t="str">
        <f>IFERROR(INDEX('Материал хисобот'!$D$9:$D$259,MATCH(D213,'Материал хисобот'!$B$9:$B$259,0),1),"")</f>
        <v/>
      </c>
      <c r="G213" s="141"/>
      <c r="H213" s="142"/>
    </row>
    <row r="214" spans="1:8">
      <c r="A214" s="147"/>
      <c r="B214" s="148"/>
      <c r="C214" s="149"/>
      <c r="D214" s="128"/>
      <c r="E214" s="135" t="str">
        <f>IFERROR(INDEX('Материал хисобот'!$C$9:$C$259,MATCH(D214,'Материал хисобот'!$B$9:$B$259,0),1),"")</f>
        <v/>
      </c>
      <c r="F214" s="136" t="str">
        <f>IFERROR(INDEX('Материал хисобот'!$D$9:$D$259,MATCH(D214,'Материал хисобот'!$B$9:$B$259,0),1),"")</f>
        <v/>
      </c>
      <c r="G214" s="141"/>
      <c r="H214" s="142"/>
    </row>
    <row r="215" spans="1:8">
      <c r="A215" s="147"/>
      <c r="B215" s="148"/>
      <c r="C215" s="149"/>
      <c r="D215" s="128"/>
      <c r="E215" s="135" t="str">
        <f>IFERROR(INDEX('Материал хисобот'!$C$9:$C$259,MATCH(D215,'Материал хисобот'!$B$9:$B$259,0),1),"")</f>
        <v/>
      </c>
      <c r="F215" s="136" t="str">
        <f>IFERROR(INDEX('Материал хисобот'!$D$9:$D$259,MATCH(D215,'Материал хисобот'!$B$9:$B$259,0),1),"")</f>
        <v/>
      </c>
      <c r="G215" s="141"/>
      <c r="H215" s="142"/>
    </row>
    <row r="216" spans="1:8">
      <c r="A216" s="147"/>
      <c r="B216" s="148"/>
      <c r="C216" s="149"/>
      <c r="D216" s="128"/>
      <c r="E216" s="135" t="str">
        <f>IFERROR(INDEX('Материал хисобот'!$C$9:$C$259,MATCH(D216,'Материал хисобот'!$B$9:$B$259,0),1),"")</f>
        <v/>
      </c>
      <c r="F216" s="136" t="str">
        <f>IFERROR(INDEX('Материал хисобот'!$D$9:$D$259,MATCH(D216,'Материал хисобот'!$B$9:$B$259,0),1),"")</f>
        <v/>
      </c>
      <c r="G216" s="141"/>
      <c r="H216" s="142"/>
    </row>
    <row r="217" spans="1:8">
      <c r="A217" s="147"/>
      <c r="B217" s="148"/>
      <c r="C217" s="149"/>
      <c r="D217" s="128"/>
      <c r="E217" s="135" t="str">
        <f>IFERROR(INDEX('Материал хисобот'!$C$9:$C$259,MATCH(D217,'Материал хисобот'!$B$9:$B$259,0),1),"")</f>
        <v/>
      </c>
      <c r="F217" s="136" t="str">
        <f>IFERROR(INDEX('Материал хисобот'!$D$9:$D$259,MATCH(D217,'Материал хисобот'!$B$9:$B$259,0),1),"")</f>
        <v/>
      </c>
      <c r="G217" s="141"/>
      <c r="H217" s="142"/>
    </row>
    <row r="218" spans="1:8">
      <c r="A218" s="147"/>
      <c r="B218" s="148"/>
      <c r="C218" s="149"/>
      <c r="D218" s="128"/>
      <c r="E218" s="135" t="str">
        <f>IFERROR(INDEX('Материал хисобот'!$C$9:$C$259,MATCH(D218,'Материал хисобот'!$B$9:$B$259,0),1),"")</f>
        <v/>
      </c>
      <c r="F218" s="136" t="str">
        <f>IFERROR(INDEX('Материал хисобот'!$D$9:$D$259,MATCH(D218,'Материал хисобот'!$B$9:$B$259,0),1),"")</f>
        <v/>
      </c>
      <c r="G218" s="141"/>
      <c r="H218" s="142"/>
    </row>
    <row r="219" spans="1:8">
      <c r="A219" s="147"/>
      <c r="B219" s="148"/>
      <c r="C219" s="149"/>
      <c r="D219" s="128"/>
      <c r="E219" s="135" t="str">
        <f>IFERROR(INDEX('Материал хисобот'!$C$9:$C$259,MATCH(D219,'Материал хисобот'!$B$9:$B$259,0),1),"")</f>
        <v/>
      </c>
      <c r="F219" s="136" t="str">
        <f>IFERROR(INDEX('Материал хисобот'!$D$9:$D$259,MATCH(D219,'Материал хисобот'!$B$9:$B$259,0),1),"")</f>
        <v/>
      </c>
      <c r="G219" s="141"/>
      <c r="H219" s="142"/>
    </row>
    <row r="220" spans="1:8">
      <c r="A220" s="147"/>
      <c r="B220" s="148"/>
      <c r="C220" s="149"/>
      <c r="D220" s="128"/>
      <c r="E220" s="135" t="str">
        <f>IFERROR(INDEX('Материал хисобот'!$C$9:$C$259,MATCH(D220,'Материал хисобот'!$B$9:$B$259,0),1),"")</f>
        <v/>
      </c>
      <c r="F220" s="136" t="str">
        <f>IFERROR(INDEX('Материал хисобот'!$D$9:$D$259,MATCH(D220,'Материал хисобот'!$B$9:$B$259,0),1),"")</f>
        <v/>
      </c>
      <c r="G220" s="141"/>
      <c r="H220" s="142"/>
    </row>
    <row r="221" spans="1:8">
      <c r="A221" s="147"/>
      <c r="B221" s="148"/>
      <c r="C221" s="149"/>
      <c r="D221" s="128"/>
      <c r="E221" s="135" t="str">
        <f>IFERROR(INDEX('Материал хисобот'!$C$9:$C$259,MATCH(D221,'Материал хисобот'!$B$9:$B$259,0),1),"")</f>
        <v/>
      </c>
      <c r="F221" s="136" t="str">
        <f>IFERROR(INDEX('Материал хисобот'!$D$9:$D$259,MATCH(D221,'Материал хисобот'!$B$9:$B$259,0),1),"")</f>
        <v/>
      </c>
      <c r="G221" s="141"/>
      <c r="H221" s="142"/>
    </row>
    <row r="222" spans="1:8">
      <c r="A222" s="147"/>
      <c r="B222" s="148"/>
      <c r="C222" s="149"/>
      <c r="D222" s="128"/>
      <c r="E222" s="135" t="str">
        <f>IFERROR(INDEX('Материал хисобот'!$C$9:$C$259,MATCH(D222,'Материал хисобот'!$B$9:$B$259,0),1),"")</f>
        <v/>
      </c>
      <c r="F222" s="136" t="str">
        <f>IFERROR(INDEX('Материал хисобот'!$D$9:$D$259,MATCH(D222,'Материал хисобот'!$B$9:$B$259,0),1),"")</f>
        <v/>
      </c>
      <c r="G222" s="141"/>
      <c r="H222" s="142"/>
    </row>
    <row r="223" spans="1:8">
      <c r="A223" s="147"/>
      <c r="B223" s="148"/>
      <c r="C223" s="147"/>
      <c r="D223" s="128"/>
      <c r="E223" s="135" t="str">
        <f>IFERROR(INDEX('Материал хисобот'!$C$9:$C$259,MATCH(D223,'Материал хисобот'!$B$9:$B$259,0),1),"")</f>
        <v/>
      </c>
      <c r="F223" s="136" t="str">
        <f>IFERROR(INDEX('Материал хисобот'!$D$9:$D$259,MATCH(D223,'Материал хисобот'!$B$9:$B$259,0),1),"")</f>
        <v/>
      </c>
      <c r="G223" s="141"/>
      <c r="H223" s="142"/>
    </row>
    <row r="224" spans="1:8">
      <c r="A224" s="147"/>
      <c r="B224" s="148"/>
      <c r="C224" s="147"/>
      <c r="D224" s="129"/>
      <c r="E224" s="135" t="str">
        <f>IFERROR(INDEX('Материал хисобот'!$C$9:$C$259,MATCH(D224,'Материал хисобот'!$B$9:$B$259,0),1),"")</f>
        <v/>
      </c>
      <c r="F224" s="136" t="str">
        <f>IFERROR(INDEX('Материал хисобот'!$D$9:$D$259,MATCH(D224,'Материал хисобот'!$B$9:$B$259,0),1),"")</f>
        <v/>
      </c>
      <c r="G224" s="141"/>
      <c r="H224" s="142"/>
    </row>
    <row r="225" spans="1:8">
      <c r="A225" s="147"/>
      <c r="B225" s="148"/>
      <c r="C225" s="147"/>
      <c r="D225" s="129"/>
      <c r="E225" s="135" t="str">
        <f>IFERROR(INDEX('Материал хисобот'!$C$9:$C$259,MATCH(D225,'Материал хисобот'!$B$9:$B$259,0),1),"")</f>
        <v/>
      </c>
      <c r="F225" s="136" t="str">
        <f>IFERROR(INDEX('Материал хисобот'!$D$9:$D$259,MATCH(D225,'Материал хисобот'!$B$9:$B$259,0),1),"")</f>
        <v/>
      </c>
      <c r="G225" s="141"/>
      <c r="H225" s="142"/>
    </row>
    <row r="226" spans="1:8">
      <c r="A226" s="147"/>
      <c r="B226" s="148"/>
      <c r="C226" s="147"/>
      <c r="D226" s="129"/>
      <c r="E226" s="135" t="str">
        <f>IFERROR(INDEX('Материал хисобот'!$C$9:$C$259,MATCH(D226,'Материал хисобот'!$B$9:$B$259,0),1),"")</f>
        <v/>
      </c>
      <c r="F226" s="136" t="str">
        <f>IFERROR(INDEX('Материал хисобот'!$D$9:$D$259,MATCH(D226,'Материал хисобот'!$B$9:$B$259,0),1),"")</f>
        <v/>
      </c>
      <c r="G226" s="141"/>
      <c r="H226" s="142"/>
    </row>
    <row r="227" spans="1:8">
      <c r="A227" s="147"/>
      <c r="B227" s="148"/>
      <c r="C227" s="147"/>
      <c r="D227" s="129"/>
      <c r="E227" s="135" t="str">
        <f>IFERROR(INDEX('Материал хисобот'!$C$9:$C$259,MATCH(D227,'Материал хисобот'!$B$9:$B$259,0),1),"")</f>
        <v/>
      </c>
      <c r="F227" s="136" t="str">
        <f>IFERROR(INDEX('Материал хисобот'!$D$9:$D$259,MATCH(D227,'Материал хисобот'!$B$9:$B$259,0),1),"")</f>
        <v/>
      </c>
      <c r="G227" s="141"/>
      <c r="H227" s="142"/>
    </row>
    <row r="228" spans="1:8">
      <c r="A228" s="147"/>
      <c r="B228" s="148"/>
      <c r="C228" s="147"/>
      <c r="D228" s="129"/>
      <c r="E228" s="135" t="str">
        <f>IFERROR(INDEX('Материал хисобот'!$C$9:$C$259,MATCH(D228,'Материал хисобот'!$B$9:$B$259,0),1),"")</f>
        <v/>
      </c>
      <c r="F228" s="136" t="str">
        <f>IFERROR(INDEX('Материал хисобот'!$D$9:$D$259,MATCH(D228,'Материал хисобот'!$B$9:$B$259,0),1),"")</f>
        <v/>
      </c>
      <c r="G228" s="141"/>
      <c r="H228" s="142"/>
    </row>
    <row r="229" spans="1:8">
      <c r="A229" s="147"/>
      <c r="B229" s="148"/>
      <c r="C229" s="147"/>
      <c r="D229" s="128"/>
      <c r="E229" s="135" t="str">
        <f>IFERROR(INDEX('Материал хисобот'!$C$9:$C$259,MATCH(D229,'Материал хисобот'!$B$9:$B$259,0),1),"")</f>
        <v/>
      </c>
      <c r="F229" s="136" t="str">
        <f>IFERROR(INDEX('Материал хисобот'!$D$9:$D$259,MATCH(D229,'Материал хисобот'!$B$9:$B$259,0),1),"")</f>
        <v/>
      </c>
      <c r="G229" s="141"/>
      <c r="H229" s="142"/>
    </row>
    <row r="230" spans="1:8">
      <c r="A230" s="147"/>
      <c r="B230" s="148"/>
      <c r="C230" s="147"/>
      <c r="D230" s="128"/>
      <c r="E230" s="135" t="str">
        <f>IFERROR(INDEX('Материал хисобот'!$C$9:$C$259,MATCH(D230,'Материал хисобот'!$B$9:$B$259,0),1),"")</f>
        <v/>
      </c>
      <c r="F230" s="136" t="str">
        <f>IFERROR(INDEX('Материал хисобот'!$D$9:$D$259,MATCH(D230,'Материал хисобот'!$B$9:$B$259,0),1),"")</f>
        <v/>
      </c>
      <c r="G230" s="141"/>
      <c r="H230" s="142"/>
    </row>
    <row r="231" spans="1:8">
      <c r="A231" s="147"/>
      <c r="B231" s="148"/>
      <c r="C231" s="147"/>
      <c r="D231" s="128"/>
      <c r="E231" s="135" t="str">
        <f>IFERROR(INDEX('Материал хисобот'!$C$9:$C$259,MATCH(D231,'Материал хисобот'!$B$9:$B$259,0),1),"")</f>
        <v/>
      </c>
      <c r="F231" s="136" t="str">
        <f>IFERROR(INDEX('Материал хисобот'!$D$9:$D$259,MATCH(D231,'Материал хисобот'!$B$9:$B$259,0),1),"")</f>
        <v/>
      </c>
      <c r="G231" s="141"/>
      <c r="H231" s="142"/>
    </row>
    <row r="232" spans="1:8">
      <c r="A232" s="147"/>
      <c r="B232" s="148"/>
      <c r="C232" s="147"/>
      <c r="D232" s="128"/>
      <c r="E232" s="135" t="str">
        <f>IFERROR(INDEX('Материал хисобот'!$C$9:$C$259,MATCH(D232,'Материал хисобот'!$B$9:$B$259,0),1),"")</f>
        <v/>
      </c>
      <c r="F232" s="136" t="str">
        <f>IFERROR(INDEX('Материал хисобот'!$D$9:$D$259,MATCH(D232,'Материал хисобот'!$B$9:$B$259,0),1),"")</f>
        <v/>
      </c>
      <c r="G232" s="141"/>
      <c r="H232" s="142"/>
    </row>
    <row r="233" spans="1:8">
      <c r="A233" s="147"/>
      <c r="B233" s="148"/>
      <c r="C233" s="147"/>
      <c r="D233" s="128"/>
      <c r="E233" s="135" t="str">
        <f>IFERROR(INDEX('Материал хисобот'!$C$9:$C$259,MATCH(D233,'Материал хисобот'!$B$9:$B$259,0),1),"")</f>
        <v/>
      </c>
      <c r="F233" s="136" t="str">
        <f>IFERROR(INDEX('Материал хисобот'!$D$9:$D$259,MATCH(D233,'Материал хисобот'!$B$9:$B$259,0),1),"")</f>
        <v/>
      </c>
      <c r="G233" s="141"/>
      <c r="H233" s="142"/>
    </row>
    <row r="234" spans="1:8">
      <c r="A234" s="147"/>
      <c r="B234" s="148"/>
      <c r="C234" s="147"/>
      <c r="D234" s="128"/>
      <c r="E234" s="135" t="str">
        <f>IFERROR(INDEX('Материал хисобот'!$C$9:$C$259,MATCH(D234,'Материал хисобот'!$B$9:$B$259,0),1),"")</f>
        <v/>
      </c>
      <c r="F234" s="136" t="str">
        <f>IFERROR(INDEX('Материал хисобот'!$D$9:$D$259,MATCH(D234,'Материал хисобот'!$B$9:$B$259,0),1),"")</f>
        <v/>
      </c>
      <c r="G234" s="141"/>
      <c r="H234" s="142"/>
    </row>
    <row r="235" spans="1:8">
      <c r="A235" s="147"/>
      <c r="B235" s="148"/>
      <c r="C235" s="147"/>
      <c r="D235" s="128"/>
      <c r="E235" s="135" t="str">
        <f>IFERROR(INDEX('Материал хисобот'!$C$9:$C$259,MATCH(D235,'Материал хисобот'!$B$9:$B$259,0),1),"")</f>
        <v/>
      </c>
      <c r="F235" s="136" t="str">
        <f>IFERROR(INDEX('Материал хисобот'!$D$9:$D$259,MATCH(D235,'Материал хисобот'!$B$9:$B$259,0),1),"")</f>
        <v/>
      </c>
      <c r="G235" s="141"/>
      <c r="H235" s="142"/>
    </row>
    <row r="236" spans="1:8">
      <c r="A236" s="147"/>
      <c r="B236" s="148"/>
      <c r="C236" s="147"/>
      <c r="D236" s="128"/>
      <c r="E236" s="135" t="str">
        <f>IFERROR(INDEX('Материал хисобот'!$C$9:$C$259,MATCH(D236,'Материал хисобот'!$B$9:$B$259,0),1),"")</f>
        <v/>
      </c>
      <c r="F236" s="136" t="str">
        <f>IFERROR(INDEX('Материал хисобот'!$D$9:$D$259,MATCH(D236,'Материал хисобот'!$B$9:$B$259,0),1),"")</f>
        <v/>
      </c>
      <c r="G236" s="141"/>
      <c r="H236" s="142"/>
    </row>
    <row r="237" spans="1:8">
      <c r="A237" s="147"/>
      <c r="B237" s="148"/>
      <c r="C237" s="147"/>
      <c r="D237" s="128"/>
      <c r="E237" s="135" t="str">
        <f>IFERROR(INDEX('Материал хисобот'!$C$9:$C$259,MATCH(D237,'Материал хисобот'!$B$9:$B$259,0),1),"")</f>
        <v/>
      </c>
      <c r="F237" s="136" t="str">
        <f>IFERROR(INDEX('Материал хисобот'!$D$9:$D$259,MATCH(D237,'Материал хисобот'!$B$9:$B$259,0),1),"")</f>
        <v/>
      </c>
      <c r="G237" s="141"/>
      <c r="H237" s="142"/>
    </row>
    <row r="238" spans="1:8">
      <c r="A238" s="147"/>
      <c r="B238" s="148"/>
      <c r="C238" s="147"/>
      <c r="D238" s="128"/>
      <c r="E238" s="135" t="str">
        <f>IFERROR(INDEX('Материал хисобот'!$C$9:$C$259,MATCH(D238,'Материал хисобот'!$B$9:$B$259,0),1),"")</f>
        <v/>
      </c>
      <c r="F238" s="136" t="str">
        <f>IFERROR(INDEX('Материал хисобот'!$D$9:$D$259,MATCH(D238,'Материал хисобот'!$B$9:$B$259,0),1),"")</f>
        <v/>
      </c>
      <c r="G238" s="141"/>
      <c r="H238" s="142"/>
    </row>
    <row r="239" spans="1:8">
      <c r="A239" s="147"/>
      <c r="B239" s="148"/>
      <c r="C239" s="147"/>
      <c r="D239" s="128"/>
      <c r="E239" s="135" t="str">
        <f>IFERROR(INDEX('Материал хисобот'!$C$9:$C$259,MATCH(D239,'Материал хисобот'!$B$9:$B$259,0),1),"")</f>
        <v/>
      </c>
      <c r="F239" s="136" t="str">
        <f>IFERROR(INDEX('Материал хисобот'!$D$9:$D$259,MATCH(D239,'Материал хисобот'!$B$9:$B$259,0),1),"")</f>
        <v/>
      </c>
      <c r="G239" s="141"/>
      <c r="H239" s="142"/>
    </row>
    <row r="240" spans="1:8">
      <c r="A240" s="147"/>
      <c r="B240" s="148"/>
      <c r="C240" s="147"/>
      <c r="D240" s="128"/>
      <c r="E240" s="135" t="str">
        <f>IFERROR(INDEX('Материал хисобот'!$C$9:$C$259,MATCH(D240,'Материал хисобот'!$B$9:$B$259,0),1),"")</f>
        <v/>
      </c>
      <c r="F240" s="136" t="str">
        <f>IFERROR(INDEX('Материал хисобот'!$D$9:$D$259,MATCH(D240,'Материал хисобот'!$B$9:$B$259,0),1),"")</f>
        <v/>
      </c>
      <c r="G240" s="141"/>
      <c r="H240" s="142"/>
    </row>
    <row r="241" spans="1:8">
      <c r="A241" s="147"/>
      <c r="B241" s="148"/>
      <c r="C241" s="147"/>
      <c r="D241" s="128"/>
      <c r="E241" s="135" t="str">
        <f>IFERROR(INDEX('Материал хисобот'!$C$9:$C$259,MATCH(D241,'Материал хисобот'!$B$9:$B$259,0),1),"")</f>
        <v/>
      </c>
      <c r="F241" s="136" t="str">
        <f>IFERROR(INDEX('Материал хисобот'!$D$9:$D$259,MATCH(D241,'Материал хисобот'!$B$9:$B$259,0),1),"")</f>
        <v/>
      </c>
      <c r="G241" s="141"/>
      <c r="H241" s="142"/>
    </row>
    <row r="242" spans="1:8">
      <c r="A242" s="147"/>
      <c r="B242" s="148"/>
      <c r="C242" s="147"/>
      <c r="D242" s="128"/>
      <c r="E242" s="135" t="str">
        <f>IFERROR(INDEX('Материал хисобот'!$C$9:$C$259,MATCH(D242,'Материал хисобот'!$B$9:$B$259,0),1),"")</f>
        <v/>
      </c>
      <c r="F242" s="136" t="str">
        <f>IFERROR(INDEX('Материал хисобот'!$D$9:$D$259,MATCH(D242,'Материал хисобот'!$B$9:$B$259,0),1),"")</f>
        <v/>
      </c>
      <c r="G242" s="141"/>
      <c r="H242" s="142"/>
    </row>
    <row r="243" spans="1:8">
      <c r="A243" s="147"/>
      <c r="B243" s="148"/>
      <c r="C243" s="147"/>
      <c r="D243" s="128"/>
      <c r="E243" s="135" t="str">
        <f>IFERROR(INDEX('Материал хисобот'!$C$9:$C$259,MATCH(D243,'Материал хисобот'!$B$9:$B$259,0),1),"")</f>
        <v/>
      </c>
      <c r="F243" s="136" t="str">
        <f>IFERROR(INDEX('Материал хисобот'!$D$9:$D$259,MATCH(D243,'Материал хисобот'!$B$9:$B$259,0),1),"")</f>
        <v/>
      </c>
      <c r="G243" s="141"/>
      <c r="H243" s="142"/>
    </row>
    <row r="244" spans="1:8">
      <c r="A244" s="147"/>
      <c r="B244" s="148"/>
      <c r="C244" s="147"/>
      <c r="D244" s="128"/>
      <c r="E244" s="135" t="str">
        <f>IFERROR(INDEX('Материал хисобот'!$C$9:$C$259,MATCH(D244,'Материал хисобот'!$B$9:$B$259,0),1),"")</f>
        <v/>
      </c>
      <c r="F244" s="136" t="str">
        <f>IFERROR(INDEX('Материал хисобот'!$D$9:$D$259,MATCH(D244,'Материал хисобот'!$B$9:$B$259,0),1),"")</f>
        <v/>
      </c>
      <c r="G244" s="141"/>
      <c r="H244" s="142"/>
    </row>
    <row r="245" spans="1:8">
      <c r="A245" s="147"/>
      <c r="B245" s="148"/>
      <c r="C245" s="147"/>
      <c r="D245" s="128"/>
      <c r="E245" s="135" t="str">
        <f>IFERROR(INDEX('Материал хисобот'!$C$9:$C$259,MATCH(D245,'Материал хисобот'!$B$9:$B$259,0),1),"")</f>
        <v/>
      </c>
      <c r="F245" s="136" t="str">
        <f>IFERROR(INDEX('Материал хисобот'!$D$9:$D$259,MATCH(D245,'Материал хисобот'!$B$9:$B$259,0),1),"")</f>
        <v/>
      </c>
      <c r="G245" s="141"/>
      <c r="H245" s="142"/>
    </row>
    <row r="246" spans="1:8">
      <c r="A246" s="147"/>
      <c r="B246" s="148"/>
      <c r="C246" s="147"/>
      <c r="D246" s="128"/>
      <c r="E246" s="135" t="str">
        <f>IFERROR(INDEX('Материал хисобот'!$C$9:$C$259,MATCH(D246,'Материал хисобот'!$B$9:$B$259,0),1),"")</f>
        <v/>
      </c>
      <c r="F246" s="136" t="str">
        <f>IFERROR(INDEX('Материал хисобот'!$D$9:$D$259,MATCH(D246,'Материал хисобот'!$B$9:$B$259,0),1),"")</f>
        <v/>
      </c>
      <c r="G246" s="141"/>
      <c r="H246" s="142"/>
    </row>
    <row r="247" spans="1:8">
      <c r="A247" s="147"/>
      <c r="B247" s="148"/>
      <c r="C247" s="147"/>
      <c r="D247" s="128"/>
      <c r="E247" s="135" t="str">
        <f>IFERROR(INDEX('Материал хисобот'!$C$9:$C$259,MATCH(D247,'Материал хисобот'!$B$9:$B$259,0),1),"")</f>
        <v/>
      </c>
      <c r="F247" s="136" t="str">
        <f>IFERROR(INDEX('Материал хисобот'!$D$9:$D$259,MATCH(D247,'Материал хисобот'!$B$9:$B$259,0),1),"")</f>
        <v/>
      </c>
      <c r="G247" s="141"/>
      <c r="H247" s="142"/>
    </row>
    <row r="248" spans="1:8">
      <c r="A248" s="147"/>
      <c r="B248" s="148"/>
      <c r="C248" s="147"/>
      <c r="D248" s="128"/>
      <c r="E248" s="135" t="str">
        <f>IFERROR(INDEX('Материал хисобот'!$C$9:$C$259,MATCH(D248,'Материал хисобот'!$B$9:$B$259,0),1),"")</f>
        <v/>
      </c>
      <c r="F248" s="136" t="str">
        <f>IFERROR(INDEX('Материал хисобот'!$D$9:$D$259,MATCH(D248,'Материал хисобот'!$B$9:$B$259,0),1),"")</f>
        <v/>
      </c>
      <c r="G248" s="141"/>
      <c r="H248" s="142"/>
    </row>
    <row r="249" spans="1:8">
      <c r="A249" s="147"/>
      <c r="B249" s="148"/>
      <c r="C249" s="147"/>
      <c r="D249" s="128"/>
      <c r="E249" s="135" t="str">
        <f>IFERROR(INDEX('Материал хисобот'!$C$9:$C$259,MATCH(D249,'Материал хисобот'!$B$9:$B$259,0),1),"")</f>
        <v/>
      </c>
      <c r="F249" s="136" t="str">
        <f>IFERROR(INDEX('Материал хисобот'!$D$9:$D$259,MATCH(D249,'Материал хисобот'!$B$9:$B$259,0),1),"")</f>
        <v/>
      </c>
      <c r="G249" s="141"/>
      <c r="H249" s="142"/>
    </row>
    <row r="250" spans="1:8">
      <c r="A250" s="147"/>
      <c r="B250" s="148"/>
      <c r="C250" s="147"/>
      <c r="D250" s="128"/>
      <c r="E250" s="135" t="str">
        <f>IFERROR(INDEX('Материал хисобот'!$C$9:$C$259,MATCH(D250,'Материал хисобот'!$B$9:$B$259,0),1),"")</f>
        <v/>
      </c>
      <c r="F250" s="136" t="str">
        <f>IFERROR(INDEX('Материал хисобот'!$D$9:$D$259,MATCH(D250,'Материал хисобот'!$B$9:$B$259,0),1),"")</f>
        <v/>
      </c>
      <c r="G250" s="141"/>
      <c r="H250" s="142"/>
    </row>
    <row r="251" spans="1:8">
      <c r="A251" s="147"/>
      <c r="B251" s="148"/>
      <c r="C251" s="147"/>
      <c r="D251" s="128"/>
      <c r="E251" s="135" t="str">
        <f>IFERROR(INDEX('Материал хисобот'!$C$9:$C$259,MATCH(D251,'Материал хисобот'!$B$9:$B$259,0),1),"")</f>
        <v/>
      </c>
      <c r="F251" s="136" t="str">
        <f>IFERROR(INDEX('Материал хисобот'!$D$9:$D$259,MATCH(D251,'Материал хисобот'!$B$9:$B$259,0),1),"")</f>
        <v/>
      </c>
      <c r="G251" s="141"/>
      <c r="H251" s="142"/>
    </row>
    <row r="252" spans="1:8">
      <c r="A252" s="147"/>
      <c r="B252" s="148"/>
      <c r="C252" s="147"/>
      <c r="D252" s="128"/>
      <c r="E252" s="135" t="str">
        <f>IFERROR(INDEX('Материал хисобот'!$C$9:$C$259,MATCH(D252,'Материал хисобот'!$B$9:$B$259,0),1),"")</f>
        <v/>
      </c>
      <c r="F252" s="136" t="str">
        <f>IFERROR(INDEX('Материал хисобот'!$D$9:$D$259,MATCH(D252,'Материал хисобот'!$B$9:$B$259,0),1),"")</f>
        <v/>
      </c>
      <c r="G252" s="141"/>
      <c r="H252" s="142"/>
    </row>
    <row r="253" spans="1:8">
      <c r="A253" s="147"/>
      <c r="B253" s="148"/>
      <c r="C253" s="147"/>
      <c r="D253" s="128"/>
      <c r="E253" s="135" t="str">
        <f>IFERROR(INDEX('Материал хисобот'!$C$9:$C$259,MATCH(D253,'Материал хисобот'!$B$9:$B$259,0),1),"")</f>
        <v/>
      </c>
      <c r="F253" s="136" t="str">
        <f>IFERROR(INDEX('Материал хисобот'!$D$9:$D$259,MATCH(D253,'Материал хисобот'!$B$9:$B$259,0),1),"")</f>
        <v/>
      </c>
      <c r="G253" s="141"/>
      <c r="H253" s="142"/>
    </row>
    <row r="254" spans="1:8">
      <c r="A254" s="147"/>
      <c r="B254" s="148"/>
      <c r="C254" s="147"/>
      <c r="D254" s="128"/>
      <c r="E254" s="135" t="str">
        <f>IFERROR(INDEX('Материал хисобот'!$C$9:$C$259,MATCH(D254,'Материал хисобот'!$B$9:$B$259,0),1),"")</f>
        <v/>
      </c>
      <c r="F254" s="136" t="str">
        <f>IFERROR(INDEX('Материал хисобот'!$D$9:$D$259,MATCH(D254,'Материал хисобот'!$B$9:$B$259,0),1),"")</f>
        <v/>
      </c>
      <c r="G254" s="141"/>
      <c r="H254" s="142"/>
    </row>
    <row r="255" spans="1:8">
      <c r="A255" s="147"/>
      <c r="B255" s="148"/>
      <c r="C255" s="147"/>
      <c r="D255" s="128"/>
      <c r="E255" s="135" t="str">
        <f>IFERROR(INDEX('Материал хисобот'!$C$9:$C$259,MATCH(D255,'Материал хисобот'!$B$9:$B$259,0),1),"")</f>
        <v/>
      </c>
      <c r="F255" s="136" t="str">
        <f>IFERROR(INDEX('Материал хисобот'!$D$9:$D$259,MATCH(D255,'Материал хисобот'!$B$9:$B$259,0),1),"")</f>
        <v/>
      </c>
      <c r="G255" s="141"/>
      <c r="H255" s="142"/>
    </row>
    <row r="256" spans="1:8">
      <c r="A256" s="147"/>
      <c r="B256" s="148"/>
      <c r="C256" s="147"/>
      <c r="D256" s="128"/>
      <c r="E256" s="135" t="str">
        <f>IFERROR(INDEX('Материал хисобот'!$C$9:$C$259,MATCH(D256,'Материал хисобот'!$B$9:$B$259,0),1),"")</f>
        <v/>
      </c>
      <c r="F256" s="136" t="str">
        <f>IFERROR(INDEX('Материал хисобот'!$D$9:$D$259,MATCH(D256,'Материал хисобот'!$B$9:$B$259,0),1),"")</f>
        <v/>
      </c>
      <c r="G256" s="141"/>
      <c r="H256" s="142"/>
    </row>
    <row r="257" spans="1:8">
      <c r="A257" s="147"/>
      <c r="B257" s="148"/>
      <c r="C257" s="147"/>
      <c r="D257" s="128"/>
      <c r="E257" s="135" t="str">
        <f>IFERROR(INDEX('Материал хисобот'!$C$9:$C$259,MATCH(D257,'Материал хисобот'!$B$9:$B$259,0),1),"")</f>
        <v/>
      </c>
      <c r="F257" s="136" t="str">
        <f>IFERROR(INDEX('Материал хисобот'!$D$9:$D$259,MATCH(D257,'Материал хисобот'!$B$9:$B$259,0),1),"")</f>
        <v/>
      </c>
      <c r="G257" s="141"/>
      <c r="H257" s="142"/>
    </row>
    <row r="258" spans="1:8">
      <c r="A258" s="147"/>
      <c r="B258" s="148"/>
      <c r="C258" s="147"/>
      <c r="D258" s="128"/>
      <c r="E258" s="135" t="str">
        <f>IFERROR(INDEX('Материал хисобот'!$C$9:$C$259,MATCH(D258,'Материал хисобот'!$B$9:$B$259,0),1),"")</f>
        <v/>
      </c>
      <c r="F258" s="136" t="str">
        <f>IFERROR(INDEX('Материал хисобот'!$D$9:$D$259,MATCH(D258,'Материал хисобот'!$B$9:$B$259,0),1),"")</f>
        <v/>
      </c>
      <c r="G258" s="141"/>
      <c r="H258" s="142"/>
    </row>
    <row r="259" spans="1:8">
      <c r="A259" s="147"/>
      <c r="B259" s="148"/>
      <c r="C259" s="147"/>
      <c r="D259" s="128"/>
      <c r="E259" s="135" t="str">
        <f>IFERROR(INDEX('Материал хисобот'!$C$9:$C$259,MATCH(D259,'Материал хисобот'!$B$9:$B$259,0),1),"")</f>
        <v/>
      </c>
      <c r="F259" s="136" t="str">
        <f>IFERROR(INDEX('Материал хисобот'!$D$9:$D$259,MATCH(D259,'Материал хисобот'!$B$9:$B$259,0),1),"")</f>
        <v/>
      </c>
      <c r="G259" s="141"/>
      <c r="H259" s="142"/>
    </row>
    <row r="260" spans="1:8">
      <c r="A260" s="147"/>
      <c r="B260" s="148"/>
      <c r="C260" s="147"/>
      <c r="D260" s="128"/>
      <c r="E260" s="135" t="str">
        <f>IFERROR(INDEX('Материал хисобот'!$C$9:$C$259,MATCH(D260,'Материал хисобот'!$B$9:$B$259,0),1),"")</f>
        <v/>
      </c>
      <c r="F260" s="136" t="str">
        <f>IFERROR(INDEX('Материал хисобот'!$D$9:$D$259,MATCH(D260,'Материал хисобот'!$B$9:$B$259,0),1),"")</f>
        <v/>
      </c>
      <c r="G260" s="141"/>
      <c r="H260" s="142"/>
    </row>
    <row r="261" spans="1:8">
      <c r="A261" s="147"/>
      <c r="B261" s="148"/>
      <c r="C261" s="147"/>
      <c r="D261" s="128"/>
      <c r="E261" s="135" t="str">
        <f>IFERROR(INDEX('Материал хисобот'!$C$9:$C$259,MATCH(D261,'Материал хисобот'!$B$9:$B$259,0),1),"")</f>
        <v/>
      </c>
      <c r="F261" s="136" t="str">
        <f>IFERROR(INDEX('Материал хисобот'!$D$9:$D$259,MATCH(D261,'Материал хисобот'!$B$9:$B$259,0),1),"")</f>
        <v/>
      </c>
      <c r="G261" s="141"/>
      <c r="H261" s="142"/>
    </row>
    <row r="262" spans="1:8">
      <c r="A262" s="147"/>
      <c r="B262" s="148"/>
      <c r="C262" s="147"/>
      <c r="D262" s="128"/>
      <c r="E262" s="135" t="str">
        <f>IFERROR(INDEX('Материал хисобот'!$C$9:$C$259,MATCH(D262,'Материал хисобот'!$B$9:$B$259,0),1),"")</f>
        <v/>
      </c>
      <c r="F262" s="136" t="str">
        <f>IFERROR(INDEX('Материал хисобот'!$D$9:$D$259,MATCH(D262,'Материал хисобот'!$B$9:$B$259,0),1),"")</f>
        <v/>
      </c>
      <c r="G262" s="141"/>
      <c r="H262" s="142"/>
    </row>
    <row r="263" spans="1:8">
      <c r="A263" s="147"/>
      <c r="B263" s="148"/>
      <c r="C263" s="147"/>
      <c r="D263" s="128"/>
      <c r="E263" s="135" t="str">
        <f>IFERROR(INDEX('Материал хисобот'!$C$9:$C$259,MATCH(D263,'Материал хисобот'!$B$9:$B$259,0),1),"")</f>
        <v/>
      </c>
      <c r="F263" s="136" t="str">
        <f>IFERROR(INDEX('Материал хисобот'!$D$9:$D$259,MATCH(D263,'Материал хисобот'!$B$9:$B$259,0),1),"")</f>
        <v/>
      </c>
      <c r="G263" s="141"/>
      <c r="H263" s="142"/>
    </row>
    <row r="264" spans="1:8">
      <c r="A264" s="147"/>
      <c r="B264" s="148"/>
      <c r="C264" s="147"/>
      <c r="D264" s="128"/>
      <c r="E264" s="135" t="str">
        <f>IFERROR(INDEX('Материал хисобот'!$C$9:$C$259,MATCH(D264,'Материал хисобот'!$B$9:$B$259,0),1),"")</f>
        <v/>
      </c>
      <c r="F264" s="136" t="str">
        <f>IFERROR(INDEX('Материал хисобот'!$D$9:$D$259,MATCH(D264,'Материал хисобот'!$B$9:$B$259,0),1),"")</f>
        <v/>
      </c>
      <c r="G264" s="141"/>
      <c r="H264" s="142"/>
    </row>
    <row r="265" spans="1:8">
      <c r="A265" s="147"/>
      <c r="B265" s="148"/>
      <c r="C265" s="147"/>
      <c r="D265" s="128"/>
      <c r="E265" s="135" t="str">
        <f>IFERROR(INDEX('Материал хисобот'!$C$9:$C$259,MATCH(D265,'Материал хисобот'!$B$9:$B$259,0),1),"")</f>
        <v/>
      </c>
      <c r="F265" s="136" t="str">
        <f>IFERROR(INDEX('Материал хисобот'!$D$9:$D$259,MATCH(D265,'Материал хисобот'!$B$9:$B$259,0),1),"")</f>
        <v/>
      </c>
      <c r="G265" s="141"/>
      <c r="H265" s="142"/>
    </row>
    <row r="266" spans="1:8">
      <c r="A266" s="147"/>
      <c r="B266" s="148"/>
      <c r="C266" s="147"/>
      <c r="D266" s="128"/>
      <c r="E266" s="135" t="str">
        <f>IFERROR(INDEX('Материал хисобот'!$C$9:$C$259,MATCH(D266,'Материал хисобот'!$B$9:$B$259,0),1),"")</f>
        <v/>
      </c>
      <c r="F266" s="136" t="str">
        <f>IFERROR(INDEX('Материал хисобот'!$D$9:$D$259,MATCH(D266,'Материал хисобот'!$B$9:$B$259,0),1),"")</f>
        <v/>
      </c>
      <c r="G266" s="141"/>
      <c r="H266" s="142"/>
    </row>
    <row r="267" spans="1:8">
      <c r="A267" s="147"/>
      <c r="B267" s="148"/>
      <c r="C267" s="147"/>
      <c r="D267" s="128"/>
      <c r="E267" s="135" t="str">
        <f>IFERROR(INDEX('Материал хисобот'!$C$9:$C$259,MATCH(D267,'Материал хисобот'!$B$9:$B$259,0),1),"")</f>
        <v/>
      </c>
      <c r="F267" s="136" t="str">
        <f>IFERROR(INDEX('Материал хисобот'!$D$9:$D$259,MATCH(D267,'Материал хисобот'!$B$9:$B$259,0),1),"")</f>
        <v/>
      </c>
      <c r="G267" s="141"/>
      <c r="H267" s="142"/>
    </row>
    <row r="268" spans="1:8">
      <c r="A268" s="147"/>
      <c r="B268" s="148"/>
      <c r="C268" s="147"/>
      <c r="D268" s="128"/>
      <c r="E268" s="135" t="str">
        <f>IFERROR(INDEX('Материал хисобот'!$C$9:$C$259,MATCH(D268,'Материал хисобот'!$B$9:$B$259,0),1),"")</f>
        <v/>
      </c>
      <c r="F268" s="136" t="str">
        <f>IFERROR(INDEX('Материал хисобот'!$D$9:$D$259,MATCH(D268,'Материал хисобот'!$B$9:$B$259,0),1),"")</f>
        <v/>
      </c>
      <c r="G268" s="141"/>
      <c r="H268" s="142"/>
    </row>
    <row r="269" spans="1:8">
      <c r="A269" s="147"/>
      <c r="B269" s="148"/>
      <c r="C269" s="147"/>
      <c r="D269" s="128"/>
      <c r="E269" s="135" t="str">
        <f>IFERROR(INDEX('Материал хисобот'!$C$9:$C$259,MATCH(D269,'Материал хисобот'!$B$9:$B$259,0),1),"")</f>
        <v/>
      </c>
      <c r="F269" s="136" t="str">
        <f>IFERROR(INDEX('Материал хисобот'!$D$9:$D$259,MATCH(D269,'Материал хисобот'!$B$9:$B$259,0),1),"")</f>
        <v/>
      </c>
      <c r="G269" s="141"/>
      <c r="H269" s="142"/>
    </row>
    <row r="270" spans="1:8">
      <c r="A270" s="147"/>
      <c r="B270" s="148"/>
      <c r="C270" s="147"/>
      <c r="D270" s="128"/>
      <c r="E270" s="135" t="str">
        <f>IFERROR(INDEX('Материал хисобот'!$C$9:$C$259,MATCH(D270,'Материал хисобот'!$B$9:$B$259,0),1),"")</f>
        <v/>
      </c>
      <c r="F270" s="136" t="str">
        <f>IFERROR(INDEX('Материал хисобот'!$D$9:$D$259,MATCH(D270,'Материал хисобот'!$B$9:$B$259,0),1),"")</f>
        <v/>
      </c>
      <c r="G270" s="141"/>
      <c r="H270" s="142"/>
    </row>
    <row r="271" spans="1:8">
      <c r="A271" s="147"/>
      <c r="B271" s="148"/>
      <c r="C271" s="147"/>
      <c r="D271" s="128"/>
      <c r="E271" s="135" t="str">
        <f>IFERROR(INDEX('Материал хисобот'!$C$9:$C$259,MATCH(D271,'Материал хисобот'!$B$9:$B$259,0),1),"")</f>
        <v/>
      </c>
      <c r="F271" s="136" t="str">
        <f>IFERROR(INDEX('Материал хисобот'!$D$9:$D$259,MATCH(D271,'Материал хисобот'!$B$9:$B$259,0),1),"")</f>
        <v/>
      </c>
      <c r="G271" s="141"/>
      <c r="H271" s="142"/>
    </row>
    <row r="272" spans="1:8">
      <c r="A272" s="147"/>
      <c r="B272" s="148"/>
      <c r="C272" s="147"/>
      <c r="D272" s="128"/>
      <c r="E272" s="135" t="str">
        <f>IFERROR(INDEX('Материал хисобот'!$C$9:$C$259,MATCH(D272,'Материал хисобот'!$B$9:$B$259,0),1),"")</f>
        <v/>
      </c>
      <c r="F272" s="136" t="str">
        <f>IFERROR(INDEX('Материал хисобот'!$D$9:$D$259,MATCH(D272,'Материал хисобот'!$B$9:$B$259,0),1),"")</f>
        <v/>
      </c>
      <c r="G272" s="141"/>
      <c r="H272" s="142"/>
    </row>
    <row r="273" spans="1:8">
      <c r="A273" s="147"/>
      <c r="B273" s="148"/>
      <c r="C273" s="147"/>
      <c r="D273" s="128"/>
      <c r="E273" s="135" t="str">
        <f>IFERROR(INDEX('Материал хисобот'!$C$9:$C$259,MATCH(D273,'Материал хисобот'!$B$9:$B$259,0),1),"")</f>
        <v/>
      </c>
      <c r="F273" s="136" t="str">
        <f>IFERROR(INDEX('Материал хисобот'!$D$9:$D$259,MATCH(D273,'Материал хисобот'!$B$9:$B$259,0),1),"")</f>
        <v/>
      </c>
      <c r="G273" s="141"/>
      <c r="H273" s="142"/>
    </row>
    <row r="274" spans="1:8">
      <c r="A274" s="147"/>
      <c r="B274" s="148"/>
      <c r="C274" s="147"/>
      <c r="D274" s="128"/>
      <c r="E274" s="135" t="str">
        <f>IFERROR(INDEX('Материал хисобот'!$C$9:$C$259,MATCH(D274,'Материал хисобот'!$B$9:$B$259,0),1),"")</f>
        <v/>
      </c>
      <c r="F274" s="136" t="str">
        <f>IFERROR(INDEX('Материал хисобот'!$D$9:$D$259,MATCH(D274,'Материал хисобот'!$B$9:$B$259,0),1),"")</f>
        <v/>
      </c>
      <c r="G274" s="141"/>
      <c r="H274" s="142"/>
    </row>
    <row r="275" spans="1:8">
      <c r="A275" s="147"/>
      <c r="B275" s="148"/>
      <c r="C275" s="147"/>
      <c r="D275" s="128"/>
      <c r="E275" s="135" t="str">
        <f>IFERROR(INDEX('Материал хисобот'!$C$9:$C$259,MATCH(D275,'Материал хисобот'!$B$9:$B$259,0),1),"")</f>
        <v/>
      </c>
      <c r="F275" s="136" t="str">
        <f>IFERROR(INDEX('Материал хисобот'!$D$9:$D$259,MATCH(D275,'Материал хисобот'!$B$9:$B$259,0),1),"")</f>
        <v/>
      </c>
      <c r="G275" s="141"/>
      <c r="H275" s="142"/>
    </row>
    <row r="276" spans="1:8">
      <c r="A276" s="147"/>
      <c r="B276" s="148"/>
      <c r="C276" s="147"/>
      <c r="D276" s="128"/>
      <c r="E276" s="135" t="str">
        <f>IFERROR(INDEX('Материал хисобот'!$C$9:$C$259,MATCH(D276,'Материал хисобот'!$B$9:$B$259,0),1),"")</f>
        <v/>
      </c>
      <c r="F276" s="136" t="str">
        <f>IFERROR(INDEX('Материал хисобот'!$D$9:$D$259,MATCH(D276,'Материал хисобот'!$B$9:$B$259,0),1),"")</f>
        <v/>
      </c>
      <c r="G276" s="141"/>
      <c r="H276" s="142"/>
    </row>
    <row r="277" spans="1:8">
      <c r="A277" s="147"/>
      <c r="B277" s="148"/>
      <c r="C277" s="147"/>
      <c r="D277" s="128"/>
      <c r="E277" s="135" t="str">
        <f>IFERROR(INDEX('Материал хисобот'!$C$9:$C$259,MATCH(D277,'Материал хисобот'!$B$9:$B$259,0),1),"")</f>
        <v/>
      </c>
      <c r="F277" s="136" t="str">
        <f>IFERROR(INDEX('Материал хисобот'!$D$9:$D$259,MATCH(D277,'Материал хисобот'!$B$9:$B$259,0),1),"")</f>
        <v/>
      </c>
      <c r="G277" s="141"/>
      <c r="H277" s="142"/>
    </row>
    <row r="278" spans="1:8">
      <c r="A278" s="147"/>
      <c r="B278" s="148"/>
      <c r="C278" s="147"/>
      <c r="D278" s="128"/>
      <c r="E278" s="135" t="str">
        <f>IFERROR(INDEX('Материал хисобот'!$C$9:$C$259,MATCH(D278,'Материал хисобот'!$B$9:$B$259,0),1),"")</f>
        <v/>
      </c>
      <c r="F278" s="136" t="str">
        <f>IFERROR(INDEX('Материал хисобот'!$D$9:$D$259,MATCH(D278,'Материал хисобот'!$B$9:$B$259,0),1),"")</f>
        <v/>
      </c>
      <c r="G278" s="141"/>
      <c r="H278" s="142"/>
    </row>
    <row r="279" spans="1:8">
      <c r="A279" s="147"/>
      <c r="B279" s="148"/>
      <c r="C279" s="147"/>
      <c r="D279" s="128"/>
      <c r="E279" s="135" t="str">
        <f>IFERROR(INDEX('Материал хисобот'!$C$9:$C$259,MATCH(D279,'Материал хисобот'!$B$9:$B$259,0),1),"")</f>
        <v/>
      </c>
      <c r="F279" s="136" t="str">
        <f>IFERROR(INDEX('Материал хисобот'!$D$9:$D$259,MATCH(D279,'Материал хисобот'!$B$9:$B$259,0),1),"")</f>
        <v/>
      </c>
      <c r="G279" s="141"/>
      <c r="H279" s="142"/>
    </row>
    <row r="280" spans="1:8">
      <c r="A280" s="147"/>
      <c r="B280" s="148"/>
      <c r="C280" s="147"/>
      <c r="D280" s="128"/>
      <c r="E280" s="135" t="str">
        <f>IFERROR(INDEX('Материал хисобот'!$C$9:$C$259,MATCH(D280,'Материал хисобот'!$B$9:$B$259,0),1),"")</f>
        <v/>
      </c>
      <c r="F280" s="136" t="str">
        <f>IFERROR(INDEX('Материал хисобот'!$D$9:$D$259,MATCH(D280,'Материал хисобот'!$B$9:$B$259,0),1),"")</f>
        <v/>
      </c>
      <c r="G280" s="141"/>
      <c r="H280" s="142"/>
    </row>
    <row r="281" spans="1:8">
      <c r="A281" s="147"/>
      <c r="B281" s="148"/>
      <c r="C281" s="147"/>
      <c r="D281" s="128"/>
      <c r="E281" s="135" t="str">
        <f>IFERROR(INDEX('Материал хисобот'!$C$9:$C$259,MATCH(D281,'Материал хисобот'!$B$9:$B$259,0),1),"")</f>
        <v/>
      </c>
      <c r="F281" s="136" t="str">
        <f>IFERROR(INDEX('Материал хисобот'!$D$9:$D$259,MATCH(D281,'Материал хисобот'!$B$9:$B$259,0),1),"")</f>
        <v/>
      </c>
      <c r="G281" s="141"/>
      <c r="H281" s="142"/>
    </row>
    <row r="282" spans="1:8">
      <c r="A282" s="147"/>
      <c r="B282" s="148"/>
      <c r="C282" s="147"/>
      <c r="D282" s="128"/>
      <c r="E282" s="135" t="str">
        <f>IFERROR(INDEX('Материал хисобот'!$C$9:$C$259,MATCH(D282,'Материал хисобот'!$B$9:$B$259,0),1),"")</f>
        <v/>
      </c>
      <c r="F282" s="136" t="str">
        <f>IFERROR(INDEX('Материал хисобот'!$D$9:$D$259,MATCH(D282,'Материал хисобот'!$B$9:$B$259,0),1),"")</f>
        <v/>
      </c>
      <c r="G282" s="141"/>
      <c r="H282" s="142"/>
    </row>
    <row r="283" spans="1:8">
      <c r="A283" s="147"/>
      <c r="B283" s="148"/>
      <c r="C283" s="147"/>
      <c r="D283" s="128"/>
      <c r="E283" s="135" t="str">
        <f>IFERROR(INDEX('Материал хисобот'!$C$9:$C$259,MATCH(D283,'Материал хисобот'!$B$9:$B$259,0),1),"")</f>
        <v/>
      </c>
      <c r="F283" s="136" t="str">
        <f>IFERROR(INDEX('Материал хисобот'!$D$9:$D$259,MATCH(D283,'Материал хисобот'!$B$9:$B$259,0),1),"")</f>
        <v/>
      </c>
      <c r="G283" s="141"/>
      <c r="H283" s="142"/>
    </row>
    <row r="284" spans="1:8">
      <c r="A284" s="147"/>
      <c r="B284" s="148"/>
      <c r="C284" s="147"/>
      <c r="D284" s="128"/>
      <c r="E284" s="135" t="str">
        <f>IFERROR(INDEX('Материал хисобот'!$C$9:$C$259,MATCH(D284,'Материал хисобот'!$B$9:$B$259,0),1),"")</f>
        <v/>
      </c>
      <c r="F284" s="136" t="str">
        <f>IFERROR(INDEX('Материал хисобот'!$D$9:$D$259,MATCH(D284,'Материал хисобот'!$B$9:$B$259,0),1),"")</f>
        <v/>
      </c>
      <c r="G284" s="141"/>
      <c r="H284" s="142"/>
    </row>
    <row r="285" spans="1:8">
      <c r="A285" s="147"/>
      <c r="B285" s="148"/>
      <c r="C285" s="147"/>
      <c r="D285" s="128"/>
      <c r="E285" s="135" t="str">
        <f>IFERROR(INDEX('Материал хисобот'!$C$9:$C$259,MATCH(D285,'Материал хисобот'!$B$9:$B$259,0),1),"")</f>
        <v/>
      </c>
      <c r="F285" s="136" t="str">
        <f>IFERROR(INDEX('Материал хисобот'!$D$9:$D$259,MATCH(D285,'Материал хисобот'!$B$9:$B$259,0),1),"")</f>
        <v/>
      </c>
      <c r="G285" s="141"/>
      <c r="H285" s="142"/>
    </row>
    <row r="286" spans="1:8">
      <c r="A286" s="147"/>
      <c r="B286" s="148"/>
      <c r="C286" s="147"/>
      <c r="D286" s="128"/>
      <c r="E286" s="135" t="str">
        <f>IFERROR(INDEX('Материал хисобот'!$C$9:$C$259,MATCH(D286,'Материал хисобот'!$B$9:$B$259,0),1),"")</f>
        <v/>
      </c>
      <c r="F286" s="136" t="str">
        <f>IFERROR(INDEX('Материал хисобот'!$D$9:$D$259,MATCH(D286,'Материал хисобот'!$B$9:$B$259,0),1),"")</f>
        <v/>
      </c>
      <c r="G286" s="141"/>
      <c r="H286" s="142"/>
    </row>
    <row r="287" spans="1:8">
      <c r="A287" s="147"/>
      <c r="B287" s="148"/>
      <c r="C287" s="147"/>
      <c r="D287" s="128"/>
      <c r="E287" s="135" t="str">
        <f>IFERROR(INDEX('Материал хисобот'!$C$9:$C$259,MATCH(D287,'Материал хисобот'!$B$9:$B$259,0),1),"")</f>
        <v/>
      </c>
      <c r="F287" s="136" t="str">
        <f>IFERROR(INDEX('Материал хисобот'!$D$9:$D$259,MATCH(D287,'Материал хисобот'!$B$9:$B$259,0),1),"")</f>
        <v/>
      </c>
      <c r="G287" s="141"/>
      <c r="H287" s="142"/>
    </row>
    <row r="288" spans="1:8">
      <c r="A288" s="147"/>
      <c r="B288" s="148"/>
      <c r="C288" s="147"/>
      <c r="D288" s="128"/>
      <c r="E288" s="135" t="str">
        <f>IFERROR(INDEX('Материал хисобот'!$C$9:$C$259,MATCH(D288,'Материал хисобот'!$B$9:$B$259,0),1),"")</f>
        <v/>
      </c>
      <c r="F288" s="136" t="str">
        <f>IFERROR(INDEX('Материал хисобот'!$D$9:$D$259,MATCH(D288,'Материал хисобот'!$B$9:$B$259,0),1),"")</f>
        <v/>
      </c>
      <c r="G288" s="141"/>
      <c r="H288" s="142"/>
    </row>
    <row r="289" spans="1:8">
      <c r="A289" s="147"/>
      <c r="B289" s="148"/>
      <c r="C289" s="147"/>
      <c r="D289" s="128"/>
      <c r="E289" s="135" t="str">
        <f>IFERROR(INDEX('Материал хисобот'!$C$9:$C$259,MATCH(D289,'Материал хисобот'!$B$9:$B$259,0),1),"")</f>
        <v/>
      </c>
      <c r="F289" s="136" t="str">
        <f>IFERROR(INDEX('Материал хисобот'!$D$9:$D$259,MATCH(D289,'Материал хисобот'!$B$9:$B$259,0),1),"")</f>
        <v/>
      </c>
      <c r="G289" s="141"/>
      <c r="H289" s="142"/>
    </row>
    <row r="290" spans="1:8">
      <c r="A290" s="147"/>
      <c r="B290" s="148"/>
      <c r="C290" s="147"/>
      <c r="D290" s="128"/>
      <c r="E290" s="135" t="str">
        <f>IFERROR(INDEX('Материал хисобот'!$C$9:$C$259,MATCH(D290,'Материал хисобот'!$B$9:$B$259,0),1),"")</f>
        <v/>
      </c>
      <c r="F290" s="136" t="str">
        <f>IFERROR(INDEX('Материал хисобот'!$D$9:$D$259,MATCH(D290,'Материал хисобот'!$B$9:$B$259,0),1),"")</f>
        <v/>
      </c>
      <c r="G290" s="141"/>
      <c r="H290" s="142"/>
    </row>
    <row r="291" spans="1:8">
      <c r="A291" s="147"/>
      <c r="B291" s="148"/>
      <c r="C291" s="147"/>
      <c r="D291" s="128"/>
      <c r="E291" s="135" t="str">
        <f>IFERROR(INDEX('Материал хисобот'!$C$9:$C$259,MATCH(D291,'Материал хисобот'!$B$9:$B$259,0),1),"")</f>
        <v/>
      </c>
      <c r="F291" s="136" t="str">
        <f>IFERROR(INDEX('Материал хисобот'!$D$9:$D$259,MATCH(D291,'Материал хисобот'!$B$9:$B$259,0),1),"")</f>
        <v/>
      </c>
      <c r="G291" s="141"/>
      <c r="H291" s="142"/>
    </row>
    <row r="292" spans="1:8">
      <c r="A292" s="147"/>
      <c r="B292" s="148"/>
      <c r="C292" s="147"/>
      <c r="D292" s="128"/>
      <c r="E292" s="135" t="str">
        <f>IFERROR(INDEX('Материал хисобот'!$C$9:$C$259,MATCH(D292,'Материал хисобот'!$B$9:$B$259,0),1),"")</f>
        <v/>
      </c>
      <c r="F292" s="136" t="str">
        <f>IFERROR(INDEX('Материал хисобот'!$D$9:$D$259,MATCH(D292,'Материал хисобот'!$B$9:$B$259,0),1),"")</f>
        <v/>
      </c>
      <c r="G292" s="141"/>
      <c r="H292" s="142"/>
    </row>
    <row r="293" spans="1:8">
      <c r="A293" s="147"/>
      <c r="B293" s="148"/>
      <c r="C293" s="147"/>
      <c r="D293" s="128"/>
      <c r="E293" s="135" t="str">
        <f>IFERROR(INDEX('Материал хисобот'!$C$9:$C$259,MATCH(D293,'Материал хисобот'!$B$9:$B$259,0),1),"")</f>
        <v/>
      </c>
      <c r="F293" s="136" t="str">
        <f>IFERROR(INDEX('Материал хисобот'!$D$9:$D$259,MATCH(D293,'Материал хисобот'!$B$9:$B$259,0),1),"")</f>
        <v/>
      </c>
      <c r="G293" s="141"/>
      <c r="H293" s="142"/>
    </row>
    <row r="294" spans="1:8">
      <c r="A294" s="147"/>
      <c r="B294" s="148"/>
      <c r="C294" s="147"/>
      <c r="D294" s="128"/>
      <c r="E294" s="135" t="str">
        <f>IFERROR(INDEX('Материал хисобот'!$C$9:$C$259,MATCH(D294,'Материал хисобот'!$B$9:$B$259,0),1),"")</f>
        <v/>
      </c>
      <c r="F294" s="136" t="str">
        <f>IFERROR(INDEX('Материал хисобот'!$D$9:$D$259,MATCH(D294,'Материал хисобот'!$B$9:$B$259,0),1),"")</f>
        <v/>
      </c>
      <c r="G294" s="141"/>
      <c r="H294" s="142"/>
    </row>
    <row r="295" spans="1:8">
      <c r="A295" s="147"/>
      <c r="B295" s="148"/>
      <c r="C295" s="147"/>
      <c r="D295" s="128"/>
      <c r="E295" s="135" t="str">
        <f>IFERROR(INDEX('Материал хисобот'!$C$9:$C$259,MATCH(D295,'Материал хисобот'!$B$9:$B$259,0),1),"")</f>
        <v/>
      </c>
      <c r="F295" s="136" t="str">
        <f>IFERROR(INDEX('Материал хисобот'!$D$9:$D$259,MATCH(D295,'Материал хисобот'!$B$9:$B$259,0),1),"")</f>
        <v/>
      </c>
      <c r="G295" s="141"/>
      <c r="H295" s="142"/>
    </row>
    <row r="296" spans="1:8">
      <c r="A296" s="147"/>
      <c r="B296" s="148"/>
      <c r="C296" s="147"/>
      <c r="D296" s="128"/>
      <c r="E296" s="135" t="str">
        <f>IFERROR(INDEX('Материал хисобот'!$C$9:$C$259,MATCH(D296,'Материал хисобот'!$B$9:$B$259,0),1),"")</f>
        <v/>
      </c>
      <c r="F296" s="136" t="str">
        <f>IFERROR(INDEX('Материал хисобот'!$D$9:$D$259,MATCH(D296,'Материал хисобот'!$B$9:$B$259,0),1),"")</f>
        <v/>
      </c>
      <c r="G296" s="141"/>
      <c r="H296" s="142"/>
    </row>
    <row r="297" spans="1:8">
      <c r="A297" s="147"/>
      <c r="B297" s="148"/>
      <c r="C297" s="147"/>
      <c r="D297" s="128"/>
      <c r="E297" s="135" t="str">
        <f>IFERROR(INDEX('Материал хисобот'!$C$9:$C$259,MATCH(D297,'Материал хисобот'!$B$9:$B$259,0),1),"")</f>
        <v/>
      </c>
      <c r="F297" s="136" t="str">
        <f>IFERROR(INDEX('Материал хисобот'!$D$9:$D$259,MATCH(D297,'Материал хисобот'!$B$9:$B$259,0),1),"")</f>
        <v/>
      </c>
      <c r="G297" s="141"/>
      <c r="H297" s="142"/>
    </row>
    <row r="298" spans="1:8">
      <c r="A298" s="147"/>
      <c r="B298" s="148"/>
      <c r="C298" s="147"/>
      <c r="D298" s="128"/>
      <c r="E298" s="135" t="str">
        <f>IFERROR(INDEX('Материал хисобот'!$C$9:$C$259,MATCH(D298,'Материал хисобот'!$B$9:$B$259,0),1),"")</f>
        <v/>
      </c>
      <c r="F298" s="136" t="str">
        <f>IFERROR(INDEX('Материал хисобот'!$D$9:$D$259,MATCH(D298,'Материал хисобот'!$B$9:$B$259,0),1),"")</f>
        <v/>
      </c>
      <c r="G298" s="141"/>
      <c r="H298" s="142"/>
    </row>
    <row r="299" spans="1:8">
      <c r="A299" s="147"/>
      <c r="B299" s="148"/>
      <c r="C299" s="147"/>
      <c r="D299" s="128"/>
      <c r="E299" s="135" t="str">
        <f>IFERROR(INDEX('Материал хисобот'!$C$9:$C$259,MATCH(D299,'Материал хисобот'!$B$9:$B$259,0),1),"")</f>
        <v/>
      </c>
      <c r="F299" s="136" t="str">
        <f>IFERROR(INDEX('Материал хисобот'!$D$9:$D$259,MATCH(D299,'Материал хисобот'!$B$9:$B$259,0),1),"")</f>
        <v/>
      </c>
      <c r="G299" s="141"/>
      <c r="H299" s="142"/>
    </row>
    <row r="300" spans="1:8">
      <c r="A300" s="147"/>
      <c r="B300" s="148"/>
      <c r="C300" s="147"/>
      <c r="D300" s="128"/>
      <c r="E300" s="135" t="str">
        <f>IFERROR(INDEX('Материал хисобот'!$C$9:$C$259,MATCH(D300,'Материал хисобот'!$B$9:$B$259,0),1),"")</f>
        <v/>
      </c>
      <c r="F300" s="136" t="str">
        <f>IFERROR(INDEX('Материал хисобот'!$D$9:$D$259,MATCH(D300,'Материал хисобот'!$B$9:$B$259,0),1),"")</f>
        <v/>
      </c>
      <c r="G300" s="141"/>
      <c r="H300" s="142"/>
    </row>
    <row r="301" spans="1:8">
      <c r="A301" s="147"/>
      <c r="B301" s="148"/>
      <c r="C301" s="147"/>
      <c r="D301" s="128"/>
      <c r="E301" s="135" t="str">
        <f>IFERROR(INDEX('Материал хисобот'!$C$9:$C$259,MATCH(D301,'Материал хисобот'!$B$9:$B$259,0),1),"")</f>
        <v/>
      </c>
      <c r="F301" s="136" t="str">
        <f>IFERROR(INDEX('Материал хисобот'!$D$9:$D$259,MATCH(D301,'Материал хисобот'!$B$9:$B$259,0),1),"")</f>
        <v/>
      </c>
      <c r="G301" s="141"/>
      <c r="H301" s="142"/>
    </row>
    <row r="302" spans="1:8">
      <c r="A302" s="147"/>
      <c r="B302" s="148"/>
      <c r="C302" s="147"/>
      <c r="D302" s="128"/>
      <c r="E302" s="135" t="str">
        <f>IFERROR(INDEX('Материал хисобот'!$C$9:$C$259,MATCH(D302,'Материал хисобот'!$B$9:$B$259,0),1),"")</f>
        <v/>
      </c>
      <c r="F302" s="136" t="str">
        <f>IFERROR(INDEX('Материал хисобот'!$D$9:$D$259,MATCH(D302,'Материал хисобот'!$B$9:$B$259,0),1),"")</f>
        <v/>
      </c>
      <c r="G302" s="141"/>
      <c r="H302" s="142"/>
    </row>
    <row r="303" spans="1:8">
      <c r="A303" s="147"/>
      <c r="B303" s="148"/>
      <c r="C303" s="147"/>
      <c r="D303" s="128"/>
      <c r="E303" s="135" t="str">
        <f>IFERROR(INDEX('Материал хисобот'!$C$9:$C$259,MATCH(D303,'Материал хисобот'!$B$9:$B$259,0),1),"")</f>
        <v/>
      </c>
      <c r="F303" s="136" t="str">
        <f>IFERROR(INDEX('Материал хисобот'!$D$9:$D$259,MATCH(D303,'Материал хисобот'!$B$9:$B$259,0),1),"")</f>
        <v/>
      </c>
      <c r="G303" s="141"/>
      <c r="H303" s="142"/>
    </row>
    <row r="304" spans="1:8">
      <c r="A304" s="147"/>
      <c r="B304" s="148"/>
      <c r="C304" s="147"/>
      <c r="D304" s="128"/>
      <c r="E304" s="135" t="str">
        <f>IFERROR(INDEX('Материал хисобот'!$C$9:$C$259,MATCH(D304,'Материал хисобот'!$B$9:$B$259,0),1),"")</f>
        <v/>
      </c>
      <c r="F304" s="136" t="str">
        <f>IFERROR(INDEX('Материал хисобот'!$D$9:$D$259,MATCH(D304,'Материал хисобот'!$B$9:$B$259,0),1),"")</f>
        <v/>
      </c>
      <c r="G304" s="141"/>
      <c r="H304" s="142"/>
    </row>
    <row r="305" spans="1:8">
      <c r="A305" s="147"/>
      <c r="B305" s="148"/>
      <c r="C305" s="147"/>
      <c r="D305" s="128"/>
      <c r="E305" s="135" t="str">
        <f>IFERROR(INDEX('Материал хисобот'!$C$9:$C$259,MATCH(D305,'Материал хисобот'!$B$9:$B$259,0),1),"")</f>
        <v/>
      </c>
      <c r="F305" s="136" t="str">
        <f>IFERROR(INDEX('Материал хисобот'!$D$9:$D$259,MATCH(D305,'Материал хисобот'!$B$9:$B$259,0),1),"")</f>
        <v/>
      </c>
      <c r="G305" s="141"/>
      <c r="H305" s="142"/>
    </row>
    <row r="306" spans="1:8">
      <c r="A306" s="147"/>
      <c r="B306" s="148"/>
      <c r="C306" s="147"/>
      <c r="D306" s="128"/>
      <c r="E306" s="135" t="str">
        <f>IFERROR(INDEX('Материал хисобот'!$C$9:$C$259,MATCH(D306,'Материал хисобот'!$B$9:$B$259,0),1),"")</f>
        <v/>
      </c>
      <c r="F306" s="136" t="str">
        <f>IFERROR(INDEX('Материал хисобот'!$D$9:$D$259,MATCH(D306,'Материал хисобот'!$B$9:$B$259,0),1),"")</f>
        <v/>
      </c>
      <c r="G306" s="141"/>
      <c r="H306" s="142"/>
    </row>
    <row r="307" spans="1:8">
      <c r="A307" s="147"/>
      <c r="B307" s="148"/>
      <c r="C307" s="147"/>
      <c r="D307" s="128"/>
      <c r="E307" s="135" t="str">
        <f>IFERROR(INDEX('Материал хисобот'!$C$9:$C$259,MATCH(D307,'Материал хисобот'!$B$9:$B$259,0),1),"")</f>
        <v/>
      </c>
      <c r="F307" s="136" t="str">
        <f>IFERROR(INDEX('Материал хисобот'!$D$9:$D$259,MATCH(D307,'Материал хисобот'!$B$9:$B$259,0),1),"")</f>
        <v/>
      </c>
      <c r="G307" s="141"/>
      <c r="H307" s="142"/>
    </row>
    <row r="308" spans="1:8">
      <c r="A308" s="147"/>
      <c r="B308" s="148"/>
      <c r="C308" s="147"/>
      <c r="D308" s="128"/>
      <c r="E308" s="135" t="str">
        <f>IFERROR(INDEX('Материал хисобот'!$C$9:$C$259,MATCH(D308,'Материал хисобот'!$B$9:$B$259,0),1),"")</f>
        <v/>
      </c>
      <c r="F308" s="136" t="str">
        <f>IFERROR(INDEX('Материал хисобот'!$D$9:$D$259,MATCH(D308,'Материал хисобот'!$B$9:$B$259,0),1),"")</f>
        <v/>
      </c>
      <c r="G308" s="141"/>
      <c r="H308" s="142"/>
    </row>
    <row r="309" spans="1:8">
      <c r="A309" s="147"/>
      <c r="B309" s="148"/>
      <c r="C309" s="147"/>
      <c r="D309" s="128"/>
      <c r="E309" s="135" t="str">
        <f>IFERROR(INDEX('Материал хисобот'!$C$9:$C$259,MATCH(D309,'Материал хисобот'!$B$9:$B$259,0),1),"")</f>
        <v/>
      </c>
      <c r="F309" s="136" t="str">
        <f>IFERROR(INDEX('Материал хисобот'!$D$9:$D$259,MATCH(D309,'Материал хисобот'!$B$9:$B$259,0),1),"")</f>
        <v/>
      </c>
      <c r="G309" s="141"/>
      <c r="H309" s="142"/>
    </row>
    <row r="310" spans="1:8">
      <c r="A310" s="147"/>
      <c r="B310" s="148"/>
      <c r="C310" s="147"/>
      <c r="D310" s="128"/>
      <c r="E310" s="135" t="str">
        <f>IFERROR(INDEX('Материал хисобот'!$C$9:$C$259,MATCH(D310,'Материал хисобот'!$B$9:$B$259,0),1),"")</f>
        <v/>
      </c>
      <c r="F310" s="136" t="str">
        <f>IFERROR(INDEX('Материал хисобот'!$D$9:$D$259,MATCH(D310,'Материал хисобот'!$B$9:$B$259,0),1),"")</f>
        <v/>
      </c>
      <c r="G310" s="141"/>
      <c r="H310" s="142"/>
    </row>
    <row r="311" spans="1:8">
      <c r="A311" s="147"/>
      <c r="B311" s="148"/>
      <c r="C311" s="147"/>
      <c r="D311" s="128"/>
      <c r="E311" s="135" t="str">
        <f>IFERROR(INDEX('Материал хисобот'!$C$9:$C$259,MATCH(D311,'Материал хисобот'!$B$9:$B$259,0),1),"")</f>
        <v/>
      </c>
      <c r="F311" s="136" t="str">
        <f>IFERROR(INDEX('Материал хисобот'!$D$9:$D$259,MATCH(D311,'Материал хисобот'!$B$9:$B$259,0),1),"")</f>
        <v/>
      </c>
      <c r="G311" s="141"/>
      <c r="H311" s="142"/>
    </row>
    <row r="312" spans="1:8">
      <c r="A312" s="147"/>
      <c r="B312" s="148"/>
      <c r="C312" s="147"/>
      <c r="D312" s="128"/>
      <c r="E312" s="135" t="str">
        <f>IFERROR(INDEX('Материал хисобот'!$C$9:$C$259,MATCH(D312,'Материал хисобот'!$B$9:$B$259,0),1),"")</f>
        <v/>
      </c>
      <c r="F312" s="136" t="str">
        <f>IFERROR(INDEX('Материал хисобот'!$D$9:$D$259,MATCH(D312,'Материал хисобот'!$B$9:$B$259,0),1),"")</f>
        <v/>
      </c>
      <c r="G312" s="141"/>
      <c r="H312" s="142"/>
    </row>
    <row r="313" spans="1:8">
      <c r="A313" s="147"/>
      <c r="B313" s="148"/>
      <c r="C313" s="147"/>
      <c r="D313" s="128"/>
      <c r="E313" s="135" t="str">
        <f>IFERROR(INDEX('Материал хисобот'!$C$9:$C$259,MATCH(D313,'Материал хисобот'!$B$9:$B$259,0),1),"")</f>
        <v/>
      </c>
      <c r="F313" s="136" t="str">
        <f>IFERROR(INDEX('Материал хисобот'!$D$9:$D$259,MATCH(D313,'Материал хисобот'!$B$9:$B$259,0),1),"")</f>
        <v/>
      </c>
      <c r="G313" s="141"/>
      <c r="H313" s="142"/>
    </row>
    <row r="314" spans="1:8">
      <c r="A314" s="147"/>
      <c r="B314" s="148"/>
      <c r="C314" s="147"/>
      <c r="D314" s="128"/>
      <c r="E314" s="135" t="str">
        <f>IFERROR(INDEX('Материал хисобот'!$C$9:$C$259,MATCH(D314,'Материал хисобот'!$B$9:$B$259,0),1),"")</f>
        <v/>
      </c>
      <c r="F314" s="136" t="str">
        <f>IFERROR(INDEX('Материал хисобот'!$D$9:$D$259,MATCH(D314,'Материал хисобот'!$B$9:$B$259,0),1),"")</f>
        <v/>
      </c>
      <c r="G314" s="141"/>
      <c r="H314" s="142"/>
    </row>
    <row r="315" spans="1:8">
      <c r="A315" s="147"/>
      <c r="B315" s="148"/>
      <c r="C315" s="147"/>
      <c r="D315" s="128"/>
      <c r="E315" s="135" t="str">
        <f>IFERROR(INDEX('Материал хисобот'!$C$9:$C$259,MATCH(D315,'Материал хисобот'!$B$9:$B$259,0),1),"")</f>
        <v/>
      </c>
      <c r="F315" s="136" t="str">
        <f>IFERROR(INDEX('Материал хисобот'!$D$9:$D$259,MATCH(D315,'Материал хисобот'!$B$9:$B$259,0),1),"")</f>
        <v/>
      </c>
      <c r="G315" s="141"/>
      <c r="H315" s="142"/>
    </row>
    <row r="316" spans="1:8">
      <c r="A316" s="147"/>
      <c r="B316" s="148"/>
      <c r="C316" s="147"/>
      <c r="D316" s="128"/>
      <c r="E316" s="135" t="str">
        <f>IFERROR(INDEX('Материал хисобот'!$C$9:$C$259,MATCH(D316,'Материал хисобот'!$B$9:$B$259,0),1),"")</f>
        <v/>
      </c>
      <c r="F316" s="136" t="str">
        <f>IFERROR(INDEX('Материал хисобот'!$D$9:$D$259,MATCH(D316,'Материал хисобот'!$B$9:$B$259,0),1),"")</f>
        <v/>
      </c>
      <c r="G316" s="141"/>
      <c r="H316" s="142"/>
    </row>
    <row r="317" spans="1:8">
      <c r="A317" s="147"/>
      <c r="B317" s="148"/>
      <c r="C317" s="147"/>
      <c r="D317" s="128"/>
      <c r="E317" s="135" t="str">
        <f>IFERROR(INDEX('Материал хисобот'!$C$9:$C$259,MATCH(D317,'Материал хисобот'!$B$9:$B$259,0),1),"")</f>
        <v/>
      </c>
      <c r="F317" s="136" t="str">
        <f>IFERROR(INDEX('Материал хисобот'!$D$9:$D$259,MATCH(D317,'Материал хисобот'!$B$9:$B$259,0),1),"")</f>
        <v/>
      </c>
      <c r="G317" s="141"/>
      <c r="H317" s="142"/>
    </row>
    <row r="318" spans="1:8">
      <c r="A318" s="147"/>
      <c r="B318" s="148"/>
      <c r="C318" s="147"/>
      <c r="D318" s="128"/>
      <c r="E318" s="135" t="str">
        <f>IFERROR(INDEX('Материал хисобот'!$C$9:$C$259,MATCH(D318,'Материал хисобот'!$B$9:$B$259,0),1),"")</f>
        <v/>
      </c>
      <c r="F318" s="136" t="str">
        <f>IFERROR(INDEX('Материал хисобот'!$D$9:$D$259,MATCH(D318,'Материал хисобот'!$B$9:$B$259,0),1),"")</f>
        <v/>
      </c>
      <c r="G318" s="141"/>
      <c r="H318" s="142"/>
    </row>
    <row r="319" spans="1:8">
      <c r="A319" s="147"/>
      <c r="B319" s="148"/>
      <c r="C319" s="147"/>
      <c r="D319" s="128"/>
      <c r="E319" s="135" t="str">
        <f>IFERROR(INDEX('Материал хисобот'!$C$9:$C$259,MATCH(D319,'Материал хисобот'!$B$9:$B$259,0),1),"")</f>
        <v/>
      </c>
      <c r="F319" s="136" t="str">
        <f>IFERROR(INDEX('Материал хисобот'!$D$9:$D$259,MATCH(D319,'Материал хисобот'!$B$9:$B$259,0),1),"")</f>
        <v/>
      </c>
      <c r="G319" s="141"/>
      <c r="H319" s="142"/>
    </row>
    <row r="320" spans="1:8">
      <c r="A320" s="147"/>
      <c r="B320" s="148"/>
      <c r="C320" s="147"/>
      <c r="D320" s="128"/>
      <c r="E320" s="135" t="str">
        <f>IFERROR(INDEX('Материал хисобот'!$C$9:$C$259,MATCH(D320,'Материал хисобот'!$B$9:$B$259,0),1),"")</f>
        <v/>
      </c>
      <c r="F320" s="136" t="str">
        <f>IFERROR(INDEX('Материал хисобот'!$D$9:$D$259,MATCH(D320,'Материал хисобот'!$B$9:$B$259,0),1),"")</f>
        <v/>
      </c>
      <c r="G320" s="141"/>
      <c r="H320" s="142"/>
    </row>
    <row r="321" spans="1:8">
      <c r="A321" s="147"/>
      <c r="B321" s="148"/>
      <c r="C321" s="147"/>
      <c r="D321" s="128"/>
      <c r="E321" s="135" t="str">
        <f>IFERROR(INDEX('Материал хисобот'!$C$9:$C$259,MATCH(D321,'Материал хисобот'!$B$9:$B$259,0),1),"")</f>
        <v/>
      </c>
      <c r="F321" s="136" t="str">
        <f>IFERROR(INDEX('Материал хисобот'!$D$9:$D$259,MATCH(D321,'Материал хисобот'!$B$9:$B$259,0),1),"")</f>
        <v/>
      </c>
      <c r="G321" s="141"/>
      <c r="H321" s="142"/>
    </row>
    <row r="322" spans="1:8">
      <c r="A322" s="147"/>
      <c r="B322" s="148"/>
      <c r="C322" s="147"/>
      <c r="D322" s="128"/>
      <c r="E322" s="135" t="str">
        <f>IFERROR(INDEX('Материал хисобот'!$C$9:$C$259,MATCH(D322,'Материал хисобот'!$B$9:$B$259,0),1),"")</f>
        <v/>
      </c>
      <c r="F322" s="136" t="str">
        <f>IFERROR(INDEX('Материал хисобот'!$D$9:$D$259,MATCH(D322,'Материал хисобот'!$B$9:$B$259,0),1),"")</f>
        <v/>
      </c>
      <c r="G322" s="141"/>
      <c r="H322" s="142"/>
    </row>
    <row r="323" spans="1:8">
      <c r="A323" s="147"/>
      <c r="B323" s="148"/>
      <c r="C323" s="147"/>
      <c r="D323" s="128"/>
      <c r="E323" s="135" t="str">
        <f>IFERROR(INDEX('Материал хисобот'!$C$9:$C$259,MATCH(D323,'Материал хисобот'!$B$9:$B$259,0),1),"")</f>
        <v/>
      </c>
      <c r="F323" s="136" t="str">
        <f>IFERROR(INDEX('Материал хисобот'!$D$9:$D$259,MATCH(D323,'Материал хисобот'!$B$9:$B$259,0),1),"")</f>
        <v/>
      </c>
      <c r="G323" s="141"/>
      <c r="H323" s="142"/>
    </row>
    <row r="324" spans="1:8">
      <c r="A324" s="147"/>
      <c r="B324" s="148"/>
      <c r="C324" s="147"/>
      <c r="D324" s="128"/>
      <c r="E324" s="135" t="str">
        <f>IFERROR(INDEX('Материал хисобот'!$C$9:$C$259,MATCH(D324,'Материал хисобот'!$B$9:$B$259,0),1),"")</f>
        <v/>
      </c>
      <c r="F324" s="136" t="str">
        <f>IFERROR(INDEX('Материал хисобот'!$D$9:$D$259,MATCH(D324,'Материал хисобот'!$B$9:$B$259,0),1),"")</f>
        <v/>
      </c>
      <c r="G324" s="141"/>
      <c r="H324" s="142"/>
    </row>
    <row r="325" spans="1:8">
      <c r="A325" s="147"/>
      <c r="B325" s="148"/>
      <c r="C325" s="147"/>
      <c r="D325" s="128"/>
      <c r="E325" s="135" t="str">
        <f>IFERROR(INDEX('Материал хисобот'!$C$9:$C$259,MATCH(D325,'Материал хисобот'!$B$9:$B$259,0),1),"")</f>
        <v/>
      </c>
      <c r="F325" s="136" t="str">
        <f>IFERROR(INDEX('Материал хисобот'!$D$9:$D$259,MATCH(D325,'Материал хисобот'!$B$9:$B$259,0),1),"")</f>
        <v/>
      </c>
      <c r="G325" s="141"/>
      <c r="H325" s="142"/>
    </row>
    <row r="326" spans="1:8">
      <c r="A326" s="147"/>
      <c r="B326" s="148"/>
      <c r="C326" s="147"/>
      <c r="D326" s="128"/>
      <c r="E326" s="135" t="str">
        <f>IFERROR(INDEX('Материал хисобот'!$C$9:$C$259,MATCH(D326,'Материал хисобот'!$B$9:$B$259,0),1),"")</f>
        <v/>
      </c>
      <c r="F326" s="136" t="str">
        <f>IFERROR(INDEX('Материал хисобот'!$D$9:$D$259,MATCH(D326,'Материал хисобот'!$B$9:$B$259,0),1),"")</f>
        <v/>
      </c>
      <c r="G326" s="141"/>
      <c r="H326" s="142"/>
    </row>
    <row r="327" spans="1:8">
      <c r="A327" s="147"/>
      <c r="B327" s="148"/>
      <c r="C327" s="147"/>
      <c r="D327" s="128"/>
      <c r="E327" s="135" t="str">
        <f>IFERROR(INDEX('Материал хисобот'!$C$9:$C$259,MATCH(D327,'Материал хисобот'!$B$9:$B$259,0),1),"")</f>
        <v/>
      </c>
      <c r="F327" s="136" t="str">
        <f>IFERROR(INDEX('Материал хисобот'!$D$9:$D$259,MATCH(D327,'Материал хисобот'!$B$9:$B$259,0),1),"")</f>
        <v/>
      </c>
      <c r="G327" s="141"/>
      <c r="H327" s="142"/>
    </row>
    <row r="328" spans="1:8">
      <c r="A328" s="147"/>
      <c r="B328" s="148"/>
      <c r="C328" s="147"/>
      <c r="D328" s="128"/>
      <c r="E328" s="135" t="str">
        <f>IFERROR(INDEX('Материал хисобот'!$C$9:$C$259,MATCH(D328,'Материал хисобот'!$B$9:$B$259,0),1),"")</f>
        <v/>
      </c>
      <c r="F328" s="136" t="str">
        <f>IFERROR(INDEX('Материал хисобот'!$D$9:$D$259,MATCH(D328,'Материал хисобот'!$B$9:$B$259,0),1),"")</f>
        <v/>
      </c>
      <c r="G328" s="141"/>
      <c r="H328" s="142"/>
    </row>
    <row r="329" spans="1:8">
      <c r="A329" s="147"/>
      <c r="B329" s="148"/>
      <c r="C329" s="147"/>
      <c r="D329" s="128"/>
      <c r="E329" s="135" t="str">
        <f>IFERROR(INDEX('Материал хисобот'!$C$9:$C$259,MATCH(D329,'Материал хисобот'!$B$9:$B$259,0),1),"")</f>
        <v/>
      </c>
      <c r="F329" s="136" t="str">
        <f>IFERROR(INDEX('Материал хисобот'!$D$9:$D$259,MATCH(D329,'Материал хисобот'!$B$9:$B$259,0),1),"")</f>
        <v/>
      </c>
      <c r="G329" s="141"/>
      <c r="H329" s="142"/>
    </row>
    <row r="330" spans="1:8">
      <c r="A330" s="147"/>
      <c r="B330" s="148"/>
      <c r="C330" s="147"/>
      <c r="D330" s="128"/>
      <c r="E330" s="135" t="str">
        <f>IFERROR(INDEX('Материал хисобот'!$C$9:$C$259,MATCH(D330,'Материал хисобот'!$B$9:$B$259,0),1),"")</f>
        <v/>
      </c>
      <c r="F330" s="136" t="str">
        <f>IFERROR(INDEX('Материал хисобот'!$D$9:$D$259,MATCH(D330,'Материал хисобот'!$B$9:$B$259,0),1),"")</f>
        <v/>
      </c>
      <c r="G330" s="141"/>
      <c r="H330" s="142"/>
    </row>
    <row r="331" spans="1:8">
      <c r="A331" s="147"/>
      <c r="B331" s="148"/>
      <c r="C331" s="147"/>
      <c r="D331" s="128"/>
      <c r="E331" s="135" t="str">
        <f>IFERROR(INDEX('Материал хисобот'!$C$9:$C$259,MATCH(D331,'Материал хисобот'!$B$9:$B$259,0),1),"")</f>
        <v/>
      </c>
      <c r="F331" s="136" t="str">
        <f>IFERROR(INDEX('Материал хисобот'!$D$9:$D$259,MATCH(D331,'Материал хисобот'!$B$9:$B$259,0),1),"")</f>
        <v/>
      </c>
      <c r="G331" s="141"/>
      <c r="H331" s="142"/>
    </row>
    <row r="332" spans="1:8">
      <c r="A332" s="147"/>
      <c r="B332" s="148"/>
      <c r="C332" s="147"/>
      <c r="D332" s="128"/>
      <c r="E332" s="135" t="str">
        <f>IFERROR(INDEX('Материал хисобот'!$C$9:$C$259,MATCH(D332,'Материал хисобот'!$B$9:$B$259,0),1),"")</f>
        <v/>
      </c>
      <c r="F332" s="136" t="str">
        <f>IFERROR(INDEX('Материал хисобот'!$D$9:$D$259,MATCH(D332,'Материал хисобот'!$B$9:$B$259,0),1),"")</f>
        <v/>
      </c>
      <c r="G332" s="141"/>
      <c r="H332" s="142"/>
    </row>
    <row r="333" spans="1:8">
      <c r="A333" s="147"/>
      <c r="B333" s="148"/>
      <c r="C333" s="147"/>
      <c r="D333" s="128"/>
      <c r="E333" s="135" t="str">
        <f>IFERROR(INDEX('Материал хисобот'!$C$9:$C$259,MATCH(D333,'Материал хисобот'!$B$9:$B$259,0),1),"")</f>
        <v/>
      </c>
      <c r="F333" s="136" t="str">
        <f>IFERROR(INDEX('Материал хисобот'!$D$9:$D$259,MATCH(D333,'Материал хисобот'!$B$9:$B$259,0),1),"")</f>
        <v/>
      </c>
      <c r="G333" s="141"/>
      <c r="H333" s="142"/>
    </row>
    <row r="334" spans="1:8">
      <c r="A334" s="147"/>
      <c r="B334" s="148"/>
      <c r="C334" s="147"/>
      <c r="D334" s="128"/>
      <c r="E334" s="135" t="str">
        <f>IFERROR(INDEX('Материал хисобот'!$C$9:$C$259,MATCH(D334,'Материал хисобот'!$B$9:$B$259,0),1),"")</f>
        <v/>
      </c>
      <c r="F334" s="136" t="str">
        <f>IFERROR(INDEX('Материал хисобот'!$D$9:$D$259,MATCH(D334,'Материал хисобот'!$B$9:$B$259,0),1),"")</f>
        <v/>
      </c>
      <c r="G334" s="141"/>
      <c r="H334" s="142"/>
    </row>
    <row r="335" spans="1:8">
      <c r="A335" s="147"/>
      <c r="B335" s="148"/>
      <c r="C335" s="147"/>
      <c r="D335" s="128"/>
      <c r="E335" s="135" t="str">
        <f>IFERROR(INDEX('Материал хисобот'!$C$9:$C$259,MATCH(D335,'Материал хисобот'!$B$9:$B$259,0),1),"")</f>
        <v/>
      </c>
      <c r="F335" s="136" t="str">
        <f>IFERROR(INDEX('Материал хисобот'!$D$9:$D$259,MATCH(D335,'Материал хисобот'!$B$9:$B$259,0),1),"")</f>
        <v/>
      </c>
      <c r="G335" s="141"/>
      <c r="H335" s="142"/>
    </row>
    <row r="336" spans="1:8">
      <c r="A336" s="147"/>
      <c r="B336" s="148"/>
      <c r="C336" s="147"/>
      <c r="D336" s="128"/>
      <c r="E336" s="135" t="str">
        <f>IFERROR(INDEX('Материал хисобот'!$C$9:$C$259,MATCH(D336,'Материал хисобот'!$B$9:$B$259,0),1),"")</f>
        <v/>
      </c>
      <c r="F336" s="136" t="str">
        <f>IFERROR(INDEX('Материал хисобот'!$D$9:$D$259,MATCH(D336,'Материал хисобот'!$B$9:$B$259,0),1),"")</f>
        <v/>
      </c>
      <c r="G336" s="141"/>
      <c r="H336" s="142"/>
    </row>
    <row r="337" spans="1:8">
      <c r="A337" s="147"/>
      <c r="B337" s="148"/>
      <c r="C337" s="147"/>
      <c r="D337" s="128"/>
      <c r="E337" s="135" t="str">
        <f>IFERROR(INDEX('Материал хисобот'!$C$9:$C$259,MATCH(D337,'Материал хисобот'!$B$9:$B$259,0),1),"")</f>
        <v/>
      </c>
      <c r="F337" s="136" t="str">
        <f>IFERROR(INDEX('Материал хисобот'!$D$9:$D$259,MATCH(D337,'Материал хисобот'!$B$9:$B$259,0),1),"")</f>
        <v/>
      </c>
      <c r="G337" s="141"/>
      <c r="H337" s="142"/>
    </row>
    <row r="338" spans="1:8">
      <c r="A338" s="147"/>
      <c r="B338" s="148"/>
      <c r="C338" s="147"/>
      <c r="D338" s="128"/>
      <c r="E338" s="135" t="str">
        <f>IFERROR(INDEX('Материал хисобот'!$C$9:$C$259,MATCH(D338,'Материал хисобот'!$B$9:$B$259,0),1),"")</f>
        <v/>
      </c>
      <c r="F338" s="136" t="str">
        <f>IFERROR(INDEX('Материал хисобот'!$D$9:$D$259,MATCH(D338,'Материал хисобот'!$B$9:$B$259,0),1),"")</f>
        <v/>
      </c>
      <c r="G338" s="141"/>
      <c r="H338" s="142"/>
    </row>
    <row r="339" spans="1:8">
      <c r="A339" s="147"/>
      <c r="B339" s="148"/>
      <c r="C339" s="147"/>
      <c r="D339" s="128"/>
      <c r="E339" s="135" t="str">
        <f>IFERROR(INDEX('Материал хисобот'!$C$9:$C$259,MATCH(D339,'Материал хисобот'!$B$9:$B$259,0),1),"")</f>
        <v/>
      </c>
      <c r="F339" s="136" t="str">
        <f>IFERROR(INDEX('Материал хисобот'!$D$9:$D$259,MATCH(D339,'Материал хисобот'!$B$9:$B$259,0),1),"")</f>
        <v/>
      </c>
      <c r="G339" s="141"/>
      <c r="H339" s="142"/>
    </row>
    <row r="340" spans="1:8">
      <c r="A340" s="147"/>
      <c r="B340" s="148"/>
      <c r="C340" s="147"/>
      <c r="D340" s="128"/>
      <c r="E340" s="135" t="str">
        <f>IFERROR(INDEX('Материал хисобот'!$C$9:$C$259,MATCH(D340,'Материал хисобот'!$B$9:$B$259,0),1),"")</f>
        <v/>
      </c>
      <c r="F340" s="136" t="str">
        <f>IFERROR(INDEX('Материал хисобот'!$D$9:$D$259,MATCH(D340,'Материал хисобот'!$B$9:$B$259,0),1),"")</f>
        <v/>
      </c>
      <c r="G340" s="141"/>
      <c r="H340" s="142"/>
    </row>
    <row r="341" spans="1:8">
      <c r="A341" s="147"/>
      <c r="B341" s="148"/>
      <c r="C341" s="147"/>
      <c r="D341" s="128"/>
      <c r="E341" s="135" t="str">
        <f>IFERROR(INDEX('Материал хисобот'!$C$9:$C$259,MATCH(D341,'Материал хисобот'!$B$9:$B$259,0),1),"")</f>
        <v/>
      </c>
      <c r="F341" s="136" t="str">
        <f>IFERROR(INDEX('Материал хисобот'!$D$9:$D$259,MATCH(D341,'Материал хисобот'!$B$9:$B$259,0),1),"")</f>
        <v/>
      </c>
      <c r="G341" s="141"/>
      <c r="H341" s="142"/>
    </row>
    <row r="342" spans="1:8">
      <c r="A342" s="147"/>
      <c r="B342" s="148"/>
      <c r="C342" s="147"/>
      <c r="D342" s="128"/>
      <c r="E342" s="135" t="str">
        <f>IFERROR(INDEX('Материал хисобот'!$C$9:$C$259,MATCH(D342,'Материал хисобот'!$B$9:$B$259,0),1),"")</f>
        <v/>
      </c>
      <c r="F342" s="136" t="str">
        <f>IFERROR(INDEX('Материал хисобот'!$D$9:$D$259,MATCH(D342,'Материал хисобот'!$B$9:$B$259,0),1),"")</f>
        <v/>
      </c>
      <c r="G342" s="141"/>
      <c r="H342" s="142"/>
    </row>
    <row r="343" spans="1:8">
      <c r="A343" s="147"/>
      <c r="B343" s="148"/>
      <c r="C343" s="147"/>
      <c r="D343" s="128"/>
      <c r="E343" s="135" t="str">
        <f>IFERROR(INDEX('Материал хисобот'!$C$9:$C$259,MATCH(D343,'Материал хисобот'!$B$9:$B$259,0),1),"")</f>
        <v/>
      </c>
      <c r="F343" s="136" t="str">
        <f>IFERROR(INDEX('Материал хисобот'!$D$9:$D$259,MATCH(D343,'Материал хисобот'!$B$9:$B$259,0),1),"")</f>
        <v/>
      </c>
      <c r="G343" s="141"/>
      <c r="H343" s="142"/>
    </row>
    <row r="344" spans="1:8">
      <c r="A344" s="147"/>
      <c r="B344" s="148"/>
      <c r="C344" s="147"/>
      <c r="D344" s="128"/>
      <c r="E344" s="135" t="str">
        <f>IFERROR(INDEX('Материал хисобот'!$C$9:$C$259,MATCH(D344,'Материал хисобот'!$B$9:$B$259,0),1),"")</f>
        <v/>
      </c>
      <c r="F344" s="136" t="str">
        <f>IFERROR(INDEX('Материал хисобот'!$D$9:$D$259,MATCH(D344,'Материал хисобот'!$B$9:$B$259,0),1),"")</f>
        <v/>
      </c>
      <c r="G344" s="141"/>
      <c r="H344" s="142"/>
    </row>
    <row r="345" spans="1:8">
      <c r="A345" s="147"/>
      <c r="B345" s="148"/>
      <c r="C345" s="147"/>
      <c r="D345" s="128"/>
      <c r="E345" s="135" t="str">
        <f>IFERROR(INDEX('Материал хисобот'!$C$9:$C$259,MATCH(D345,'Материал хисобот'!$B$9:$B$259,0),1),"")</f>
        <v/>
      </c>
      <c r="F345" s="136" t="str">
        <f>IFERROR(INDEX('Материал хисобот'!$D$9:$D$259,MATCH(D345,'Материал хисобот'!$B$9:$B$259,0),1),"")</f>
        <v/>
      </c>
      <c r="G345" s="141"/>
      <c r="H345" s="142"/>
    </row>
    <row r="346" spans="1:8">
      <c r="A346" s="147"/>
      <c r="B346" s="148"/>
      <c r="C346" s="147"/>
      <c r="D346" s="128"/>
      <c r="E346" s="135" t="str">
        <f>IFERROR(INDEX('Материал хисобот'!$C$9:$C$259,MATCH(D346,'Материал хисобот'!$B$9:$B$259,0),1),"")</f>
        <v/>
      </c>
      <c r="F346" s="136" t="str">
        <f>IFERROR(INDEX('Материал хисобот'!$D$9:$D$259,MATCH(D346,'Материал хисобот'!$B$9:$B$259,0),1),"")</f>
        <v/>
      </c>
      <c r="G346" s="141"/>
      <c r="H346" s="142"/>
    </row>
    <row r="347" spans="1:8">
      <c r="A347" s="147"/>
      <c r="B347" s="148"/>
      <c r="C347" s="147"/>
      <c r="D347" s="128"/>
      <c r="E347" s="135" t="str">
        <f>IFERROR(INDEX('Материал хисобот'!$C$9:$C$259,MATCH(D347,'Материал хисобот'!$B$9:$B$259,0),1),"")</f>
        <v/>
      </c>
      <c r="F347" s="136" t="str">
        <f>IFERROR(INDEX('Материал хисобот'!$D$9:$D$259,MATCH(D347,'Материал хисобот'!$B$9:$B$259,0),1),"")</f>
        <v/>
      </c>
      <c r="G347" s="141"/>
      <c r="H347" s="142"/>
    </row>
    <row r="348" spans="1:8">
      <c r="A348" s="147"/>
      <c r="B348" s="148"/>
      <c r="C348" s="147"/>
      <c r="D348" s="128"/>
      <c r="E348" s="135" t="str">
        <f>IFERROR(INDEX('Материал хисобот'!$C$9:$C$259,MATCH(D348,'Материал хисобот'!$B$9:$B$259,0),1),"")</f>
        <v/>
      </c>
      <c r="F348" s="136" t="str">
        <f>IFERROR(INDEX('Материал хисобот'!$D$9:$D$259,MATCH(D348,'Материал хисобот'!$B$9:$B$259,0),1),"")</f>
        <v/>
      </c>
      <c r="G348" s="141"/>
      <c r="H348" s="142"/>
    </row>
    <row r="349" spans="1:8">
      <c r="A349" s="147"/>
      <c r="B349" s="148"/>
      <c r="C349" s="147"/>
      <c r="D349" s="128"/>
      <c r="E349" s="135" t="str">
        <f>IFERROR(INDEX('Материал хисобот'!$C$9:$C$259,MATCH(D349,'Материал хисобот'!$B$9:$B$259,0),1),"")</f>
        <v/>
      </c>
      <c r="F349" s="136" t="str">
        <f>IFERROR(INDEX('Материал хисобот'!$D$9:$D$259,MATCH(D349,'Материал хисобот'!$B$9:$B$259,0),1),"")</f>
        <v/>
      </c>
      <c r="G349" s="141"/>
      <c r="H349" s="142"/>
    </row>
    <row r="350" spans="1:8">
      <c r="A350" s="147"/>
      <c r="B350" s="148"/>
      <c r="C350" s="147"/>
      <c r="D350" s="128"/>
      <c r="E350" s="135" t="str">
        <f>IFERROR(INDEX('Материал хисобот'!$C$9:$C$259,MATCH(D350,'Материал хисобот'!$B$9:$B$259,0),1),"")</f>
        <v/>
      </c>
      <c r="F350" s="136" t="str">
        <f>IFERROR(INDEX('Материал хисобот'!$D$9:$D$259,MATCH(D350,'Материал хисобот'!$B$9:$B$259,0),1),"")</f>
        <v/>
      </c>
      <c r="G350" s="141"/>
      <c r="H350" s="142"/>
    </row>
    <row r="351" spans="1:8">
      <c r="A351" s="147"/>
      <c r="B351" s="148"/>
      <c r="C351" s="147"/>
      <c r="D351" s="128"/>
      <c r="E351" s="135" t="str">
        <f>IFERROR(INDEX('Материал хисобот'!$C$9:$C$259,MATCH(D351,'Материал хисобот'!$B$9:$B$259,0),1),"")</f>
        <v/>
      </c>
      <c r="F351" s="136" t="str">
        <f>IFERROR(INDEX('Материал хисобот'!$D$9:$D$259,MATCH(D351,'Материал хисобот'!$B$9:$B$259,0),1),"")</f>
        <v/>
      </c>
      <c r="G351" s="141"/>
      <c r="H351" s="142"/>
    </row>
    <row r="352" spans="1:8">
      <c r="A352" s="147"/>
      <c r="B352" s="148"/>
      <c r="C352" s="147"/>
      <c r="D352" s="128"/>
      <c r="E352" s="135" t="str">
        <f>IFERROR(INDEX('Материал хисобот'!$C$9:$C$259,MATCH(D352,'Материал хисобот'!$B$9:$B$259,0),1),"")</f>
        <v/>
      </c>
      <c r="F352" s="136" t="str">
        <f>IFERROR(INDEX('Материал хисобот'!$D$9:$D$259,MATCH(D352,'Материал хисобот'!$B$9:$B$259,0),1),"")</f>
        <v/>
      </c>
      <c r="G352" s="141"/>
      <c r="H352" s="142"/>
    </row>
    <row r="353" spans="1:8">
      <c r="A353" s="147"/>
      <c r="B353" s="148"/>
      <c r="C353" s="147"/>
      <c r="D353" s="128"/>
      <c r="E353" s="135" t="str">
        <f>IFERROR(INDEX('Материал хисобот'!$C$9:$C$259,MATCH(D353,'Материал хисобот'!$B$9:$B$259,0),1),"")</f>
        <v/>
      </c>
      <c r="F353" s="136" t="str">
        <f>IFERROR(INDEX('Материал хисобот'!$D$9:$D$259,MATCH(D353,'Материал хисобот'!$B$9:$B$259,0),1),"")</f>
        <v/>
      </c>
      <c r="G353" s="141"/>
      <c r="H353" s="142"/>
    </row>
    <row r="354" spans="1:8">
      <c r="A354" s="147"/>
      <c r="B354" s="148"/>
      <c r="C354" s="147"/>
      <c r="D354" s="128"/>
      <c r="E354" s="135" t="str">
        <f>IFERROR(INDEX('Материал хисобот'!$C$9:$C$259,MATCH(D354,'Материал хисобот'!$B$9:$B$259,0),1),"")</f>
        <v/>
      </c>
      <c r="F354" s="136" t="str">
        <f>IFERROR(INDEX('Материал хисобот'!$D$9:$D$259,MATCH(D354,'Материал хисобот'!$B$9:$B$259,0),1),"")</f>
        <v/>
      </c>
      <c r="G354" s="141"/>
      <c r="H354" s="142"/>
    </row>
    <row r="355" spans="1:8">
      <c r="A355" s="147"/>
      <c r="B355" s="148"/>
      <c r="C355" s="147"/>
      <c r="D355" s="128"/>
      <c r="E355" s="135" t="str">
        <f>IFERROR(INDEX('Материал хисобот'!$C$9:$C$259,MATCH(D355,'Материал хисобот'!$B$9:$B$259,0),1),"")</f>
        <v/>
      </c>
      <c r="F355" s="136" t="str">
        <f>IFERROR(INDEX('Материал хисобот'!$D$9:$D$259,MATCH(D355,'Материал хисобот'!$B$9:$B$259,0),1),"")</f>
        <v/>
      </c>
      <c r="G355" s="141"/>
      <c r="H355" s="142"/>
    </row>
    <row r="356" spans="1:8">
      <c r="A356" s="147"/>
      <c r="B356" s="148"/>
      <c r="C356" s="147"/>
      <c r="D356" s="128"/>
      <c r="E356" s="135" t="str">
        <f>IFERROR(INDEX('Материал хисобот'!$C$9:$C$259,MATCH(D356,'Материал хисобот'!$B$9:$B$259,0),1),"")</f>
        <v/>
      </c>
      <c r="F356" s="136" t="str">
        <f>IFERROR(INDEX('Материал хисобот'!$D$9:$D$259,MATCH(D356,'Материал хисобот'!$B$9:$B$259,0),1),"")</f>
        <v/>
      </c>
      <c r="G356" s="141"/>
      <c r="H356" s="142"/>
    </row>
    <row r="357" spans="1:8">
      <c r="A357" s="147"/>
      <c r="B357" s="148"/>
      <c r="C357" s="147"/>
      <c r="D357" s="128"/>
      <c r="E357" s="135" t="str">
        <f>IFERROR(INDEX('Материал хисобот'!$C$9:$C$259,MATCH(D357,'Материал хисобот'!$B$9:$B$259,0),1),"")</f>
        <v/>
      </c>
      <c r="F357" s="136" t="str">
        <f>IFERROR(INDEX('Материал хисобот'!$D$9:$D$259,MATCH(D357,'Материал хисобот'!$B$9:$B$259,0),1),"")</f>
        <v/>
      </c>
      <c r="G357" s="141"/>
      <c r="H357" s="142"/>
    </row>
    <row r="358" spans="1:8">
      <c r="A358" s="147"/>
      <c r="B358" s="148"/>
      <c r="C358" s="147"/>
      <c r="D358" s="128"/>
      <c r="E358" s="135" t="str">
        <f>IFERROR(INDEX('Материал хисобот'!$C$9:$C$259,MATCH(D358,'Материал хисобот'!$B$9:$B$259,0),1),"")</f>
        <v/>
      </c>
      <c r="F358" s="136" t="str">
        <f>IFERROR(INDEX('Материал хисобот'!$D$9:$D$259,MATCH(D358,'Материал хисобот'!$B$9:$B$259,0),1),"")</f>
        <v/>
      </c>
      <c r="G358" s="141"/>
      <c r="H358" s="142"/>
    </row>
    <row r="359" spans="1:8">
      <c r="A359" s="147"/>
      <c r="B359" s="148"/>
      <c r="C359" s="147"/>
      <c r="D359" s="128"/>
      <c r="E359" s="135" t="str">
        <f>IFERROR(INDEX('Материал хисобот'!$C$9:$C$259,MATCH(D359,'Материал хисобот'!$B$9:$B$259,0),1),"")</f>
        <v/>
      </c>
      <c r="F359" s="136" t="str">
        <f>IFERROR(INDEX('Материал хисобот'!$D$9:$D$259,MATCH(D359,'Материал хисобот'!$B$9:$B$259,0),1),"")</f>
        <v/>
      </c>
      <c r="G359" s="141"/>
      <c r="H359" s="142"/>
    </row>
    <row r="360" spans="1:8">
      <c r="A360" s="147"/>
      <c r="B360" s="148"/>
      <c r="C360" s="147"/>
      <c r="D360" s="128"/>
      <c r="E360" s="135" t="str">
        <f>IFERROR(INDEX('Материал хисобот'!$C$9:$C$259,MATCH(D360,'Материал хисобот'!$B$9:$B$259,0),1),"")</f>
        <v/>
      </c>
      <c r="F360" s="136" t="str">
        <f>IFERROR(INDEX('Материал хисобот'!$D$9:$D$259,MATCH(D360,'Материал хисобот'!$B$9:$B$259,0),1),"")</f>
        <v/>
      </c>
      <c r="G360" s="141"/>
      <c r="H360" s="142"/>
    </row>
    <row r="361" spans="1:8">
      <c r="A361" s="147"/>
      <c r="B361" s="148"/>
      <c r="C361" s="147"/>
      <c r="D361" s="128"/>
      <c r="E361" s="135" t="str">
        <f>IFERROR(INDEX('Материал хисобот'!$C$9:$C$259,MATCH(D361,'Материал хисобот'!$B$9:$B$259,0),1),"")</f>
        <v/>
      </c>
      <c r="F361" s="136" t="str">
        <f>IFERROR(INDEX('Материал хисобот'!$D$9:$D$259,MATCH(D361,'Материал хисобот'!$B$9:$B$259,0),1),"")</f>
        <v/>
      </c>
      <c r="G361" s="141"/>
      <c r="H361" s="142"/>
    </row>
    <row r="362" spans="1:8">
      <c r="A362" s="147"/>
      <c r="B362" s="148"/>
      <c r="C362" s="147"/>
      <c r="D362" s="128"/>
      <c r="E362" s="135" t="str">
        <f>IFERROR(INDEX('Материал хисобот'!$C$9:$C$259,MATCH(D362,'Материал хисобот'!$B$9:$B$259,0),1),"")</f>
        <v/>
      </c>
      <c r="F362" s="136" t="str">
        <f>IFERROR(INDEX('Материал хисобот'!$D$9:$D$259,MATCH(D362,'Материал хисобот'!$B$9:$B$259,0),1),"")</f>
        <v/>
      </c>
      <c r="G362" s="141"/>
      <c r="H362" s="142"/>
    </row>
    <row r="363" spans="1:8">
      <c r="A363" s="147"/>
      <c r="B363" s="148"/>
      <c r="C363" s="147"/>
      <c r="D363" s="128"/>
      <c r="E363" s="135" t="str">
        <f>IFERROR(INDEX('Материал хисобот'!$C$9:$C$259,MATCH(D363,'Материал хисобот'!$B$9:$B$259,0),1),"")</f>
        <v/>
      </c>
      <c r="F363" s="136" t="str">
        <f>IFERROR(INDEX('Материал хисобот'!$D$9:$D$259,MATCH(D363,'Материал хисобот'!$B$9:$B$259,0),1),"")</f>
        <v/>
      </c>
      <c r="G363" s="141"/>
      <c r="H363" s="142"/>
    </row>
    <row r="364" spans="1:8">
      <c r="A364" s="147"/>
      <c r="B364" s="148"/>
      <c r="C364" s="147"/>
      <c r="D364" s="128"/>
      <c r="E364" s="135" t="str">
        <f>IFERROR(INDEX('Материал хисобот'!$C$9:$C$259,MATCH(D364,'Материал хисобот'!$B$9:$B$259,0),1),"")</f>
        <v/>
      </c>
      <c r="F364" s="136" t="str">
        <f>IFERROR(INDEX('Материал хисобот'!$D$9:$D$259,MATCH(D364,'Материал хисобот'!$B$9:$B$259,0),1),"")</f>
        <v/>
      </c>
      <c r="G364" s="141"/>
      <c r="H364" s="142"/>
    </row>
    <row r="365" spans="1:8">
      <c r="A365" s="147"/>
      <c r="B365" s="148"/>
      <c r="C365" s="147"/>
      <c r="D365" s="128"/>
      <c r="E365" s="135" t="str">
        <f>IFERROR(INDEX('Материал хисобот'!$C$9:$C$259,MATCH(D365,'Материал хисобот'!$B$9:$B$259,0),1),"")</f>
        <v/>
      </c>
      <c r="F365" s="136" t="str">
        <f>IFERROR(INDEX('Материал хисобот'!$D$9:$D$259,MATCH(D365,'Материал хисобот'!$B$9:$B$259,0),1),"")</f>
        <v/>
      </c>
      <c r="G365" s="141"/>
      <c r="H365" s="142"/>
    </row>
    <row r="366" spans="1:8">
      <c r="A366" s="147"/>
      <c r="B366" s="148"/>
      <c r="C366" s="147"/>
      <c r="D366" s="128"/>
      <c r="E366" s="135" t="str">
        <f>IFERROR(INDEX('Материал хисобот'!$C$9:$C$259,MATCH(D366,'Материал хисобот'!$B$9:$B$259,0),1),"")</f>
        <v/>
      </c>
      <c r="F366" s="136" t="str">
        <f>IFERROR(INDEX('Материал хисобот'!$D$9:$D$259,MATCH(D366,'Материал хисобот'!$B$9:$B$259,0),1),"")</f>
        <v/>
      </c>
      <c r="G366" s="141"/>
      <c r="H366" s="142"/>
    </row>
    <row r="367" spans="1:8">
      <c r="A367" s="147"/>
      <c r="B367" s="148"/>
      <c r="C367" s="147"/>
      <c r="D367" s="128"/>
      <c r="E367" s="135" t="str">
        <f>IFERROR(INDEX('Материал хисобот'!$C$9:$C$259,MATCH(D367,'Материал хисобот'!$B$9:$B$259,0),1),"")</f>
        <v/>
      </c>
      <c r="F367" s="136" t="str">
        <f>IFERROR(INDEX('Материал хисобот'!$D$9:$D$259,MATCH(D367,'Материал хисобот'!$B$9:$B$259,0),1),"")</f>
        <v/>
      </c>
      <c r="G367" s="141"/>
      <c r="H367" s="142"/>
    </row>
    <row r="368" spans="1:8">
      <c r="A368" s="147"/>
      <c r="B368" s="148"/>
      <c r="C368" s="147"/>
      <c r="D368" s="128"/>
      <c r="E368" s="135" t="str">
        <f>IFERROR(INDEX('Материал хисобот'!$C$9:$C$259,MATCH(D368,'Материал хисобот'!$B$9:$B$259,0),1),"")</f>
        <v/>
      </c>
      <c r="F368" s="136" t="str">
        <f>IFERROR(INDEX('Материал хисобот'!$D$9:$D$259,MATCH(D368,'Материал хисобот'!$B$9:$B$259,0),1),"")</f>
        <v/>
      </c>
      <c r="G368" s="141"/>
      <c r="H368" s="142"/>
    </row>
    <row r="369" spans="1:8">
      <c r="A369" s="147"/>
      <c r="B369" s="148"/>
      <c r="C369" s="147"/>
      <c r="D369" s="128"/>
      <c r="E369" s="135" t="str">
        <f>IFERROR(INDEX('Материал хисобот'!$C$9:$C$259,MATCH(D369,'Материал хисобот'!$B$9:$B$259,0),1),"")</f>
        <v/>
      </c>
      <c r="F369" s="136" t="str">
        <f>IFERROR(INDEX('Материал хисобот'!$D$9:$D$259,MATCH(D369,'Материал хисобот'!$B$9:$B$259,0),1),"")</f>
        <v/>
      </c>
      <c r="G369" s="141"/>
      <c r="H369" s="142"/>
    </row>
    <row r="370" spans="1:8">
      <c r="A370" s="147"/>
      <c r="B370" s="148"/>
      <c r="C370" s="147"/>
      <c r="D370" s="128"/>
      <c r="E370" s="135" t="str">
        <f>IFERROR(INDEX('Материал хисобот'!$C$9:$C$259,MATCH(D370,'Материал хисобот'!$B$9:$B$259,0),1),"")</f>
        <v/>
      </c>
      <c r="F370" s="136" t="str">
        <f>IFERROR(INDEX('Материал хисобот'!$D$9:$D$259,MATCH(D370,'Материал хисобот'!$B$9:$B$259,0),1),"")</f>
        <v/>
      </c>
      <c r="G370" s="141"/>
      <c r="H370" s="142"/>
    </row>
    <row r="371" spans="1:8">
      <c r="A371" s="147"/>
      <c r="B371" s="148"/>
      <c r="C371" s="147"/>
      <c r="D371" s="128"/>
      <c r="E371" s="135" t="str">
        <f>IFERROR(INDEX('Материал хисобот'!$C$9:$C$259,MATCH(D371,'Материал хисобот'!$B$9:$B$259,0),1),"")</f>
        <v/>
      </c>
      <c r="F371" s="136" t="str">
        <f>IFERROR(INDEX('Материал хисобот'!$D$9:$D$259,MATCH(D371,'Материал хисобот'!$B$9:$B$259,0),1),"")</f>
        <v/>
      </c>
      <c r="G371" s="141"/>
      <c r="H371" s="142"/>
    </row>
    <row r="372" spans="1:8">
      <c r="A372" s="147"/>
      <c r="B372" s="148"/>
      <c r="C372" s="147"/>
      <c r="D372" s="128"/>
      <c r="E372" s="135" t="str">
        <f>IFERROR(INDEX('Материал хисобот'!$C$9:$C$259,MATCH(D372,'Материал хисобот'!$B$9:$B$259,0),1),"")</f>
        <v/>
      </c>
      <c r="F372" s="136" t="str">
        <f>IFERROR(INDEX('Материал хисобот'!$D$9:$D$259,MATCH(D372,'Материал хисобот'!$B$9:$B$259,0),1),"")</f>
        <v/>
      </c>
      <c r="G372" s="141"/>
      <c r="H372" s="142"/>
    </row>
    <row r="373" spans="1:8">
      <c r="A373" s="147"/>
      <c r="B373" s="148"/>
      <c r="C373" s="147"/>
      <c r="D373" s="128"/>
      <c r="E373" s="135" t="str">
        <f>IFERROR(INDEX('Материал хисобот'!$C$9:$C$259,MATCH(D373,'Материал хисобот'!$B$9:$B$259,0),1),"")</f>
        <v/>
      </c>
      <c r="F373" s="136" t="str">
        <f>IFERROR(INDEX('Материал хисобот'!$D$9:$D$259,MATCH(D373,'Материал хисобот'!$B$9:$B$259,0),1),"")</f>
        <v/>
      </c>
      <c r="G373" s="141"/>
      <c r="H373" s="142"/>
    </row>
    <row r="374" spans="1:8">
      <c r="A374" s="147"/>
      <c r="B374" s="148"/>
      <c r="C374" s="147"/>
      <c r="D374" s="128"/>
      <c r="E374" s="135" t="str">
        <f>IFERROR(INDEX('Материал хисобот'!$C$9:$C$259,MATCH(D374,'Материал хисобот'!$B$9:$B$259,0),1),"")</f>
        <v/>
      </c>
      <c r="F374" s="136" t="str">
        <f>IFERROR(INDEX('Материал хисобот'!$D$9:$D$259,MATCH(D374,'Материал хисобот'!$B$9:$B$259,0),1),"")</f>
        <v/>
      </c>
      <c r="G374" s="141"/>
      <c r="H374" s="142"/>
    </row>
    <row r="375" spans="1:8">
      <c r="A375" s="147"/>
      <c r="B375" s="148"/>
      <c r="C375" s="147"/>
      <c r="D375" s="128"/>
      <c r="E375" s="135" t="str">
        <f>IFERROR(INDEX('Материал хисобот'!$C$9:$C$259,MATCH(D375,'Материал хисобот'!$B$9:$B$259,0),1),"")</f>
        <v/>
      </c>
      <c r="F375" s="136" t="str">
        <f>IFERROR(INDEX('Материал хисобот'!$D$9:$D$259,MATCH(D375,'Материал хисобот'!$B$9:$B$259,0),1),"")</f>
        <v/>
      </c>
      <c r="G375" s="141"/>
      <c r="H375" s="142"/>
    </row>
    <row r="376" spans="1:8">
      <c r="A376" s="147"/>
      <c r="B376" s="148"/>
      <c r="C376" s="147"/>
      <c r="D376" s="128"/>
      <c r="E376" s="135" t="str">
        <f>IFERROR(INDEX('Материал хисобот'!$C$9:$C$259,MATCH(D376,'Материал хисобот'!$B$9:$B$259,0),1),"")</f>
        <v/>
      </c>
      <c r="F376" s="136" t="str">
        <f>IFERROR(INDEX('Материал хисобот'!$D$9:$D$259,MATCH(D376,'Материал хисобот'!$B$9:$B$259,0),1),"")</f>
        <v/>
      </c>
      <c r="G376" s="141"/>
      <c r="H376" s="142"/>
    </row>
    <row r="377" spans="1:8">
      <c r="A377" s="147"/>
      <c r="B377" s="148"/>
      <c r="C377" s="147"/>
      <c r="D377" s="128"/>
      <c r="E377" s="135" t="str">
        <f>IFERROR(INDEX('Материал хисобот'!$C$9:$C$259,MATCH(D377,'Материал хисобот'!$B$9:$B$259,0),1),"")</f>
        <v/>
      </c>
      <c r="F377" s="136" t="str">
        <f>IFERROR(INDEX('Материал хисобот'!$D$9:$D$259,MATCH(D377,'Материал хисобот'!$B$9:$B$259,0),1),"")</f>
        <v/>
      </c>
      <c r="G377" s="141"/>
      <c r="H377" s="142"/>
    </row>
    <row r="378" spans="1:8">
      <c r="A378" s="147"/>
      <c r="B378" s="148"/>
      <c r="C378" s="147"/>
      <c r="D378" s="128"/>
      <c r="E378" s="135" t="str">
        <f>IFERROR(INDEX('Материал хисобот'!$C$9:$C$259,MATCH(D378,'Материал хисобот'!$B$9:$B$259,0),1),"")</f>
        <v/>
      </c>
      <c r="F378" s="136" t="str">
        <f>IFERROR(INDEX('Материал хисобот'!$D$9:$D$259,MATCH(D378,'Материал хисобот'!$B$9:$B$259,0),1),"")</f>
        <v/>
      </c>
      <c r="G378" s="141"/>
      <c r="H378" s="142"/>
    </row>
    <row r="379" spans="1:8">
      <c r="A379" s="147"/>
      <c r="B379" s="148"/>
      <c r="C379" s="147"/>
      <c r="D379" s="128"/>
      <c r="E379" s="135" t="str">
        <f>IFERROR(INDEX('Материал хисобот'!$C$9:$C$259,MATCH(D379,'Материал хисобот'!$B$9:$B$259,0),1),"")</f>
        <v/>
      </c>
      <c r="F379" s="136" t="str">
        <f>IFERROR(INDEX('Материал хисобот'!$D$9:$D$259,MATCH(D379,'Материал хисобот'!$B$9:$B$259,0),1),"")</f>
        <v/>
      </c>
      <c r="G379" s="141"/>
      <c r="H379" s="142"/>
    </row>
    <row r="380" spans="1:8">
      <c r="A380" s="147"/>
      <c r="B380" s="148"/>
      <c r="C380" s="147"/>
      <c r="D380" s="128"/>
      <c r="E380" s="135" t="str">
        <f>IFERROR(INDEX('Материал хисобот'!$C$9:$C$259,MATCH(D380,'Материал хисобот'!$B$9:$B$259,0),1),"")</f>
        <v/>
      </c>
      <c r="F380" s="136" t="str">
        <f>IFERROR(INDEX('Материал хисобот'!$D$9:$D$259,MATCH(D380,'Материал хисобот'!$B$9:$B$259,0),1),"")</f>
        <v/>
      </c>
      <c r="G380" s="141"/>
      <c r="H380" s="142"/>
    </row>
    <row r="381" spans="1:8">
      <c r="A381" s="147"/>
      <c r="B381" s="148"/>
      <c r="C381" s="147"/>
      <c r="D381" s="128"/>
      <c r="E381" s="135" t="str">
        <f>IFERROR(INDEX('Материал хисобот'!$C$9:$C$259,MATCH(D381,'Материал хисобот'!$B$9:$B$259,0),1),"")</f>
        <v/>
      </c>
      <c r="F381" s="136" t="str">
        <f>IFERROR(INDEX('Материал хисобот'!$D$9:$D$259,MATCH(D381,'Материал хисобот'!$B$9:$B$259,0),1),"")</f>
        <v/>
      </c>
      <c r="G381" s="141"/>
      <c r="H381" s="142"/>
    </row>
    <row r="382" spans="1:8">
      <c r="A382" s="147"/>
      <c r="B382" s="148"/>
      <c r="C382" s="147"/>
      <c r="D382" s="128"/>
      <c r="E382" s="135" t="str">
        <f>IFERROR(INDEX('Материал хисобот'!$C$9:$C$259,MATCH(D382,'Материал хисобот'!$B$9:$B$259,0),1),"")</f>
        <v/>
      </c>
      <c r="F382" s="136" t="str">
        <f>IFERROR(INDEX('Материал хисобот'!$D$9:$D$259,MATCH(D382,'Материал хисобот'!$B$9:$B$259,0),1),"")</f>
        <v/>
      </c>
      <c r="G382" s="141"/>
      <c r="H382" s="142"/>
    </row>
    <row r="383" spans="1:8">
      <c r="A383" s="147"/>
      <c r="B383" s="148"/>
      <c r="C383" s="147"/>
      <c r="D383" s="128"/>
      <c r="E383" s="135" t="str">
        <f>IFERROR(INDEX('Материал хисобот'!$C$9:$C$259,MATCH(D383,'Материал хисобот'!$B$9:$B$259,0),1),"")</f>
        <v/>
      </c>
      <c r="F383" s="136" t="str">
        <f>IFERROR(INDEX('Материал хисобот'!$D$9:$D$259,MATCH(D383,'Материал хисобот'!$B$9:$B$259,0),1),"")</f>
        <v/>
      </c>
      <c r="G383" s="141"/>
      <c r="H383" s="142"/>
    </row>
    <row r="384" spans="1:8">
      <c r="A384" s="147"/>
      <c r="B384" s="148"/>
      <c r="C384" s="147"/>
      <c r="D384" s="128"/>
      <c r="E384" s="135" t="str">
        <f>IFERROR(INDEX('Материал хисобот'!$C$9:$C$259,MATCH(D384,'Материал хисобот'!$B$9:$B$259,0),1),"")</f>
        <v/>
      </c>
      <c r="F384" s="136" t="str">
        <f>IFERROR(INDEX('Материал хисобот'!$D$9:$D$259,MATCH(D384,'Материал хисобот'!$B$9:$B$259,0),1),"")</f>
        <v/>
      </c>
      <c r="G384" s="141"/>
      <c r="H384" s="142"/>
    </row>
    <row r="385" spans="1:8">
      <c r="A385" s="147"/>
      <c r="B385" s="148"/>
      <c r="C385" s="147"/>
      <c r="D385" s="128"/>
      <c r="E385" s="135" t="str">
        <f>IFERROR(INDEX('Материал хисобот'!$C$9:$C$259,MATCH(D385,'Материал хисобот'!$B$9:$B$259,0),1),"")</f>
        <v/>
      </c>
      <c r="F385" s="136" t="str">
        <f>IFERROR(INDEX('Материал хисобот'!$D$9:$D$259,MATCH(D385,'Материал хисобот'!$B$9:$B$259,0),1),"")</f>
        <v/>
      </c>
      <c r="G385" s="141"/>
      <c r="H385" s="142"/>
    </row>
    <row r="386" spans="1:8">
      <c r="A386" s="147"/>
      <c r="B386" s="148"/>
      <c r="C386" s="147"/>
      <c r="D386" s="128"/>
      <c r="E386" s="135" t="str">
        <f>IFERROR(INDEX('Материал хисобот'!$C$9:$C$259,MATCH(D386,'Материал хисобот'!$B$9:$B$259,0),1),"")</f>
        <v/>
      </c>
      <c r="F386" s="136" t="str">
        <f>IFERROR(INDEX('Материал хисобот'!$D$9:$D$259,MATCH(D386,'Материал хисобот'!$B$9:$B$259,0),1),"")</f>
        <v/>
      </c>
      <c r="G386" s="141"/>
      <c r="H386" s="142"/>
    </row>
    <row r="387" spans="1:8">
      <c r="A387" s="147"/>
      <c r="B387" s="148"/>
      <c r="C387" s="147"/>
      <c r="D387" s="128"/>
      <c r="E387" s="135" t="str">
        <f>IFERROR(INDEX('Материал хисобот'!$C$9:$C$259,MATCH(D387,'Материал хисобот'!$B$9:$B$259,0),1),"")</f>
        <v/>
      </c>
      <c r="F387" s="136" t="str">
        <f>IFERROR(INDEX('Материал хисобот'!$D$9:$D$259,MATCH(D387,'Материал хисобот'!$B$9:$B$259,0),1),"")</f>
        <v/>
      </c>
      <c r="G387" s="141"/>
      <c r="H387" s="142"/>
    </row>
    <row r="388" spans="1:8">
      <c r="A388" s="147"/>
      <c r="B388" s="148"/>
      <c r="C388" s="147"/>
      <c r="D388" s="128"/>
      <c r="E388" s="135" t="str">
        <f>IFERROR(INDEX('Материал хисобот'!$C$9:$C$259,MATCH(D388,'Материал хисобот'!$B$9:$B$259,0),1),"")</f>
        <v/>
      </c>
      <c r="F388" s="136" t="str">
        <f>IFERROR(INDEX('Материал хисобот'!$D$9:$D$259,MATCH(D388,'Материал хисобот'!$B$9:$B$259,0),1),"")</f>
        <v/>
      </c>
      <c r="G388" s="141"/>
      <c r="H388" s="142"/>
    </row>
    <row r="389" spans="1:8">
      <c r="A389" s="147"/>
      <c r="B389" s="148"/>
      <c r="C389" s="147"/>
      <c r="D389" s="128"/>
      <c r="E389" s="135" t="str">
        <f>IFERROR(INDEX('Материал хисобот'!$C$9:$C$259,MATCH(D389,'Материал хисобот'!$B$9:$B$259,0),1),"")</f>
        <v/>
      </c>
      <c r="F389" s="136" t="str">
        <f>IFERROR(INDEX('Материал хисобот'!$D$9:$D$259,MATCH(D389,'Материал хисобот'!$B$9:$B$259,0),1),"")</f>
        <v/>
      </c>
      <c r="G389" s="141"/>
      <c r="H389" s="142"/>
    </row>
    <row r="390" spans="1:8">
      <c r="A390" s="147"/>
      <c r="B390" s="148"/>
      <c r="C390" s="147"/>
      <c r="D390" s="128"/>
      <c r="E390" s="135" t="str">
        <f>IFERROR(INDEX('Материал хисобот'!$C$9:$C$259,MATCH(D390,'Материал хисобот'!$B$9:$B$259,0),1),"")</f>
        <v/>
      </c>
      <c r="F390" s="136" t="str">
        <f>IFERROR(INDEX('Материал хисобот'!$D$9:$D$259,MATCH(D390,'Материал хисобот'!$B$9:$B$259,0),1),"")</f>
        <v/>
      </c>
      <c r="G390" s="141"/>
      <c r="H390" s="142"/>
    </row>
    <row r="391" spans="1:8">
      <c r="A391" s="147"/>
      <c r="B391" s="148"/>
      <c r="C391" s="147"/>
      <c r="D391" s="128"/>
      <c r="E391" s="135" t="str">
        <f>IFERROR(INDEX('Материал хисобот'!$C$9:$C$259,MATCH(D391,'Материал хисобот'!$B$9:$B$259,0),1),"")</f>
        <v/>
      </c>
      <c r="F391" s="136" t="str">
        <f>IFERROR(INDEX('Материал хисобот'!$D$9:$D$259,MATCH(D391,'Материал хисобот'!$B$9:$B$259,0),1),"")</f>
        <v/>
      </c>
      <c r="G391" s="141"/>
      <c r="H391" s="142"/>
    </row>
    <row r="392" spans="1:8">
      <c r="A392" s="147"/>
      <c r="B392" s="148"/>
      <c r="C392" s="147"/>
      <c r="D392" s="128"/>
      <c r="E392" s="135" t="str">
        <f>IFERROR(INDEX('Материал хисобот'!$C$9:$C$259,MATCH(D392,'Материал хисобот'!$B$9:$B$259,0),1),"")</f>
        <v/>
      </c>
      <c r="F392" s="136" t="str">
        <f>IFERROR(INDEX('Материал хисобот'!$D$9:$D$259,MATCH(D392,'Материал хисобот'!$B$9:$B$259,0),1),"")</f>
        <v/>
      </c>
      <c r="G392" s="141"/>
      <c r="H392" s="142"/>
    </row>
    <row r="393" spans="1:8">
      <c r="A393" s="147"/>
      <c r="B393" s="148"/>
      <c r="C393" s="147"/>
      <c r="D393" s="128"/>
      <c r="E393" s="135" t="str">
        <f>IFERROR(INDEX('Материал хисобот'!$C$9:$C$259,MATCH(D393,'Материал хисобот'!$B$9:$B$259,0),1),"")</f>
        <v/>
      </c>
      <c r="F393" s="136" t="str">
        <f>IFERROR(INDEX('Материал хисобот'!$D$9:$D$259,MATCH(D393,'Материал хисобот'!$B$9:$B$259,0),1),"")</f>
        <v/>
      </c>
      <c r="G393" s="141"/>
      <c r="H393" s="142"/>
    </row>
    <row r="394" spans="1:8">
      <c r="A394" s="147"/>
      <c r="B394" s="148"/>
      <c r="C394" s="147"/>
      <c r="D394" s="128"/>
      <c r="E394" s="135" t="str">
        <f>IFERROR(INDEX('Материал хисобот'!$C$9:$C$259,MATCH(D394,'Материал хисобот'!$B$9:$B$259,0),1),"")</f>
        <v/>
      </c>
      <c r="F394" s="136" t="str">
        <f>IFERROR(INDEX('Материал хисобот'!$D$9:$D$259,MATCH(D394,'Материал хисобот'!$B$9:$B$259,0),1),"")</f>
        <v/>
      </c>
      <c r="G394" s="141"/>
      <c r="H394" s="142"/>
    </row>
    <row r="395" spans="1:8">
      <c r="A395" s="147"/>
      <c r="B395" s="148"/>
      <c r="C395" s="147"/>
      <c r="D395" s="128"/>
      <c r="E395" s="135" t="str">
        <f>IFERROR(INDEX('Материал хисобот'!$C$9:$C$259,MATCH(D395,'Материал хисобот'!$B$9:$B$259,0),1),"")</f>
        <v/>
      </c>
      <c r="F395" s="136" t="str">
        <f>IFERROR(INDEX('Материал хисобот'!$D$9:$D$259,MATCH(D395,'Материал хисобот'!$B$9:$B$259,0),1),"")</f>
        <v/>
      </c>
      <c r="G395" s="141"/>
      <c r="H395" s="142"/>
    </row>
    <row r="396" spans="1:8">
      <c r="A396" s="147"/>
      <c r="B396" s="148"/>
      <c r="C396" s="147"/>
      <c r="D396" s="128"/>
      <c r="E396" s="135" t="str">
        <f>IFERROR(INDEX('Материал хисобот'!$C$9:$C$259,MATCH(D396,'Материал хисобот'!$B$9:$B$259,0),1),"")</f>
        <v/>
      </c>
      <c r="F396" s="136" t="str">
        <f>IFERROR(INDEX('Материал хисобот'!$D$9:$D$259,MATCH(D396,'Материал хисобот'!$B$9:$B$259,0),1),"")</f>
        <v/>
      </c>
      <c r="G396" s="141"/>
      <c r="H396" s="142"/>
    </row>
    <row r="397" spans="1:8">
      <c r="A397" s="147"/>
      <c r="B397" s="148"/>
      <c r="C397" s="147"/>
      <c r="D397" s="128"/>
      <c r="E397" s="135" t="str">
        <f>IFERROR(INDEX('Материал хисобот'!$C$9:$C$259,MATCH(D397,'Материал хисобот'!$B$9:$B$259,0),1),"")</f>
        <v/>
      </c>
      <c r="F397" s="136" t="str">
        <f>IFERROR(INDEX('Материал хисобот'!$D$9:$D$259,MATCH(D397,'Материал хисобот'!$B$9:$B$259,0),1),"")</f>
        <v/>
      </c>
      <c r="G397" s="141"/>
      <c r="H397" s="142"/>
    </row>
    <row r="398" spans="1:8">
      <c r="A398" s="147"/>
      <c r="B398" s="148"/>
      <c r="C398" s="147"/>
      <c r="D398" s="128"/>
      <c r="E398" s="135" t="str">
        <f>IFERROR(INDEX('Материал хисобот'!$C$9:$C$259,MATCH(D398,'Материал хисобот'!$B$9:$B$259,0),1),"")</f>
        <v/>
      </c>
      <c r="F398" s="136" t="str">
        <f>IFERROR(INDEX('Материал хисобот'!$D$9:$D$259,MATCH(D398,'Материал хисобот'!$B$9:$B$259,0),1),"")</f>
        <v/>
      </c>
      <c r="G398" s="141"/>
      <c r="H398" s="142"/>
    </row>
    <row r="399" spans="1:8">
      <c r="A399" s="147"/>
      <c r="B399" s="148"/>
      <c r="C399" s="147"/>
      <c r="D399" s="128"/>
      <c r="E399" s="135" t="str">
        <f>IFERROR(INDEX('Материал хисобот'!$C$9:$C$259,MATCH(D399,'Материал хисобот'!$B$9:$B$259,0),1),"")</f>
        <v/>
      </c>
      <c r="F399" s="136" t="str">
        <f>IFERROR(INDEX('Материал хисобот'!$D$9:$D$259,MATCH(D399,'Материал хисобот'!$B$9:$B$259,0),1),"")</f>
        <v/>
      </c>
      <c r="G399" s="141"/>
      <c r="H399" s="142"/>
    </row>
    <row r="400" spans="1:8">
      <c r="A400" s="147"/>
      <c r="B400" s="148"/>
      <c r="C400" s="147"/>
      <c r="D400" s="128"/>
      <c r="E400" s="135" t="str">
        <f>IFERROR(INDEX('Материал хисобот'!$C$9:$C$259,MATCH(D400,'Материал хисобот'!$B$9:$B$259,0),1),"")</f>
        <v/>
      </c>
      <c r="F400" s="136" t="str">
        <f>IFERROR(INDEX('Материал хисобот'!$D$9:$D$259,MATCH(D400,'Материал хисобот'!$B$9:$B$259,0),1),"")</f>
        <v/>
      </c>
      <c r="G400" s="141"/>
      <c r="H400" s="142"/>
    </row>
    <row r="401" spans="1:8">
      <c r="A401" s="147"/>
      <c r="B401" s="148"/>
      <c r="C401" s="147"/>
      <c r="D401" s="128"/>
      <c r="E401" s="135" t="str">
        <f>IFERROR(INDEX('Материал хисобот'!$C$9:$C$259,MATCH(D401,'Материал хисобот'!$B$9:$B$259,0),1),"")</f>
        <v/>
      </c>
      <c r="F401" s="136" t="str">
        <f>IFERROR(INDEX('Материал хисобот'!$D$9:$D$259,MATCH(D401,'Материал хисобот'!$B$9:$B$259,0),1),"")</f>
        <v/>
      </c>
      <c r="G401" s="141"/>
      <c r="H401" s="142"/>
    </row>
    <row r="402" spans="1:8">
      <c r="A402" s="147"/>
      <c r="B402" s="148"/>
      <c r="C402" s="147"/>
      <c r="D402" s="128"/>
      <c r="E402" s="135" t="str">
        <f>IFERROR(INDEX('Материал хисобот'!$C$9:$C$259,MATCH(D402,'Материал хисобот'!$B$9:$B$259,0),1),"")</f>
        <v/>
      </c>
      <c r="F402" s="136" t="str">
        <f>IFERROR(INDEX('Материал хисобот'!$D$9:$D$259,MATCH(D402,'Материал хисобот'!$B$9:$B$259,0),1),"")</f>
        <v/>
      </c>
      <c r="G402" s="141"/>
      <c r="H402" s="142"/>
    </row>
    <row r="403" spans="1:8">
      <c r="A403" s="147"/>
      <c r="B403" s="148"/>
      <c r="C403" s="147"/>
      <c r="D403" s="128"/>
      <c r="E403" s="135" t="str">
        <f>IFERROR(INDEX('Материал хисобот'!$C$9:$C$259,MATCH(D403,'Материал хисобот'!$B$9:$B$259,0),1),"")</f>
        <v/>
      </c>
      <c r="F403" s="136" t="str">
        <f>IFERROR(INDEX('Материал хисобот'!$D$9:$D$259,MATCH(D403,'Материал хисобот'!$B$9:$B$259,0),1),"")</f>
        <v/>
      </c>
      <c r="G403" s="141"/>
      <c r="H403" s="142"/>
    </row>
    <row r="404" spans="1:8">
      <c r="A404" s="147"/>
      <c r="B404" s="148"/>
      <c r="C404" s="147"/>
      <c r="D404" s="128"/>
      <c r="E404" s="135" t="str">
        <f>IFERROR(INDEX('Материал хисобот'!$C$9:$C$259,MATCH(D404,'Материал хисобот'!$B$9:$B$259,0),1),"")</f>
        <v/>
      </c>
      <c r="F404" s="136" t="str">
        <f>IFERROR(INDEX('Материал хисобот'!$D$9:$D$259,MATCH(D404,'Материал хисобот'!$B$9:$B$259,0),1),"")</f>
        <v/>
      </c>
      <c r="G404" s="141"/>
      <c r="H404" s="142"/>
    </row>
    <row r="405" spans="1:8">
      <c r="A405" s="147"/>
      <c r="B405" s="148"/>
      <c r="C405" s="147"/>
      <c r="D405" s="128"/>
      <c r="E405" s="135" t="str">
        <f>IFERROR(INDEX('Материал хисобот'!$C$9:$C$259,MATCH(D405,'Материал хисобот'!$B$9:$B$259,0),1),"")</f>
        <v/>
      </c>
      <c r="F405" s="136" t="str">
        <f>IFERROR(INDEX('Материал хисобот'!$D$9:$D$259,MATCH(D405,'Материал хисобот'!$B$9:$B$259,0),1),"")</f>
        <v/>
      </c>
      <c r="G405" s="141"/>
      <c r="H405" s="142"/>
    </row>
    <row r="406" spans="1:8">
      <c r="A406" s="147"/>
      <c r="B406" s="148"/>
      <c r="C406" s="147"/>
      <c r="D406" s="128"/>
      <c r="E406" s="135" t="str">
        <f>IFERROR(INDEX('Материал хисобот'!$C$9:$C$259,MATCH(D406,'Материал хисобот'!$B$9:$B$259,0),1),"")</f>
        <v/>
      </c>
      <c r="F406" s="136" t="str">
        <f>IFERROR(INDEX('Материал хисобот'!$D$9:$D$259,MATCH(D406,'Материал хисобот'!$B$9:$B$259,0),1),"")</f>
        <v/>
      </c>
      <c r="G406" s="141"/>
      <c r="H406" s="142"/>
    </row>
    <row r="407" spans="1:8">
      <c r="A407" s="147"/>
      <c r="B407" s="148"/>
      <c r="C407" s="147"/>
      <c r="D407" s="128"/>
      <c r="E407" s="135" t="str">
        <f>IFERROR(INDEX('Материал хисобот'!$C$9:$C$259,MATCH(D407,'Материал хисобот'!$B$9:$B$259,0),1),"")</f>
        <v/>
      </c>
      <c r="F407" s="136" t="str">
        <f>IFERROR(INDEX('Материал хисобот'!$D$9:$D$259,MATCH(D407,'Материал хисобот'!$B$9:$B$259,0),1),"")</f>
        <v/>
      </c>
      <c r="G407" s="141"/>
      <c r="H407" s="142"/>
    </row>
    <row r="408" spans="1:8">
      <c r="A408" s="147"/>
      <c r="B408" s="148"/>
      <c r="C408" s="147"/>
      <c r="D408" s="128"/>
      <c r="E408" s="135" t="str">
        <f>IFERROR(INDEX('Материал хисобот'!$C$9:$C$259,MATCH(D408,'Материал хисобот'!$B$9:$B$259,0),1),"")</f>
        <v/>
      </c>
      <c r="F408" s="136" t="str">
        <f>IFERROR(INDEX('Материал хисобот'!$D$9:$D$259,MATCH(D408,'Материал хисобот'!$B$9:$B$259,0),1),"")</f>
        <v/>
      </c>
      <c r="G408" s="141"/>
      <c r="H408" s="142"/>
    </row>
    <row r="409" spans="1:8">
      <c r="A409" s="147"/>
      <c r="B409" s="148"/>
      <c r="C409" s="147"/>
      <c r="D409" s="128"/>
      <c r="E409" s="135" t="str">
        <f>IFERROR(INDEX('Материал хисобот'!$C$9:$C$259,MATCH(D409,'Материал хисобот'!$B$9:$B$259,0),1),"")</f>
        <v/>
      </c>
      <c r="F409" s="136" t="str">
        <f>IFERROR(INDEX('Материал хисобот'!$D$9:$D$259,MATCH(D409,'Материал хисобот'!$B$9:$B$259,0),1),"")</f>
        <v/>
      </c>
      <c r="G409" s="141"/>
      <c r="H409" s="142"/>
    </row>
    <row r="410" spans="1:8">
      <c r="A410" s="147"/>
      <c r="B410" s="148"/>
      <c r="C410" s="147"/>
      <c r="D410" s="128"/>
      <c r="E410" s="135" t="str">
        <f>IFERROR(INDEX('Материал хисобот'!$C$9:$C$259,MATCH(D410,'Материал хисобот'!$B$9:$B$259,0),1),"")</f>
        <v/>
      </c>
      <c r="F410" s="136" t="str">
        <f>IFERROR(INDEX('Материал хисобот'!$D$9:$D$259,MATCH(D410,'Материал хисобот'!$B$9:$B$259,0),1),"")</f>
        <v/>
      </c>
      <c r="G410" s="141"/>
      <c r="H410" s="142"/>
    </row>
    <row r="411" spans="1:8">
      <c r="A411" s="147"/>
      <c r="B411" s="148"/>
      <c r="C411" s="147"/>
      <c r="D411" s="128"/>
      <c r="E411" s="135" t="str">
        <f>IFERROR(INDEX('Материал хисобот'!$C$9:$C$259,MATCH(D411,'Материал хисобот'!$B$9:$B$259,0),1),"")</f>
        <v/>
      </c>
      <c r="F411" s="136" t="str">
        <f>IFERROR(INDEX('Материал хисобот'!$D$9:$D$259,MATCH(D411,'Материал хисобот'!$B$9:$B$259,0),1),"")</f>
        <v/>
      </c>
      <c r="G411" s="141"/>
      <c r="H411" s="142"/>
    </row>
    <row r="412" spans="1:8">
      <c r="A412" s="147"/>
      <c r="B412" s="148"/>
      <c r="C412" s="147"/>
      <c r="D412" s="128"/>
      <c r="E412" s="135" t="str">
        <f>IFERROR(INDEX('Материал хисобот'!$C$9:$C$259,MATCH(D412,'Материал хисобот'!$B$9:$B$259,0),1),"")</f>
        <v/>
      </c>
      <c r="F412" s="136" t="str">
        <f>IFERROR(INDEX('Материал хисобот'!$D$9:$D$259,MATCH(D412,'Материал хисобот'!$B$9:$B$259,0),1),"")</f>
        <v/>
      </c>
      <c r="G412" s="141"/>
      <c r="H412" s="142"/>
    </row>
    <row r="413" spans="1:8">
      <c r="A413" s="147"/>
      <c r="B413" s="148"/>
      <c r="C413" s="147"/>
      <c r="D413" s="128"/>
      <c r="E413" s="135" t="str">
        <f>IFERROR(INDEX('Материал хисобот'!$C$9:$C$259,MATCH(D413,'Материал хисобот'!$B$9:$B$259,0),1),"")</f>
        <v/>
      </c>
      <c r="F413" s="136" t="str">
        <f>IFERROR(INDEX('Материал хисобот'!$D$9:$D$259,MATCH(D413,'Материал хисобот'!$B$9:$B$259,0),1),"")</f>
        <v/>
      </c>
      <c r="G413" s="141"/>
      <c r="H413" s="142"/>
    </row>
    <row r="414" spans="1:8">
      <c r="A414" s="147"/>
      <c r="B414" s="148"/>
      <c r="C414" s="147"/>
      <c r="D414" s="128"/>
      <c r="E414" s="135" t="str">
        <f>IFERROR(INDEX('Материал хисобот'!$C$9:$C$259,MATCH(D414,'Материал хисобот'!$B$9:$B$259,0),1),"")</f>
        <v/>
      </c>
      <c r="F414" s="136" t="str">
        <f>IFERROR(INDEX('Материал хисобот'!$D$9:$D$259,MATCH(D414,'Материал хисобот'!$B$9:$B$259,0),1),"")</f>
        <v/>
      </c>
      <c r="G414" s="141"/>
      <c r="H414" s="142"/>
    </row>
    <row r="415" spans="1:8">
      <c r="A415" s="147"/>
      <c r="B415" s="148"/>
      <c r="C415" s="147"/>
      <c r="D415" s="128"/>
      <c r="E415" s="135" t="str">
        <f>IFERROR(INDEX('Материал хисобот'!$C$9:$C$259,MATCH(D415,'Материал хисобот'!$B$9:$B$259,0),1),"")</f>
        <v/>
      </c>
      <c r="F415" s="136" t="str">
        <f>IFERROR(INDEX('Материал хисобот'!$D$9:$D$259,MATCH(D415,'Материал хисобот'!$B$9:$B$259,0),1),"")</f>
        <v/>
      </c>
      <c r="G415" s="141"/>
      <c r="H415" s="142"/>
    </row>
    <row r="416" spans="1:8">
      <c r="A416" s="147"/>
      <c r="B416" s="148"/>
      <c r="C416" s="147"/>
      <c r="D416" s="128"/>
      <c r="E416" s="135" t="str">
        <f>IFERROR(INDEX('Материал хисобот'!$C$9:$C$259,MATCH(D416,'Материал хисобот'!$B$9:$B$259,0),1),"")</f>
        <v/>
      </c>
      <c r="F416" s="136" t="str">
        <f>IFERROR(INDEX('Материал хисобот'!$D$9:$D$259,MATCH(D416,'Материал хисобот'!$B$9:$B$259,0),1),"")</f>
        <v/>
      </c>
      <c r="G416" s="141"/>
      <c r="H416" s="142"/>
    </row>
    <row r="417" spans="1:8">
      <c r="A417" s="147"/>
      <c r="B417" s="148"/>
      <c r="C417" s="147"/>
      <c r="D417" s="128"/>
      <c r="E417" s="135" t="str">
        <f>IFERROR(INDEX('Материал хисобот'!$C$9:$C$259,MATCH(D417,'Материал хисобот'!$B$9:$B$259,0),1),"")</f>
        <v/>
      </c>
      <c r="F417" s="136" t="str">
        <f>IFERROR(INDEX('Материал хисобот'!$D$9:$D$259,MATCH(D417,'Материал хисобот'!$B$9:$B$259,0),1),"")</f>
        <v/>
      </c>
      <c r="G417" s="141"/>
      <c r="H417" s="142"/>
    </row>
    <row r="418" spans="1:8">
      <c r="A418" s="147"/>
      <c r="B418" s="148"/>
      <c r="C418" s="147"/>
      <c r="D418" s="128"/>
      <c r="E418" s="135" t="str">
        <f>IFERROR(INDEX('Материал хисобот'!$C$9:$C$259,MATCH(D418,'Материал хисобот'!$B$9:$B$259,0),1),"")</f>
        <v/>
      </c>
      <c r="F418" s="136" t="str">
        <f>IFERROR(INDEX('Материал хисобот'!$D$9:$D$259,MATCH(D418,'Материал хисобот'!$B$9:$B$259,0),1),"")</f>
        <v/>
      </c>
      <c r="G418" s="141"/>
      <c r="H418" s="142"/>
    </row>
    <row r="419" spans="1:8">
      <c r="A419" s="147"/>
      <c r="B419" s="148"/>
      <c r="C419" s="147"/>
      <c r="D419" s="128"/>
      <c r="E419" s="135" t="str">
        <f>IFERROR(INDEX('Материал хисобот'!$C$9:$C$259,MATCH(D419,'Материал хисобот'!$B$9:$B$259,0),1),"")</f>
        <v/>
      </c>
      <c r="F419" s="136" t="str">
        <f>IFERROR(INDEX('Материал хисобот'!$D$9:$D$259,MATCH(D419,'Материал хисобот'!$B$9:$B$259,0),1),"")</f>
        <v/>
      </c>
      <c r="G419" s="141"/>
      <c r="H419" s="142"/>
    </row>
    <row r="420" spans="1:8">
      <c r="A420" s="147"/>
      <c r="B420" s="148"/>
      <c r="C420" s="147"/>
      <c r="D420" s="128"/>
      <c r="E420" s="135" t="str">
        <f>IFERROR(INDEX('Материал хисобот'!$C$9:$C$259,MATCH(D420,'Материал хисобот'!$B$9:$B$259,0),1),"")</f>
        <v/>
      </c>
      <c r="F420" s="136" t="str">
        <f>IFERROR(INDEX('Материал хисобот'!$D$9:$D$259,MATCH(D420,'Материал хисобот'!$B$9:$B$259,0),1),"")</f>
        <v/>
      </c>
      <c r="G420" s="141"/>
      <c r="H420" s="142"/>
    </row>
    <row r="421" spans="1:8">
      <c r="A421" s="147"/>
      <c r="B421" s="148"/>
      <c r="C421" s="147"/>
      <c r="D421" s="128"/>
      <c r="E421" s="135" t="str">
        <f>IFERROR(INDEX('Материал хисобот'!$C$9:$C$259,MATCH(D421,'Материал хисобот'!$B$9:$B$259,0),1),"")</f>
        <v/>
      </c>
      <c r="F421" s="136" t="str">
        <f>IFERROR(INDEX('Материал хисобот'!$D$9:$D$259,MATCH(D421,'Материал хисобот'!$B$9:$B$259,0),1),"")</f>
        <v/>
      </c>
      <c r="G421" s="141"/>
      <c r="H421" s="142"/>
    </row>
    <row r="422" spans="1:8">
      <c r="A422" s="147"/>
      <c r="B422" s="148"/>
      <c r="C422" s="147"/>
      <c r="D422" s="128"/>
      <c r="E422" s="135" t="str">
        <f>IFERROR(INDEX('Материал хисобот'!$C$9:$C$259,MATCH(D422,'Материал хисобот'!$B$9:$B$259,0),1),"")</f>
        <v/>
      </c>
      <c r="F422" s="136" t="str">
        <f>IFERROR(INDEX('Материал хисобот'!$D$9:$D$259,MATCH(D422,'Материал хисобот'!$B$9:$B$259,0),1),"")</f>
        <v/>
      </c>
      <c r="G422" s="141"/>
      <c r="H422" s="142"/>
    </row>
    <row r="423" spans="1:8">
      <c r="A423" s="147"/>
      <c r="B423" s="148"/>
      <c r="C423" s="147"/>
      <c r="D423" s="128"/>
      <c r="E423" s="135" t="str">
        <f>IFERROR(INDEX('Материал хисобот'!$C$9:$C$259,MATCH(D423,'Материал хисобот'!$B$9:$B$259,0),1),"")</f>
        <v/>
      </c>
      <c r="F423" s="136" t="str">
        <f>IFERROR(INDEX('Материал хисобот'!$D$9:$D$259,MATCH(D423,'Материал хисобот'!$B$9:$B$259,0),1),"")</f>
        <v/>
      </c>
      <c r="G423" s="141"/>
      <c r="H423" s="142"/>
    </row>
    <row r="424" spans="1:8">
      <c r="A424" s="147"/>
      <c r="B424" s="148"/>
      <c r="C424" s="147"/>
      <c r="D424" s="128"/>
      <c r="E424" s="135" t="str">
        <f>IFERROR(INDEX('Материал хисобот'!$C$9:$C$259,MATCH(D424,'Материал хисобот'!$B$9:$B$259,0),1),"")</f>
        <v/>
      </c>
      <c r="F424" s="136" t="str">
        <f>IFERROR(INDEX('Материал хисобот'!$D$9:$D$259,MATCH(D424,'Материал хисобот'!$B$9:$B$259,0),1),"")</f>
        <v/>
      </c>
      <c r="G424" s="141"/>
      <c r="H424" s="142"/>
    </row>
    <row r="425" spans="1:8">
      <c r="A425" s="147"/>
      <c r="B425" s="148"/>
      <c r="C425" s="147"/>
      <c r="D425" s="128"/>
      <c r="E425" s="135" t="str">
        <f>IFERROR(INDEX('Материал хисобот'!$C$9:$C$259,MATCH(D425,'Материал хисобот'!$B$9:$B$259,0),1),"")</f>
        <v/>
      </c>
      <c r="F425" s="136" t="str">
        <f>IFERROR(INDEX('Материал хисобот'!$D$9:$D$259,MATCH(D425,'Материал хисобот'!$B$9:$B$259,0),1),"")</f>
        <v/>
      </c>
      <c r="G425" s="141"/>
      <c r="H425" s="142"/>
    </row>
    <row r="426" spans="1:8">
      <c r="A426" s="147"/>
      <c r="B426" s="148"/>
      <c r="C426" s="147"/>
      <c r="D426" s="128"/>
      <c r="E426" s="135" t="str">
        <f>IFERROR(INDEX('Материал хисобот'!$C$9:$C$259,MATCH(D426,'Материал хисобот'!$B$9:$B$259,0),1),"")</f>
        <v/>
      </c>
      <c r="F426" s="136" t="str">
        <f>IFERROR(INDEX('Материал хисобот'!$D$9:$D$259,MATCH(D426,'Материал хисобот'!$B$9:$B$259,0),1),"")</f>
        <v/>
      </c>
      <c r="G426" s="141"/>
      <c r="H426" s="142"/>
    </row>
    <row r="427" spans="1:8">
      <c r="A427" s="147"/>
      <c r="B427" s="148"/>
      <c r="C427" s="147"/>
      <c r="D427" s="128"/>
      <c r="E427" s="135" t="str">
        <f>IFERROR(INDEX('Материал хисобот'!$C$9:$C$259,MATCH(D427,'Материал хисобот'!$B$9:$B$259,0),1),"")</f>
        <v/>
      </c>
      <c r="F427" s="136" t="str">
        <f>IFERROR(INDEX('Материал хисобот'!$D$9:$D$259,MATCH(D427,'Материал хисобот'!$B$9:$B$259,0),1),"")</f>
        <v/>
      </c>
      <c r="G427" s="141"/>
      <c r="H427" s="142"/>
    </row>
    <row r="428" spans="1:8">
      <c r="A428" s="147"/>
      <c r="B428" s="148"/>
      <c r="C428" s="147"/>
      <c r="D428" s="128"/>
      <c r="E428" s="135" t="str">
        <f>IFERROR(INDEX('Материал хисобот'!$C$9:$C$259,MATCH(D428,'Материал хисобот'!$B$9:$B$259,0),1),"")</f>
        <v/>
      </c>
      <c r="F428" s="136" t="str">
        <f>IFERROR(INDEX('Материал хисобот'!$D$9:$D$259,MATCH(D428,'Материал хисобот'!$B$9:$B$259,0),1),"")</f>
        <v/>
      </c>
      <c r="G428" s="141"/>
      <c r="H428" s="142"/>
    </row>
    <row r="429" spans="1:8">
      <c r="A429" s="147"/>
      <c r="B429" s="148"/>
      <c r="C429" s="147"/>
      <c r="D429" s="128"/>
      <c r="E429" s="135" t="str">
        <f>IFERROR(INDEX('Материал хисобот'!$C$9:$C$259,MATCH(D429,'Материал хисобот'!$B$9:$B$259,0),1),"")</f>
        <v/>
      </c>
      <c r="F429" s="136" t="str">
        <f>IFERROR(INDEX('Материал хисобот'!$D$9:$D$259,MATCH(D429,'Материал хисобот'!$B$9:$B$259,0),1),"")</f>
        <v/>
      </c>
      <c r="G429" s="141"/>
      <c r="H429" s="142"/>
    </row>
    <row r="430" spans="1:8">
      <c r="A430" s="147"/>
      <c r="B430" s="148"/>
      <c r="C430" s="147"/>
      <c r="D430" s="128"/>
      <c r="E430" s="135" t="str">
        <f>IFERROR(INDEX('Материал хисобот'!$C$9:$C$259,MATCH(D430,'Материал хисобот'!$B$9:$B$259,0),1),"")</f>
        <v/>
      </c>
      <c r="F430" s="136" t="str">
        <f>IFERROR(INDEX('Материал хисобот'!$D$9:$D$259,MATCH(D430,'Материал хисобот'!$B$9:$B$259,0),1),"")</f>
        <v/>
      </c>
      <c r="G430" s="141"/>
      <c r="H430" s="142"/>
    </row>
    <row r="431" spans="1:8">
      <c r="A431" s="147"/>
      <c r="B431" s="148"/>
      <c r="C431" s="147"/>
      <c r="D431" s="128"/>
      <c r="E431" s="135" t="str">
        <f>IFERROR(INDEX('Материал хисобот'!$C$9:$C$259,MATCH(D431,'Материал хисобот'!$B$9:$B$259,0),1),"")</f>
        <v/>
      </c>
      <c r="F431" s="136" t="str">
        <f>IFERROR(INDEX('Материал хисобот'!$D$9:$D$259,MATCH(D431,'Материал хисобот'!$B$9:$B$259,0),1),"")</f>
        <v/>
      </c>
      <c r="G431" s="141"/>
      <c r="H431" s="142"/>
    </row>
    <row r="432" spans="1:8">
      <c r="A432" s="147"/>
      <c r="B432" s="148"/>
      <c r="C432" s="147"/>
      <c r="D432" s="128"/>
      <c r="E432" s="135" t="str">
        <f>IFERROR(INDEX('Материал хисобот'!$C$9:$C$259,MATCH(D432,'Материал хисобот'!$B$9:$B$259,0),1),"")</f>
        <v/>
      </c>
      <c r="F432" s="136" t="str">
        <f>IFERROR(INDEX('Материал хисобот'!$D$9:$D$259,MATCH(D432,'Материал хисобот'!$B$9:$B$259,0),1),"")</f>
        <v/>
      </c>
      <c r="G432" s="141"/>
      <c r="H432" s="142"/>
    </row>
    <row r="433" spans="1:8">
      <c r="A433" s="147"/>
      <c r="B433" s="148"/>
      <c r="C433" s="147"/>
      <c r="D433" s="128"/>
      <c r="E433" s="135" t="str">
        <f>IFERROR(INDEX('Материал хисобот'!$C$9:$C$259,MATCH(D433,'Материал хисобот'!$B$9:$B$259,0),1),"")</f>
        <v/>
      </c>
      <c r="F433" s="136" t="str">
        <f>IFERROR(INDEX('Материал хисобот'!$D$9:$D$259,MATCH(D433,'Материал хисобот'!$B$9:$B$259,0),1),"")</f>
        <v/>
      </c>
      <c r="G433" s="141"/>
      <c r="H433" s="142"/>
    </row>
    <row r="434" spans="1:8">
      <c r="A434" s="147"/>
      <c r="B434" s="148"/>
      <c r="C434" s="147"/>
      <c r="D434" s="128"/>
      <c r="E434" s="135" t="str">
        <f>IFERROR(INDEX('Материал хисобот'!$C$9:$C$259,MATCH(D434,'Материал хисобот'!$B$9:$B$259,0),1),"")</f>
        <v/>
      </c>
      <c r="F434" s="136" t="str">
        <f>IFERROR(INDEX('Материал хисобот'!$D$9:$D$259,MATCH(D434,'Материал хисобот'!$B$9:$B$259,0),1),"")</f>
        <v/>
      </c>
      <c r="G434" s="141"/>
      <c r="H434" s="142"/>
    </row>
    <row r="435" spans="1:8">
      <c r="A435" s="147"/>
      <c r="B435" s="148"/>
      <c r="C435" s="147"/>
      <c r="D435" s="128"/>
      <c r="E435" s="135" t="str">
        <f>IFERROR(INDEX('Материал хисобот'!$C$9:$C$259,MATCH(D435,'Материал хисобот'!$B$9:$B$259,0),1),"")</f>
        <v/>
      </c>
      <c r="F435" s="136" t="str">
        <f>IFERROR(INDEX('Материал хисобот'!$D$9:$D$259,MATCH(D435,'Материал хисобот'!$B$9:$B$259,0),1),"")</f>
        <v/>
      </c>
      <c r="G435" s="141"/>
      <c r="H435" s="142"/>
    </row>
    <row r="436" spans="1:8">
      <c r="A436" s="147"/>
      <c r="B436" s="148"/>
      <c r="C436" s="147"/>
      <c r="D436" s="128"/>
      <c r="E436" s="135" t="str">
        <f>IFERROR(INDEX('Материал хисобот'!$C$9:$C$259,MATCH(D436,'Материал хисобот'!$B$9:$B$259,0),1),"")</f>
        <v/>
      </c>
      <c r="F436" s="136" t="str">
        <f>IFERROR(INDEX('Материал хисобот'!$D$9:$D$259,MATCH(D436,'Материал хисобот'!$B$9:$B$259,0),1),"")</f>
        <v/>
      </c>
      <c r="G436" s="141"/>
      <c r="H436" s="142"/>
    </row>
    <row r="437" spans="1:8">
      <c r="A437" s="147"/>
      <c r="B437" s="148"/>
      <c r="C437" s="147"/>
      <c r="D437" s="128"/>
      <c r="E437" s="135" t="str">
        <f>IFERROR(INDEX('Материал хисобот'!$C$9:$C$259,MATCH(D437,'Материал хисобот'!$B$9:$B$259,0),1),"")</f>
        <v/>
      </c>
      <c r="F437" s="136" t="str">
        <f>IFERROR(INDEX('Материал хисобот'!$D$9:$D$259,MATCH(D437,'Материал хисобот'!$B$9:$B$259,0),1),"")</f>
        <v/>
      </c>
      <c r="G437" s="141"/>
      <c r="H437" s="142"/>
    </row>
    <row r="438" spans="1:8">
      <c r="A438" s="147"/>
      <c r="B438" s="148"/>
      <c r="C438" s="147"/>
      <c r="D438" s="128"/>
      <c r="E438" s="135" t="str">
        <f>IFERROR(INDEX('Материал хисобот'!$C$9:$C$259,MATCH(D438,'Материал хисобот'!$B$9:$B$259,0),1),"")</f>
        <v/>
      </c>
      <c r="F438" s="136" t="str">
        <f>IFERROR(INDEX('Материал хисобот'!$D$9:$D$259,MATCH(D438,'Материал хисобот'!$B$9:$B$259,0),1),"")</f>
        <v/>
      </c>
      <c r="G438" s="141"/>
      <c r="H438" s="142"/>
    </row>
    <row r="439" spans="1:8">
      <c r="A439" s="147"/>
      <c r="B439" s="148"/>
      <c r="C439" s="147"/>
      <c r="D439" s="128"/>
      <c r="E439" s="135" t="str">
        <f>IFERROR(INDEX('Материал хисобот'!$C$9:$C$259,MATCH(D439,'Материал хисобот'!$B$9:$B$259,0),1),"")</f>
        <v/>
      </c>
      <c r="F439" s="136" t="str">
        <f>IFERROR(INDEX('Материал хисобот'!$D$9:$D$259,MATCH(D439,'Материал хисобот'!$B$9:$B$259,0),1),"")</f>
        <v/>
      </c>
      <c r="G439" s="141"/>
      <c r="H439" s="142"/>
    </row>
    <row r="440" spans="1:8">
      <c r="A440" s="147"/>
      <c r="B440" s="148"/>
      <c r="C440" s="147"/>
      <c r="D440" s="128"/>
      <c r="E440" s="135" t="str">
        <f>IFERROR(INDEX('Материал хисобот'!$C$9:$C$259,MATCH(D440,'Материал хисобот'!$B$9:$B$259,0),1),"")</f>
        <v/>
      </c>
      <c r="F440" s="136" t="str">
        <f>IFERROR(INDEX('Материал хисобот'!$D$9:$D$259,MATCH(D440,'Материал хисобот'!$B$9:$B$259,0),1),"")</f>
        <v/>
      </c>
      <c r="G440" s="141"/>
      <c r="H440" s="142"/>
    </row>
    <row r="441" spans="1:8">
      <c r="A441" s="147"/>
      <c r="B441" s="148"/>
      <c r="C441" s="147"/>
      <c r="D441" s="128"/>
      <c r="E441" s="135" t="str">
        <f>IFERROR(INDEX('Материал хисобот'!$C$9:$C$259,MATCH(D441,'Материал хисобот'!$B$9:$B$259,0),1),"")</f>
        <v/>
      </c>
      <c r="F441" s="136" t="str">
        <f>IFERROR(INDEX('Материал хисобот'!$D$9:$D$259,MATCH(D441,'Материал хисобот'!$B$9:$B$259,0),1),"")</f>
        <v/>
      </c>
      <c r="G441" s="141"/>
      <c r="H441" s="142"/>
    </row>
    <row r="442" spans="1:8">
      <c r="A442" s="147"/>
      <c r="B442" s="148"/>
      <c r="C442" s="147"/>
      <c r="D442" s="128"/>
      <c r="E442" s="135" t="str">
        <f>IFERROR(INDEX('Материал хисобот'!$C$9:$C$259,MATCH(D442,'Материал хисобот'!$B$9:$B$259,0),1),"")</f>
        <v/>
      </c>
      <c r="F442" s="136" t="str">
        <f>IFERROR(INDEX('Материал хисобот'!$D$9:$D$259,MATCH(D442,'Материал хисобот'!$B$9:$B$259,0),1),"")</f>
        <v/>
      </c>
      <c r="G442" s="141"/>
      <c r="H442" s="142"/>
    </row>
    <row r="443" spans="1:8">
      <c r="A443" s="147"/>
      <c r="B443" s="148"/>
      <c r="C443" s="147"/>
      <c r="D443" s="128"/>
      <c r="E443" s="135" t="str">
        <f>IFERROR(INDEX('Материал хисобот'!$C$9:$C$259,MATCH(D443,'Материал хисобот'!$B$9:$B$259,0),1),"")</f>
        <v/>
      </c>
      <c r="F443" s="136" t="str">
        <f>IFERROR(INDEX('Материал хисобот'!$D$9:$D$259,MATCH(D443,'Материал хисобот'!$B$9:$B$259,0),1),"")</f>
        <v/>
      </c>
      <c r="G443" s="141"/>
      <c r="H443" s="142"/>
    </row>
    <row r="444" spans="1:8">
      <c r="A444" s="147"/>
      <c r="B444" s="148"/>
      <c r="C444" s="147"/>
      <c r="D444" s="128"/>
      <c r="E444" s="135" t="str">
        <f>IFERROR(INDEX('Материал хисобот'!$C$9:$C$259,MATCH(D444,'Материал хисобот'!$B$9:$B$259,0),1),"")</f>
        <v/>
      </c>
      <c r="F444" s="136" t="str">
        <f>IFERROR(INDEX('Материал хисобот'!$D$9:$D$259,MATCH(D444,'Материал хисобот'!$B$9:$B$259,0),1),"")</f>
        <v/>
      </c>
      <c r="G444" s="141"/>
      <c r="H444" s="142"/>
    </row>
    <row r="445" spans="1:8">
      <c r="A445" s="147"/>
      <c r="B445" s="148"/>
      <c r="C445" s="147"/>
      <c r="D445" s="128"/>
      <c r="E445" s="135" t="str">
        <f>IFERROR(INDEX('Материал хисобот'!$C$9:$C$259,MATCH(D445,'Материал хисобот'!$B$9:$B$259,0),1),"")</f>
        <v/>
      </c>
      <c r="F445" s="136" t="str">
        <f>IFERROR(INDEX('Материал хисобот'!$D$9:$D$259,MATCH(D445,'Материал хисобот'!$B$9:$B$259,0),1),"")</f>
        <v/>
      </c>
      <c r="G445" s="141"/>
      <c r="H445" s="142"/>
    </row>
    <row r="446" spans="1:8">
      <c r="A446" s="147"/>
      <c r="B446" s="148"/>
      <c r="C446" s="147"/>
      <c r="D446" s="128"/>
      <c r="E446" s="135" t="str">
        <f>IFERROR(INDEX('Материал хисобот'!$C$9:$C$259,MATCH(D446,'Материал хисобот'!$B$9:$B$259,0),1),"")</f>
        <v/>
      </c>
      <c r="F446" s="136" t="str">
        <f>IFERROR(INDEX('Материал хисобот'!$D$9:$D$259,MATCH(D446,'Материал хисобот'!$B$9:$B$259,0),1),"")</f>
        <v/>
      </c>
      <c r="G446" s="141"/>
      <c r="H446" s="142"/>
    </row>
    <row r="447" spans="1:8">
      <c r="A447" s="147"/>
      <c r="B447" s="148"/>
      <c r="C447" s="147"/>
      <c r="D447" s="128"/>
      <c r="E447" s="135" t="str">
        <f>IFERROR(INDEX('Материал хисобот'!$C$9:$C$259,MATCH(D447,'Материал хисобот'!$B$9:$B$259,0),1),"")</f>
        <v/>
      </c>
      <c r="F447" s="136" t="str">
        <f>IFERROR(INDEX('Материал хисобот'!$D$9:$D$259,MATCH(D447,'Материал хисобот'!$B$9:$B$259,0),1),"")</f>
        <v/>
      </c>
      <c r="G447" s="141"/>
      <c r="H447" s="142"/>
    </row>
    <row r="448" spans="1:8">
      <c r="A448" s="147"/>
      <c r="B448" s="148"/>
      <c r="C448" s="147"/>
      <c r="D448" s="128"/>
      <c r="E448" s="135" t="str">
        <f>IFERROR(INDEX('Материал хисобот'!$C$9:$C$259,MATCH(D448,'Материал хисобот'!$B$9:$B$259,0),1),"")</f>
        <v/>
      </c>
      <c r="F448" s="136" t="str">
        <f>IFERROR(INDEX('Материал хисобот'!$D$9:$D$259,MATCH(D448,'Материал хисобот'!$B$9:$B$259,0),1),"")</f>
        <v/>
      </c>
      <c r="G448" s="141"/>
      <c r="H448" s="142"/>
    </row>
    <row r="449" spans="1:8">
      <c r="A449" s="147"/>
      <c r="B449" s="148"/>
      <c r="C449" s="147"/>
      <c r="D449" s="128"/>
      <c r="E449" s="135" t="str">
        <f>IFERROR(INDEX('Материал хисобот'!$C$9:$C$259,MATCH(D449,'Материал хисобот'!$B$9:$B$259,0),1),"")</f>
        <v/>
      </c>
      <c r="F449" s="136" t="str">
        <f>IFERROR(INDEX('Материал хисобот'!$D$9:$D$259,MATCH(D449,'Материал хисобот'!$B$9:$B$259,0),1),"")</f>
        <v/>
      </c>
      <c r="G449" s="141"/>
      <c r="H449" s="142"/>
    </row>
    <row r="450" spans="1:8">
      <c r="A450" s="147"/>
      <c r="B450" s="148"/>
      <c r="C450" s="147"/>
      <c r="D450" s="128"/>
      <c r="E450" s="135" t="str">
        <f>IFERROR(INDEX('Материал хисобот'!$C$9:$C$259,MATCH(D450,'Материал хисобот'!$B$9:$B$259,0),1),"")</f>
        <v/>
      </c>
      <c r="F450" s="136" t="str">
        <f>IFERROR(INDEX('Материал хисобот'!$D$9:$D$259,MATCH(D450,'Материал хисобот'!$B$9:$B$259,0),1),"")</f>
        <v/>
      </c>
      <c r="G450" s="141"/>
      <c r="H450" s="142"/>
    </row>
    <row r="451" spans="1:8">
      <c r="A451" s="147"/>
      <c r="B451" s="148"/>
      <c r="C451" s="147"/>
      <c r="D451" s="128"/>
      <c r="E451" s="135" t="str">
        <f>IFERROR(INDEX('Материал хисобот'!$C$9:$C$259,MATCH(D451,'Материал хисобот'!$B$9:$B$259,0),1),"")</f>
        <v/>
      </c>
      <c r="F451" s="136" t="str">
        <f>IFERROR(INDEX('Материал хисобот'!$D$9:$D$259,MATCH(D451,'Материал хисобот'!$B$9:$B$259,0),1),"")</f>
        <v/>
      </c>
      <c r="G451" s="141"/>
      <c r="H451" s="142"/>
    </row>
    <row r="452" spans="1:8">
      <c r="A452" s="147"/>
      <c r="B452" s="148"/>
      <c r="C452" s="147"/>
      <c r="D452" s="128"/>
      <c r="E452" s="135" t="str">
        <f>IFERROR(INDEX('Материал хисобот'!$C$9:$C$259,MATCH(D452,'Материал хисобот'!$B$9:$B$259,0),1),"")</f>
        <v/>
      </c>
      <c r="F452" s="136" t="str">
        <f>IFERROR(INDEX('Материал хисобот'!$D$9:$D$259,MATCH(D452,'Материал хисобот'!$B$9:$B$259,0),1),"")</f>
        <v/>
      </c>
      <c r="G452" s="141"/>
      <c r="H452" s="142"/>
    </row>
    <row r="453" spans="1:8">
      <c r="A453" s="147"/>
      <c r="B453" s="148"/>
      <c r="C453" s="147"/>
      <c r="D453" s="128"/>
      <c r="E453" s="135" t="str">
        <f>IFERROR(INDEX('Материал хисобот'!$C$9:$C$259,MATCH(D453,'Материал хисобот'!$B$9:$B$259,0),1),"")</f>
        <v/>
      </c>
      <c r="F453" s="136" t="str">
        <f>IFERROR(INDEX('Материал хисобот'!$D$9:$D$259,MATCH(D453,'Материал хисобот'!$B$9:$B$259,0),1),"")</f>
        <v/>
      </c>
      <c r="G453" s="141"/>
      <c r="H453" s="142"/>
    </row>
    <row r="454" spans="1:8">
      <c r="A454" s="147"/>
      <c r="B454" s="148"/>
      <c r="C454" s="147"/>
      <c r="D454" s="128"/>
      <c r="E454" s="135" t="str">
        <f>IFERROR(INDEX('Материал хисобот'!$C$9:$C$259,MATCH(D454,'Материал хисобот'!$B$9:$B$259,0),1),"")</f>
        <v/>
      </c>
      <c r="F454" s="136" t="str">
        <f>IFERROR(INDEX('Материал хисобот'!$D$9:$D$259,MATCH(D454,'Материал хисобот'!$B$9:$B$259,0),1),"")</f>
        <v/>
      </c>
      <c r="G454" s="141"/>
      <c r="H454" s="142"/>
    </row>
    <row r="455" spans="1:8">
      <c r="A455" s="147"/>
      <c r="B455" s="148"/>
      <c r="C455" s="147"/>
      <c r="D455" s="128"/>
      <c r="E455" s="135" t="str">
        <f>IFERROR(INDEX('Материал хисобот'!$C$9:$C$259,MATCH(D455,'Материал хисобот'!$B$9:$B$259,0),1),"")</f>
        <v/>
      </c>
      <c r="F455" s="136" t="str">
        <f>IFERROR(INDEX('Материал хисобот'!$D$9:$D$259,MATCH(D455,'Материал хисобот'!$B$9:$B$259,0),1),"")</f>
        <v/>
      </c>
      <c r="G455" s="141"/>
      <c r="H455" s="142"/>
    </row>
    <row r="456" spans="1:8">
      <c r="A456" s="147"/>
      <c r="B456" s="148"/>
      <c r="C456" s="147"/>
      <c r="D456" s="128"/>
      <c r="E456" s="135" t="str">
        <f>IFERROR(INDEX('Материал хисобот'!$C$9:$C$259,MATCH(D456,'Материал хисобот'!$B$9:$B$259,0),1),"")</f>
        <v/>
      </c>
      <c r="F456" s="136" t="str">
        <f>IFERROR(INDEX('Материал хисобот'!$D$9:$D$259,MATCH(D456,'Материал хисобот'!$B$9:$B$259,0),1),"")</f>
        <v/>
      </c>
      <c r="G456" s="141"/>
      <c r="H456" s="142"/>
    </row>
    <row r="457" spans="1:8">
      <c r="A457" s="147"/>
      <c r="B457" s="148"/>
      <c r="C457" s="147"/>
      <c r="D457" s="128"/>
      <c r="E457" s="135" t="str">
        <f>IFERROR(INDEX('Материал хисобот'!$C$9:$C$259,MATCH(D457,'Материал хисобот'!$B$9:$B$259,0),1),"")</f>
        <v/>
      </c>
      <c r="F457" s="136" t="str">
        <f>IFERROR(INDEX('Материал хисобот'!$D$9:$D$259,MATCH(D457,'Материал хисобот'!$B$9:$B$259,0),1),"")</f>
        <v/>
      </c>
      <c r="G457" s="141"/>
      <c r="H457" s="142"/>
    </row>
    <row r="458" spans="1:8">
      <c r="A458" s="147"/>
      <c r="B458" s="148"/>
      <c r="C458" s="147"/>
      <c r="D458" s="128"/>
      <c r="E458" s="135" t="str">
        <f>IFERROR(INDEX('Материал хисобот'!$C$9:$C$259,MATCH(D458,'Материал хисобот'!$B$9:$B$259,0),1),"")</f>
        <v/>
      </c>
      <c r="F458" s="136" t="str">
        <f>IFERROR(INDEX('Материал хисобот'!$D$9:$D$259,MATCH(D458,'Материал хисобот'!$B$9:$B$259,0),1),"")</f>
        <v/>
      </c>
      <c r="G458" s="141"/>
      <c r="H458" s="142"/>
    </row>
    <row r="459" spans="1:8">
      <c r="A459" s="147"/>
      <c r="B459" s="148"/>
      <c r="C459" s="147"/>
      <c r="D459" s="128"/>
      <c r="E459" s="135" t="str">
        <f>IFERROR(INDEX('Материал хисобот'!$C$9:$C$259,MATCH(D459,'Материал хисобот'!$B$9:$B$259,0),1),"")</f>
        <v/>
      </c>
      <c r="F459" s="136" t="str">
        <f>IFERROR(INDEX('Материал хисобот'!$D$9:$D$259,MATCH(D459,'Материал хисобот'!$B$9:$B$259,0),1),"")</f>
        <v/>
      </c>
      <c r="G459" s="141"/>
      <c r="H459" s="142"/>
    </row>
    <row r="460" spans="1:8">
      <c r="A460" s="147"/>
      <c r="B460" s="148"/>
      <c r="C460" s="147"/>
      <c r="D460" s="128"/>
      <c r="E460" s="135" t="str">
        <f>IFERROR(INDEX('Материал хисобот'!$C$9:$C$259,MATCH(D460,'Материал хисобот'!$B$9:$B$259,0),1),"")</f>
        <v/>
      </c>
      <c r="F460" s="136" t="str">
        <f>IFERROR(INDEX('Материал хисобот'!$D$9:$D$259,MATCH(D460,'Материал хисобот'!$B$9:$B$259,0),1),"")</f>
        <v/>
      </c>
      <c r="G460" s="141"/>
      <c r="H460" s="142"/>
    </row>
    <row r="461" spans="1:8">
      <c r="A461" s="147"/>
      <c r="B461" s="148"/>
      <c r="C461" s="147"/>
      <c r="D461" s="128"/>
      <c r="E461" s="135" t="str">
        <f>IFERROR(INDEX('Материал хисобот'!$C$9:$C$259,MATCH(D461,'Материал хисобот'!$B$9:$B$259,0),1),"")</f>
        <v/>
      </c>
      <c r="F461" s="136" t="str">
        <f>IFERROR(INDEX('Материал хисобот'!$D$9:$D$259,MATCH(D461,'Материал хисобот'!$B$9:$B$259,0),1),"")</f>
        <v/>
      </c>
      <c r="G461" s="141"/>
      <c r="H461" s="142"/>
    </row>
    <row r="462" spans="1:8">
      <c r="A462" s="147"/>
      <c r="B462" s="148"/>
      <c r="C462" s="147"/>
      <c r="D462" s="128"/>
      <c r="E462" s="135" t="str">
        <f>IFERROR(INDEX('Материал хисобот'!$C$9:$C$259,MATCH(D462,'Материал хисобот'!$B$9:$B$259,0),1),"")</f>
        <v/>
      </c>
      <c r="F462" s="136" t="str">
        <f>IFERROR(INDEX('Материал хисобот'!$D$9:$D$259,MATCH(D462,'Материал хисобот'!$B$9:$B$259,0),1),"")</f>
        <v/>
      </c>
      <c r="G462" s="141"/>
      <c r="H462" s="142"/>
    </row>
    <row r="463" spans="1:8">
      <c r="A463" s="147"/>
      <c r="B463" s="148"/>
      <c r="C463" s="147"/>
      <c r="D463" s="128"/>
      <c r="E463" s="135" t="str">
        <f>IFERROR(INDEX('Материал хисобот'!$C$9:$C$259,MATCH(D463,'Материал хисобот'!$B$9:$B$259,0),1),"")</f>
        <v/>
      </c>
      <c r="F463" s="136" t="str">
        <f>IFERROR(INDEX('Материал хисобот'!$D$9:$D$259,MATCH(D463,'Материал хисобот'!$B$9:$B$259,0),1),"")</f>
        <v/>
      </c>
      <c r="G463" s="141"/>
      <c r="H463" s="142"/>
    </row>
    <row r="464" spans="1:8">
      <c r="A464" s="147"/>
      <c r="B464" s="148"/>
      <c r="C464" s="147"/>
      <c r="D464" s="128"/>
      <c r="E464" s="135" t="str">
        <f>IFERROR(INDEX('Материал хисобот'!$C$9:$C$259,MATCH(D464,'Материал хисобот'!$B$9:$B$259,0),1),"")</f>
        <v/>
      </c>
      <c r="F464" s="136" t="str">
        <f>IFERROR(INDEX('Материал хисобот'!$D$9:$D$259,MATCH(D464,'Материал хисобот'!$B$9:$B$259,0),1),"")</f>
        <v/>
      </c>
      <c r="G464" s="141"/>
      <c r="H464" s="142"/>
    </row>
    <row r="465" spans="1:8">
      <c r="A465" s="147"/>
      <c r="B465" s="148"/>
      <c r="C465" s="147"/>
      <c r="D465" s="128"/>
      <c r="E465" s="135" t="str">
        <f>IFERROR(INDEX('Материал хисобот'!$C$9:$C$259,MATCH(D465,'Материал хисобот'!$B$9:$B$259,0),1),"")</f>
        <v/>
      </c>
      <c r="F465" s="136" t="str">
        <f>IFERROR(INDEX('Материал хисобот'!$D$9:$D$259,MATCH(D465,'Материал хисобот'!$B$9:$B$259,0),1),"")</f>
        <v/>
      </c>
      <c r="G465" s="141"/>
      <c r="H465" s="142"/>
    </row>
    <row r="466" spans="1:8">
      <c r="A466" s="147"/>
      <c r="B466" s="148"/>
      <c r="C466" s="147"/>
      <c r="D466" s="128"/>
      <c r="E466" s="135" t="str">
        <f>IFERROR(INDEX('Материал хисобот'!$C$9:$C$259,MATCH(D466,'Материал хисобот'!$B$9:$B$259,0),1),"")</f>
        <v/>
      </c>
      <c r="F466" s="136" t="str">
        <f>IFERROR(INDEX('Материал хисобот'!$D$9:$D$259,MATCH(D466,'Материал хисобот'!$B$9:$B$259,0),1),"")</f>
        <v/>
      </c>
      <c r="G466" s="141"/>
      <c r="H466" s="142"/>
    </row>
    <row r="467" spans="1:8">
      <c r="A467" s="147"/>
      <c r="B467" s="148"/>
      <c r="C467" s="147"/>
      <c r="D467" s="128"/>
      <c r="E467" s="135" t="str">
        <f>IFERROR(INDEX('Материал хисобот'!$C$9:$C$259,MATCH(D467,'Материал хисобот'!$B$9:$B$259,0),1),"")</f>
        <v/>
      </c>
      <c r="F467" s="136" t="str">
        <f>IFERROR(INDEX('Материал хисобот'!$D$9:$D$259,MATCH(D467,'Материал хисобот'!$B$9:$B$259,0),1),"")</f>
        <v/>
      </c>
      <c r="G467" s="141"/>
      <c r="H467" s="142"/>
    </row>
    <row r="468" spans="1:8">
      <c r="A468" s="147"/>
      <c r="B468" s="148"/>
      <c r="C468" s="147"/>
      <c r="D468" s="128"/>
      <c r="E468" s="135" t="str">
        <f>IFERROR(INDEX('Материал хисобот'!$C$9:$C$259,MATCH(D468,'Материал хисобот'!$B$9:$B$259,0),1),"")</f>
        <v/>
      </c>
      <c r="F468" s="136" t="str">
        <f>IFERROR(INDEX('Материал хисобот'!$D$9:$D$259,MATCH(D468,'Материал хисобот'!$B$9:$B$259,0),1),"")</f>
        <v/>
      </c>
      <c r="G468" s="141"/>
      <c r="H468" s="142"/>
    </row>
    <row r="469" spans="1:8">
      <c r="A469" s="147"/>
      <c r="B469" s="148"/>
      <c r="C469" s="147"/>
      <c r="D469" s="128"/>
      <c r="E469" s="135" t="str">
        <f>IFERROR(INDEX('Материал хисобот'!$C$9:$C$259,MATCH(D469,'Материал хисобот'!$B$9:$B$259,0),1),"")</f>
        <v/>
      </c>
      <c r="F469" s="136" t="str">
        <f>IFERROR(INDEX('Материал хисобот'!$D$9:$D$259,MATCH(D469,'Материал хисобот'!$B$9:$B$259,0),1),"")</f>
        <v/>
      </c>
      <c r="G469" s="141"/>
      <c r="H469" s="142"/>
    </row>
    <row r="470" spans="1:8">
      <c r="A470" s="147"/>
      <c r="B470" s="148"/>
      <c r="C470" s="147"/>
      <c r="D470" s="128"/>
      <c r="E470" s="135" t="str">
        <f>IFERROR(INDEX('Материал хисобот'!$C$9:$C$259,MATCH(D470,'Материал хисобот'!$B$9:$B$259,0),1),"")</f>
        <v/>
      </c>
      <c r="F470" s="136" t="str">
        <f>IFERROR(INDEX('Материал хисобот'!$D$9:$D$259,MATCH(D470,'Материал хисобот'!$B$9:$B$259,0),1),"")</f>
        <v/>
      </c>
      <c r="G470" s="141"/>
      <c r="H470" s="142"/>
    </row>
    <row r="471" spans="1:8">
      <c r="A471" s="147"/>
      <c r="B471" s="148"/>
      <c r="C471" s="147"/>
      <c r="D471" s="128"/>
      <c r="E471" s="135" t="str">
        <f>IFERROR(INDEX('Материал хисобот'!$C$9:$C$259,MATCH(D471,'Материал хисобот'!$B$9:$B$259,0),1),"")</f>
        <v/>
      </c>
      <c r="F471" s="136" t="str">
        <f>IFERROR(INDEX('Материал хисобот'!$D$9:$D$259,MATCH(D471,'Материал хисобот'!$B$9:$B$259,0),1),"")</f>
        <v/>
      </c>
      <c r="G471" s="141"/>
      <c r="H471" s="142"/>
    </row>
    <row r="472" spans="1:8">
      <c r="A472" s="147"/>
      <c r="B472" s="148"/>
      <c r="C472" s="147"/>
      <c r="D472" s="128"/>
      <c r="E472" s="135" t="str">
        <f>IFERROR(INDEX('Материал хисобот'!$C$9:$C$259,MATCH(D472,'Материал хисобот'!$B$9:$B$259,0),1),"")</f>
        <v/>
      </c>
      <c r="F472" s="136" t="str">
        <f>IFERROR(INDEX('Материал хисобот'!$D$9:$D$259,MATCH(D472,'Материал хисобот'!$B$9:$B$259,0),1),"")</f>
        <v/>
      </c>
      <c r="G472" s="141"/>
      <c r="H472" s="142"/>
    </row>
    <row r="473" spans="1:8">
      <c r="A473" s="147"/>
      <c r="B473" s="148"/>
      <c r="C473" s="147"/>
      <c r="D473" s="128"/>
      <c r="E473" s="135" t="str">
        <f>IFERROR(INDEX('Материал хисобот'!$C$9:$C$259,MATCH(D473,'Материал хисобот'!$B$9:$B$259,0),1),"")</f>
        <v/>
      </c>
      <c r="F473" s="136" t="str">
        <f>IFERROR(INDEX('Материал хисобот'!$D$9:$D$259,MATCH(D473,'Материал хисобот'!$B$9:$B$259,0),1),"")</f>
        <v/>
      </c>
      <c r="G473" s="141"/>
      <c r="H473" s="142"/>
    </row>
    <row r="474" spans="1:8">
      <c r="A474" s="147"/>
      <c r="B474" s="148"/>
      <c r="C474" s="147"/>
      <c r="D474" s="128"/>
      <c r="E474" s="135" t="str">
        <f>IFERROR(INDEX('Материал хисобот'!$C$9:$C$259,MATCH(D474,'Материал хисобот'!$B$9:$B$259,0),1),"")</f>
        <v/>
      </c>
      <c r="F474" s="136" t="str">
        <f>IFERROR(INDEX('Материал хисобот'!$D$9:$D$259,MATCH(D474,'Материал хисобот'!$B$9:$B$259,0),1),"")</f>
        <v/>
      </c>
      <c r="G474" s="141"/>
      <c r="H474" s="142"/>
    </row>
    <row r="475" spans="1:8">
      <c r="A475" s="147"/>
      <c r="B475" s="148"/>
      <c r="C475" s="147"/>
      <c r="D475" s="128"/>
      <c r="E475" s="135" t="str">
        <f>IFERROR(INDEX('Материал хисобот'!$C$9:$C$259,MATCH(D475,'Материал хисобот'!$B$9:$B$259,0),1),"")</f>
        <v/>
      </c>
      <c r="F475" s="136" t="str">
        <f>IFERROR(INDEX('Материал хисобот'!$D$9:$D$259,MATCH(D475,'Материал хисобот'!$B$9:$B$259,0),1),"")</f>
        <v/>
      </c>
      <c r="G475" s="141"/>
      <c r="H475" s="142"/>
    </row>
    <row r="476" spans="1:8">
      <c r="A476" s="147"/>
      <c r="B476" s="148"/>
      <c r="C476" s="147"/>
      <c r="D476" s="128"/>
      <c r="E476" s="135" t="str">
        <f>IFERROR(INDEX('Материал хисобот'!$C$9:$C$259,MATCH(D476,'Материал хисобот'!$B$9:$B$259,0),1),"")</f>
        <v/>
      </c>
      <c r="F476" s="136" t="str">
        <f>IFERROR(INDEX('Материал хисобот'!$D$9:$D$259,MATCH(D476,'Материал хисобот'!$B$9:$B$259,0),1),"")</f>
        <v/>
      </c>
      <c r="G476" s="141"/>
      <c r="H476" s="142"/>
    </row>
    <row r="477" spans="1:8">
      <c r="A477" s="147"/>
      <c r="B477" s="148"/>
      <c r="C477" s="147"/>
      <c r="D477" s="128"/>
      <c r="E477" s="135" t="str">
        <f>IFERROR(INDEX('Материал хисобот'!$C$9:$C$259,MATCH(D477,'Материал хисобот'!$B$9:$B$259,0),1),"")</f>
        <v/>
      </c>
      <c r="F477" s="136" t="str">
        <f>IFERROR(INDEX('Материал хисобот'!$D$9:$D$259,MATCH(D477,'Материал хисобот'!$B$9:$B$259,0),1),"")</f>
        <v/>
      </c>
      <c r="G477" s="141"/>
      <c r="H477" s="142"/>
    </row>
    <row r="478" spans="1:8">
      <c r="A478" s="147"/>
      <c r="B478" s="148"/>
      <c r="C478" s="147"/>
      <c r="D478" s="128"/>
      <c r="E478" s="135" t="str">
        <f>IFERROR(INDEX('Материал хисобот'!$C$9:$C$259,MATCH(D478,'Материал хисобот'!$B$9:$B$259,0),1),"")</f>
        <v/>
      </c>
      <c r="F478" s="136" t="str">
        <f>IFERROR(INDEX('Материал хисобот'!$D$9:$D$259,MATCH(D478,'Материал хисобот'!$B$9:$B$259,0),1),"")</f>
        <v/>
      </c>
      <c r="G478" s="141"/>
      <c r="H478" s="142"/>
    </row>
    <row r="479" spans="1:8">
      <c r="A479" s="147"/>
      <c r="B479" s="148"/>
      <c r="C479" s="147"/>
      <c r="D479" s="128"/>
      <c r="E479" s="135" t="str">
        <f>IFERROR(INDEX('Материал хисобот'!$C$9:$C$259,MATCH(D479,'Материал хисобот'!$B$9:$B$259,0),1),"")</f>
        <v/>
      </c>
      <c r="F479" s="136" t="str">
        <f>IFERROR(INDEX('Материал хисобот'!$D$9:$D$259,MATCH(D479,'Материал хисобот'!$B$9:$B$259,0),1),"")</f>
        <v/>
      </c>
      <c r="G479" s="141"/>
      <c r="H479" s="142"/>
    </row>
    <row r="480" spans="1:8">
      <c r="A480" s="147"/>
      <c r="B480" s="148"/>
      <c r="C480" s="147"/>
      <c r="D480" s="128"/>
      <c r="E480" s="135" t="str">
        <f>IFERROR(INDEX('Материал хисобот'!$C$9:$C$259,MATCH(D480,'Материал хисобот'!$B$9:$B$259,0),1),"")</f>
        <v/>
      </c>
      <c r="F480" s="136" t="str">
        <f>IFERROR(INDEX('Материал хисобот'!$D$9:$D$259,MATCH(D480,'Материал хисобот'!$B$9:$B$259,0),1),"")</f>
        <v/>
      </c>
      <c r="G480" s="141"/>
      <c r="H480" s="142"/>
    </row>
    <row r="481" spans="1:8">
      <c r="A481" s="147"/>
      <c r="B481" s="148"/>
      <c r="C481" s="147"/>
      <c r="D481" s="128"/>
      <c r="E481" s="135" t="str">
        <f>IFERROR(INDEX('Материал хисобот'!$C$9:$C$259,MATCH(D481,'Материал хисобот'!$B$9:$B$259,0),1),"")</f>
        <v/>
      </c>
      <c r="F481" s="136" t="str">
        <f>IFERROR(INDEX('Материал хисобот'!$D$9:$D$259,MATCH(D481,'Материал хисобот'!$B$9:$B$259,0),1),"")</f>
        <v/>
      </c>
      <c r="G481" s="141"/>
      <c r="H481" s="142"/>
    </row>
    <row r="482" spans="1:8">
      <c r="A482" s="147"/>
      <c r="B482" s="148"/>
      <c r="C482" s="147"/>
      <c r="D482" s="128"/>
      <c r="E482" s="135" t="str">
        <f>IFERROR(INDEX('Материал хисобот'!$C$9:$C$259,MATCH(D482,'Материал хисобот'!$B$9:$B$259,0),1),"")</f>
        <v/>
      </c>
      <c r="F482" s="136" t="str">
        <f>IFERROR(INDEX('Материал хисобот'!$D$9:$D$259,MATCH(D482,'Материал хисобот'!$B$9:$B$259,0),1),"")</f>
        <v/>
      </c>
      <c r="G482" s="141"/>
      <c r="H482" s="142"/>
    </row>
    <row r="483" spans="1:8">
      <c r="A483" s="147"/>
      <c r="B483" s="148"/>
      <c r="C483" s="147"/>
      <c r="D483" s="128"/>
      <c r="E483" s="135" t="str">
        <f>IFERROR(INDEX('Материал хисобот'!$C$9:$C$259,MATCH(D483,'Материал хисобот'!$B$9:$B$259,0),1),"")</f>
        <v/>
      </c>
      <c r="F483" s="136" t="str">
        <f>IFERROR(INDEX('Материал хисобот'!$D$9:$D$259,MATCH(D483,'Материал хисобот'!$B$9:$B$259,0),1),"")</f>
        <v/>
      </c>
      <c r="G483" s="141"/>
      <c r="H483" s="142"/>
    </row>
    <row r="484" spans="1:8">
      <c r="A484" s="147"/>
      <c r="B484" s="148"/>
      <c r="C484" s="147"/>
      <c r="D484" s="128"/>
      <c r="E484" s="135" t="str">
        <f>IFERROR(INDEX('Материал хисобот'!$C$9:$C$259,MATCH(D484,'Материал хисобот'!$B$9:$B$259,0),1),"")</f>
        <v/>
      </c>
      <c r="F484" s="136" t="str">
        <f>IFERROR(INDEX('Материал хисобот'!$D$9:$D$259,MATCH(D484,'Материал хисобот'!$B$9:$B$259,0),1),"")</f>
        <v/>
      </c>
      <c r="G484" s="141"/>
      <c r="H484" s="142"/>
    </row>
    <row r="485" spans="1:8">
      <c r="A485" s="147"/>
      <c r="B485" s="148"/>
      <c r="C485" s="147"/>
      <c r="D485" s="128"/>
      <c r="E485" s="135" t="str">
        <f>IFERROR(INDEX('Материал хисобот'!$C$9:$C$259,MATCH(D485,'Материал хисобот'!$B$9:$B$259,0),1),"")</f>
        <v/>
      </c>
      <c r="F485" s="136" t="str">
        <f>IFERROR(INDEX('Материал хисобот'!$D$9:$D$259,MATCH(D485,'Материал хисобот'!$B$9:$B$259,0),1),"")</f>
        <v/>
      </c>
      <c r="G485" s="141"/>
      <c r="H485" s="142"/>
    </row>
    <row r="486" spans="1:8">
      <c r="A486" s="147"/>
      <c r="B486" s="148"/>
      <c r="C486" s="147"/>
      <c r="D486" s="128"/>
      <c r="E486" s="135" t="str">
        <f>IFERROR(INDEX('Материал хисобот'!$C$9:$C$259,MATCH(D486,'Материал хисобот'!$B$9:$B$259,0),1),"")</f>
        <v/>
      </c>
      <c r="F486" s="136" t="str">
        <f>IFERROR(INDEX('Материал хисобот'!$D$9:$D$259,MATCH(D486,'Материал хисобот'!$B$9:$B$259,0),1),"")</f>
        <v/>
      </c>
      <c r="G486" s="141"/>
      <c r="H486" s="142"/>
    </row>
    <row r="487" spans="1:8">
      <c r="A487" s="147"/>
      <c r="B487" s="148"/>
      <c r="C487" s="147"/>
      <c r="D487" s="128"/>
      <c r="E487" s="135" t="str">
        <f>IFERROR(INDEX('Материал хисобот'!$C$9:$C$259,MATCH(D487,'Материал хисобот'!$B$9:$B$259,0),1),"")</f>
        <v/>
      </c>
      <c r="F487" s="136" t="str">
        <f>IFERROR(INDEX('Материал хисобот'!$D$9:$D$259,MATCH(D487,'Материал хисобот'!$B$9:$B$259,0),1),"")</f>
        <v/>
      </c>
      <c r="G487" s="141"/>
      <c r="H487" s="142"/>
    </row>
    <row r="488" spans="1:8">
      <c r="A488" s="147"/>
      <c r="B488" s="148"/>
      <c r="C488" s="147"/>
      <c r="D488" s="128"/>
      <c r="E488" s="135" t="str">
        <f>IFERROR(INDEX('Материал хисобот'!$C$9:$C$259,MATCH(D488,'Материал хисобот'!$B$9:$B$259,0),1),"")</f>
        <v/>
      </c>
      <c r="F488" s="136" t="str">
        <f>IFERROR(INDEX('Материал хисобот'!$D$9:$D$259,MATCH(D488,'Материал хисобот'!$B$9:$B$259,0),1),"")</f>
        <v/>
      </c>
      <c r="G488" s="141"/>
      <c r="H488" s="142"/>
    </row>
    <row r="489" spans="1:8">
      <c r="A489" s="147"/>
      <c r="B489" s="148"/>
      <c r="C489" s="147"/>
      <c r="D489" s="128"/>
      <c r="E489" s="135" t="str">
        <f>IFERROR(INDEX('Материал хисобот'!$C$9:$C$259,MATCH(D489,'Материал хисобот'!$B$9:$B$259,0),1),"")</f>
        <v/>
      </c>
      <c r="F489" s="136" t="str">
        <f>IFERROR(INDEX('Материал хисобот'!$D$9:$D$259,MATCH(D489,'Материал хисобот'!$B$9:$B$259,0),1),"")</f>
        <v/>
      </c>
      <c r="G489" s="141"/>
      <c r="H489" s="142"/>
    </row>
    <row r="490" spans="1:8">
      <c r="A490" s="147"/>
      <c r="B490" s="148"/>
      <c r="C490" s="147"/>
      <c r="D490" s="128"/>
      <c r="E490" s="135" t="str">
        <f>IFERROR(INDEX('Материал хисобот'!$C$9:$C$259,MATCH(D490,'Материал хисобот'!$B$9:$B$259,0),1),"")</f>
        <v/>
      </c>
      <c r="F490" s="136" t="str">
        <f>IFERROR(INDEX('Материал хисобот'!$D$9:$D$259,MATCH(D490,'Материал хисобот'!$B$9:$B$259,0),1),"")</f>
        <v/>
      </c>
      <c r="G490" s="141"/>
      <c r="H490" s="142"/>
    </row>
    <row r="491" spans="1:8">
      <c r="A491" s="147"/>
      <c r="B491" s="148"/>
      <c r="C491" s="147"/>
      <c r="D491" s="128"/>
      <c r="E491" s="135" t="str">
        <f>IFERROR(INDEX('Материал хисобот'!$C$9:$C$259,MATCH(D491,'Материал хисобот'!$B$9:$B$259,0),1),"")</f>
        <v/>
      </c>
      <c r="F491" s="136" t="str">
        <f>IFERROR(INDEX('Материал хисобот'!$D$9:$D$259,MATCH(D491,'Материал хисобот'!$B$9:$B$259,0),1),"")</f>
        <v/>
      </c>
      <c r="G491" s="141"/>
      <c r="H491" s="142"/>
    </row>
    <row r="492" spans="1:8">
      <c r="A492" s="147"/>
      <c r="B492" s="148"/>
      <c r="C492" s="147"/>
      <c r="D492" s="128"/>
      <c r="E492" s="135" t="str">
        <f>IFERROR(INDEX('Материал хисобот'!$C$9:$C$259,MATCH(D492,'Материал хисобот'!$B$9:$B$259,0),1),"")</f>
        <v/>
      </c>
      <c r="F492" s="136" t="str">
        <f>IFERROR(INDEX('Материал хисобот'!$D$9:$D$259,MATCH(D492,'Материал хисобот'!$B$9:$B$259,0),1),"")</f>
        <v/>
      </c>
      <c r="G492" s="141"/>
      <c r="H492" s="142"/>
    </row>
    <row r="493" spans="1:8">
      <c r="A493" s="147"/>
      <c r="B493" s="148"/>
      <c r="C493" s="147"/>
      <c r="D493" s="128"/>
      <c r="E493" s="135" t="str">
        <f>IFERROR(INDEX('Материал хисобот'!$C$9:$C$259,MATCH(D493,'Материал хисобот'!$B$9:$B$259,0),1),"")</f>
        <v/>
      </c>
      <c r="F493" s="136" t="str">
        <f>IFERROR(INDEX('Материал хисобот'!$D$9:$D$259,MATCH(D493,'Материал хисобот'!$B$9:$B$259,0),1),"")</f>
        <v/>
      </c>
      <c r="G493" s="141"/>
      <c r="H493" s="142"/>
    </row>
    <row r="494" spans="1:8">
      <c r="A494" s="147"/>
      <c r="B494" s="148"/>
      <c r="C494" s="147"/>
      <c r="D494" s="128"/>
      <c r="E494" s="135" t="str">
        <f>IFERROR(INDEX('Материал хисобот'!$C$9:$C$259,MATCH(D494,'Материал хисобот'!$B$9:$B$259,0),1),"")</f>
        <v/>
      </c>
      <c r="F494" s="136" t="str">
        <f>IFERROR(INDEX('Материал хисобот'!$D$9:$D$259,MATCH(D494,'Материал хисобот'!$B$9:$B$259,0),1),"")</f>
        <v/>
      </c>
      <c r="G494" s="141"/>
      <c r="H494" s="142"/>
    </row>
    <row r="495" spans="1:8">
      <c r="A495" s="147"/>
      <c r="B495" s="148"/>
      <c r="C495" s="147"/>
      <c r="D495" s="128"/>
      <c r="E495" s="135" t="str">
        <f>IFERROR(INDEX('Материал хисобот'!$C$9:$C$259,MATCH(D495,'Материал хисобот'!$B$9:$B$259,0),1),"")</f>
        <v/>
      </c>
      <c r="F495" s="136" t="str">
        <f>IFERROR(INDEX('Материал хисобот'!$D$9:$D$259,MATCH(D495,'Материал хисобот'!$B$9:$B$259,0),1),"")</f>
        <v/>
      </c>
      <c r="G495" s="141"/>
      <c r="H495" s="142"/>
    </row>
    <row r="496" spans="1:8">
      <c r="A496" s="147"/>
      <c r="B496" s="148"/>
      <c r="C496" s="147"/>
      <c r="D496" s="128"/>
      <c r="E496" s="135" t="str">
        <f>IFERROR(INDEX('Материал хисобот'!$C$9:$C$259,MATCH(D496,'Материал хисобот'!$B$9:$B$259,0),1),"")</f>
        <v/>
      </c>
      <c r="F496" s="136" t="str">
        <f>IFERROR(INDEX('Материал хисобот'!$D$9:$D$259,MATCH(D496,'Материал хисобот'!$B$9:$B$259,0),1),"")</f>
        <v/>
      </c>
      <c r="G496" s="141"/>
      <c r="H496" s="142"/>
    </row>
    <row r="497" spans="1:8">
      <c r="A497" s="147"/>
      <c r="B497" s="148"/>
      <c r="C497" s="147"/>
      <c r="D497" s="128"/>
      <c r="E497" s="135" t="str">
        <f>IFERROR(INDEX('Материал хисобот'!$C$9:$C$259,MATCH(D497,'Материал хисобот'!$B$9:$B$259,0),1),"")</f>
        <v/>
      </c>
      <c r="F497" s="136" t="str">
        <f>IFERROR(INDEX('Материал хисобот'!$D$9:$D$259,MATCH(D497,'Материал хисобот'!$B$9:$B$259,0),1),"")</f>
        <v/>
      </c>
      <c r="G497" s="141"/>
      <c r="H497" s="142"/>
    </row>
    <row r="498" spans="1:8">
      <c r="A498" s="147"/>
      <c r="B498" s="148"/>
      <c r="C498" s="147"/>
      <c r="D498" s="128"/>
      <c r="E498" s="135" t="str">
        <f>IFERROR(INDEX('Материал хисобот'!$C$9:$C$259,MATCH(D498,'Материал хисобот'!$B$9:$B$259,0),1),"")</f>
        <v/>
      </c>
      <c r="F498" s="136" t="str">
        <f>IFERROR(INDEX('Материал хисобот'!$D$9:$D$259,MATCH(D498,'Материал хисобот'!$B$9:$B$259,0),1),"")</f>
        <v/>
      </c>
      <c r="G498" s="141"/>
      <c r="H498" s="142"/>
    </row>
    <row r="499" spans="1:8">
      <c r="A499" s="147"/>
      <c r="B499" s="148"/>
      <c r="C499" s="147"/>
      <c r="D499" s="128"/>
      <c r="E499" s="135" t="str">
        <f>IFERROR(INDEX('Материал хисобот'!$C$9:$C$259,MATCH(D499,'Материал хисобот'!$B$9:$B$259,0),1),"")</f>
        <v/>
      </c>
      <c r="F499" s="136" t="str">
        <f>IFERROR(INDEX('Материал хисобот'!$D$9:$D$259,MATCH(D499,'Материал хисобот'!$B$9:$B$259,0),1),"")</f>
        <v/>
      </c>
      <c r="G499" s="141"/>
      <c r="H499" s="142"/>
    </row>
    <row r="500" spans="1:8">
      <c r="A500" s="147"/>
      <c r="B500" s="148"/>
      <c r="C500" s="147"/>
      <c r="D500" s="128"/>
      <c r="E500" s="135" t="str">
        <f>IFERROR(INDEX('Материал хисобот'!$C$9:$C$259,MATCH(D500,'Материал хисобот'!$B$9:$B$259,0),1),"")</f>
        <v/>
      </c>
      <c r="F500" s="136" t="str">
        <f>IFERROR(INDEX('Материал хисобот'!$D$9:$D$259,MATCH(D500,'Материал хисобот'!$B$9:$B$259,0),1),"")</f>
        <v/>
      </c>
      <c r="G500" s="141"/>
      <c r="H500" s="142"/>
    </row>
    <row r="501" spans="1:8">
      <c r="A501" s="147"/>
      <c r="B501" s="148"/>
      <c r="C501" s="147"/>
      <c r="D501" s="128"/>
      <c r="E501" s="135" t="str">
        <f>IFERROR(INDEX('Материал хисобот'!$C$9:$C$259,MATCH(D501,'Материал хисобот'!$B$9:$B$259,0),1),"")</f>
        <v/>
      </c>
      <c r="F501" s="136" t="str">
        <f>IFERROR(INDEX('Материал хисобот'!$D$9:$D$259,MATCH(D501,'Материал хисобот'!$B$9:$B$259,0),1),"")</f>
        <v/>
      </c>
      <c r="G501" s="141"/>
      <c r="H501" s="142"/>
    </row>
    <row r="502" spans="1:8">
      <c r="A502" s="147"/>
      <c r="B502" s="148"/>
      <c r="C502" s="147"/>
      <c r="D502" s="128"/>
      <c r="E502" s="135" t="str">
        <f>IFERROR(INDEX('Материал хисобот'!$C$9:$C$259,MATCH(D502,'Материал хисобот'!$B$9:$B$259,0),1),"")</f>
        <v/>
      </c>
      <c r="F502" s="136" t="str">
        <f>IFERROR(INDEX('Материал хисобот'!$D$9:$D$259,MATCH(D502,'Материал хисобот'!$B$9:$B$259,0),1),"")</f>
        <v/>
      </c>
      <c r="G502" s="141"/>
      <c r="H502" s="142"/>
    </row>
    <row r="503" spans="1:8">
      <c r="A503" s="147"/>
      <c r="B503" s="148"/>
      <c r="C503" s="147"/>
      <c r="D503" s="128"/>
      <c r="E503" s="135" t="str">
        <f>IFERROR(INDEX('Материал хисобот'!$C$9:$C$259,MATCH(D503,'Материал хисобот'!$B$9:$B$259,0),1),"")</f>
        <v/>
      </c>
      <c r="F503" s="136" t="str">
        <f>IFERROR(INDEX('Материал хисобот'!$D$9:$D$259,MATCH(D503,'Материал хисобот'!$B$9:$B$259,0),1),"")</f>
        <v/>
      </c>
      <c r="G503" s="141"/>
      <c r="H503" s="142"/>
    </row>
    <row r="504" spans="1:8">
      <c r="A504" s="147"/>
      <c r="B504" s="148"/>
      <c r="C504" s="147"/>
      <c r="D504" s="128"/>
      <c r="E504" s="135" t="str">
        <f>IFERROR(INDEX('Материал хисобот'!$C$9:$C$259,MATCH(D504,'Материал хисобот'!$B$9:$B$259,0),1),"")</f>
        <v/>
      </c>
      <c r="F504" s="136" t="str">
        <f>IFERROR(INDEX('Материал хисобот'!$D$9:$D$259,MATCH(D504,'Материал хисобот'!$B$9:$B$259,0),1),"")</f>
        <v/>
      </c>
      <c r="G504" s="141"/>
      <c r="H504" s="142"/>
    </row>
    <row r="505" spans="1:8">
      <c r="A505" s="147"/>
      <c r="B505" s="148"/>
      <c r="C505" s="147"/>
      <c r="D505" s="128"/>
      <c r="E505" s="135" t="str">
        <f>IFERROR(INDEX('Материал хисобот'!$C$9:$C$259,MATCH(D505,'Материал хисобот'!$B$9:$B$259,0),1),"")</f>
        <v/>
      </c>
      <c r="F505" s="136" t="str">
        <f>IFERROR(INDEX('Материал хисобот'!$D$9:$D$259,MATCH(D505,'Материал хисобот'!$B$9:$B$259,0),1),"")</f>
        <v/>
      </c>
      <c r="G505" s="141"/>
      <c r="H505" s="142"/>
    </row>
    <row r="506" spans="1:8">
      <c r="A506" s="147"/>
      <c r="B506" s="148"/>
      <c r="C506" s="147"/>
      <c r="D506" s="128"/>
      <c r="E506" s="135" t="str">
        <f>IFERROR(INDEX('Материал хисобот'!$C$9:$C$259,MATCH(D506,'Материал хисобот'!$B$9:$B$259,0),1),"")</f>
        <v/>
      </c>
      <c r="F506" s="136" t="str">
        <f>IFERROR(INDEX('Материал хисобот'!$D$9:$D$259,MATCH(D506,'Материал хисобот'!$B$9:$B$259,0),1),"")</f>
        <v/>
      </c>
      <c r="G506" s="141"/>
      <c r="H506" s="142"/>
    </row>
    <row r="507" spans="1:8">
      <c r="A507" s="147"/>
      <c r="B507" s="148"/>
      <c r="C507" s="147"/>
      <c r="D507" s="128"/>
      <c r="E507" s="135" t="str">
        <f>IFERROR(INDEX('Материал хисобот'!$C$9:$C$259,MATCH(D507,'Материал хисобот'!$B$9:$B$259,0),1),"")</f>
        <v/>
      </c>
      <c r="F507" s="136" t="str">
        <f>IFERROR(INDEX('Материал хисобот'!$D$9:$D$259,MATCH(D507,'Материал хисобот'!$B$9:$B$259,0),1),"")</f>
        <v/>
      </c>
      <c r="G507" s="141"/>
      <c r="H507" s="142"/>
    </row>
    <row r="508" spans="1:8">
      <c r="A508" s="147"/>
      <c r="B508" s="148"/>
      <c r="C508" s="147"/>
      <c r="D508" s="128"/>
      <c r="E508" s="135" t="str">
        <f>IFERROR(INDEX('Материал хисобот'!$C$9:$C$259,MATCH(D508,'Материал хисобот'!$B$9:$B$259,0),1),"")</f>
        <v/>
      </c>
      <c r="F508" s="136" t="str">
        <f>IFERROR(INDEX('Материал хисобот'!$D$9:$D$259,MATCH(D508,'Материал хисобот'!$B$9:$B$259,0),1),"")</f>
        <v/>
      </c>
      <c r="G508" s="141"/>
      <c r="H508" s="142"/>
    </row>
    <row r="509" spans="1:8">
      <c r="A509" s="147"/>
      <c r="B509" s="148"/>
      <c r="C509" s="147"/>
      <c r="D509" s="128"/>
      <c r="E509" s="135" t="str">
        <f>IFERROR(INDEX('Материал хисобот'!$C$9:$C$259,MATCH(D509,'Материал хисобот'!$B$9:$B$259,0),1),"")</f>
        <v/>
      </c>
      <c r="F509" s="136" t="str">
        <f>IFERROR(INDEX('Материал хисобот'!$D$9:$D$259,MATCH(D509,'Материал хисобот'!$B$9:$B$259,0),1),"")</f>
        <v/>
      </c>
      <c r="G509" s="141"/>
      <c r="H509" s="142"/>
    </row>
    <row r="510" spans="1:8">
      <c r="A510" s="147"/>
      <c r="B510" s="148"/>
      <c r="C510" s="147"/>
      <c r="D510" s="128"/>
      <c r="E510" s="135" t="str">
        <f>IFERROR(INDEX('Материал хисобот'!$C$9:$C$259,MATCH(D510,'Материал хисобот'!$B$9:$B$259,0),1),"")</f>
        <v/>
      </c>
      <c r="F510" s="136" t="str">
        <f>IFERROR(INDEX('Материал хисобот'!$D$9:$D$259,MATCH(D510,'Материал хисобот'!$B$9:$B$259,0),1),"")</f>
        <v/>
      </c>
      <c r="G510" s="141"/>
      <c r="H510" s="142"/>
    </row>
    <row r="511" spans="1:8">
      <c r="A511" s="147"/>
      <c r="B511" s="148"/>
      <c r="C511" s="147"/>
      <c r="D511" s="128"/>
      <c r="E511" s="135" t="str">
        <f>IFERROR(INDEX('Материал хисобот'!$C$9:$C$259,MATCH(D511,'Материал хисобот'!$B$9:$B$259,0),1),"")</f>
        <v/>
      </c>
      <c r="F511" s="136" t="str">
        <f>IFERROR(INDEX('Материал хисобот'!$D$9:$D$259,MATCH(D511,'Материал хисобот'!$B$9:$B$259,0),1),"")</f>
        <v/>
      </c>
      <c r="G511" s="141"/>
      <c r="H511" s="142"/>
    </row>
    <row r="512" spans="1:8">
      <c r="A512" s="147"/>
      <c r="B512" s="148"/>
      <c r="C512" s="147"/>
      <c r="D512" s="128"/>
      <c r="E512" s="135" t="str">
        <f>IFERROR(INDEX('Материал хисобот'!$C$9:$C$259,MATCH(D512,'Материал хисобот'!$B$9:$B$259,0),1),"")</f>
        <v/>
      </c>
      <c r="F512" s="136" t="str">
        <f>IFERROR(INDEX('Материал хисобот'!$D$9:$D$259,MATCH(D512,'Материал хисобот'!$B$9:$B$259,0),1),"")</f>
        <v/>
      </c>
      <c r="G512" s="141"/>
      <c r="H512" s="142"/>
    </row>
    <row r="513" spans="1:8">
      <c r="A513" s="147"/>
      <c r="B513" s="148"/>
      <c r="C513" s="147"/>
      <c r="D513" s="128"/>
      <c r="E513" s="135" t="str">
        <f>IFERROR(INDEX('Материал хисобот'!$C$9:$C$259,MATCH(D513,'Материал хисобот'!$B$9:$B$259,0),1),"")</f>
        <v/>
      </c>
      <c r="F513" s="136" t="str">
        <f>IFERROR(INDEX('Материал хисобот'!$D$9:$D$259,MATCH(D513,'Материал хисобот'!$B$9:$B$259,0),1),"")</f>
        <v/>
      </c>
      <c r="G513" s="141"/>
      <c r="H513" s="142"/>
    </row>
    <row r="514" spans="1:8">
      <c r="A514" s="147"/>
      <c r="B514" s="148"/>
      <c r="C514" s="147"/>
      <c r="D514" s="128"/>
      <c r="E514" s="135" t="str">
        <f>IFERROR(INDEX('Материал хисобот'!$C$9:$C$259,MATCH(D514,'Материал хисобот'!$B$9:$B$259,0),1),"")</f>
        <v/>
      </c>
      <c r="F514" s="136" t="str">
        <f>IFERROR(INDEX('Материал хисобот'!$D$9:$D$259,MATCH(D514,'Материал хисобот'!$B$9:$B$259,0),1),"")</f>
        <v/>
      </c>
      <c r="G514" s="141"/>
      <c r="H514" s="142"/>
    </row>
    <row r="515" spans="1:8">
      <c r="A515" s="147"/>
      <c r="B515" s="148"/>
      <c r="C515" s="147"/>
      <c r="D515" s="128"/>
      <c r="E515" s="135" t="str">
        <f>IFERROR(INDEX('Материал хисобот'!$C$9:$C$259,MATCH(D515,'Материал хисобот'!$B$9:$B$259,0),1),"")</f>
        <v/>
      </c>
      <c r="F515" s="136" t="str">
        <f>IFERROR(INDEX('Материал хисобот'!$D$9:$D$259,MATCH(D515,'Материал хисобот'!$B$9:$B$259,0),1),"")</f>
        <v/>
      </c>
      <c r="G515" s="141"/>
      <c r="H515" s="142"/>
    </row>
    <row r="516" spans="1:8">
      <c r="A516" s="147"/>
      <c r="B516" s="148"/>
      <c r="C516" s="147"/>
      <c r="D516" s="128"/>
      <c r="E516" s="135" t="str">
        <f>IFERROR(INDEX('Материал хисобот'!$C$9:$C$259,MATCH(D516,'Материал хисобот'!$B$9:$B$259,0),1),"")</f>
        <v/>
      </c>
      <c r="F516" s="136" t="str">
        <f>IFERROR(INDEX('Материал хисобот'!$D$9:$D$259,MATCH(D516,'Материал хисобот'!$B$9:$B$259,0),1),"")</f>
        <v/>
      </c>
      <c r="G516" s="141"/>
      <c r="H516" s="142"/>
    </row>
    <row r="517" spans="1:8">
      <c r="A517" s="147"/>
      <c r="B517" s="148"/>
      <c r="C517" s="147"/>
      <c r="D517" s="128"/>
      <c r="E517" s="135" t="str">
        <f>IFERROR(INDEX('Материал хисобот'!$C$9:$C$259,MATCH(D517,'Материал хисобот'!$B$9:$B$259,0),1),"")</f>
        <v/>
      </c>
      <c r="F517" s="136" t="str">
        <f>IFERROR(INDEX('Материал хисобот'!$D$9:$D$259,MATCH(D517,'Материал хисобот'!$B$9:$B$259,0),1),"")</f>
        <v/>
      </c>
      <c r="G517" s="141"/>
      <c r="H517" s="142"/>
    </row>
    <row r="518" spans="1:8">
      <c r="A518" s="147"/>
      <c r="B518" s="148"/>
      <c r="C518" s="147"/>
      <c r="D518" s="128"/>
      <c r="E518" s="135" t="str">
        <f>IFERROR(INDEX('Материал хисобот'!$C$9:$C$259,MATCH(D518,'Материал хисобот'!$B$9:$B$259,0),1),"")</f>
        <v/>
      </c>
      <c r="F518" s="136" t="str">
        <f>IFERROR(INDEX('Материал хисобот'!$D$9:$D$259,MATCH(D518,'Материал хисобот'!$B$9:$B$259,0),1),"")</f>
        <v/>
      </c>
      <c r="G518" s="141"/>
      <c r="H518" s="142"/>
    </row>
    <row r="519" spans="1:8">
      <c r="A519" s="147"/>
      <c r="B519" s="148"/>
      <c r="C519" s="147"/>
      <c r="D519" s="128"/>
      <c r="E519" s="135" t="str">
        <f>IFERROR(INDEX('Материал хисобот'!$C$9:$C$259,MATCH(D519,'Материал хисобот'!$B$9:$B$259,0),1),"")</f>
        <v/>
      </c>
      <c r="F519" s="136" t="str">
        <f>IFERROR(INDEX('Материал хисобот'!$D$9:$D$259,MATCH(D519,'Материал хисобот'!$B$9:$B$259,0),1),"")</f>
        <v/>
      </c>
      <c r="G519" s="141"/>
      <c r="H519" s="142"/>
    </row>
    <row r="520" spans="1:8">
      <c r="A520" s="147"/>
      <c r="B520" s="148"/>
      <c r="C520" s="147"/>
      <c r="D520" s="128"/>
      <c r="E520" s="135" t="str">
        <f>IFERROR(INDEX('Материал хисобот'!$C$9:$C$259,MATCH(D520,'Материал хисобот'!$B$9:$B$259,0),1),"")</f>
        <v/>
      </c>
      <c r="F520" s="136" t="str">
        <f>IFERROR(INDEX('Материал хисобот'!$D$9:$D$259,MATCH(D520,'Материал хисобот'!$B$9:$B$259,0),1),"")</f>
        <v/>
      </c>
      <c r="G520" s="141"/>
      <c r="H520" s="142"/>
    </row>
    <row r="521" spans="1:8">
      <c r="A521" s="147"/>
      <c r="B521" s="148"/>
      <c r="C521" s="147"/>
      <c r="D521" s="128"/>
      <c r="E521" s="135" t="str">
        <f>IFERROR(INDEX('Материал хисобот'!$C$9:$C$259,MATCH(D521,'Материал хисобот'!$B$9:$B$259,0),1),"")</f>
        <v/>
      </c>
      <c r="F521" s="136" t="str">
        <f>IFERROR(INDEX('Материал хисобот'!$D$9:$D$259,MATCH(D521,'Материал хисобот'!$B$9:$B$259,0),1),"")</f>
        <v/>
      </c>
      <c r="G521" s="141"/>
      <c r="H521" s="142"/>
    </row>
    <row r="522" spans="1:8">
      <c r="A522" s="147"/>
      <c r="B522" s="148"/>
      <c r="C522" s="147"/>
      <c r="D522" s="128"/>
      <c r="E522" s="135" t="str">
        <f>IFERROR(INDEX('Материал хисобот'!$C$9:$C$259,MATCH(D522,'Материал хисобот'!$B$9:$B$259,0),1),"")</f>
        <v/>
      </c>
      <c r="F522" s="136" t="str">
        <f>IFERROR(INDEX('Материал хисобот'!$D$9:$D$259,MATCH(D522,'Материал хисобот'!$B$9:$B$259,0),1),"")</f>
        <v/>
      </c>
      <c r="G522" s="141"/>
      <c r="H522" s="142"/>
    </row>
    <row r="523" spans="1:8">
      <c r="A523" s="147"/>
      <c r="B523" s="148"/>
      <c r="C523" s="147"/>
      <c r="D523" s="128"/>
      <c r="E523" s="135" t="str">
        <f>IFERROR(INDEX('Материал хисобот'!$C$9:$C$259,MATCH(D523,'Материал хисобот'!$B$9:$B$259,0),1),"")</f>
        <v/>
      </c>
      <c r="F523" s="136" t="str">
        <f>IFERROR(INDEX('Материал хисобот'!$D$9:$D$259,MATCH(D523,'Материал хисобот'!$B$9:$B$259,0),1),"")</f>
        <v/>
      </c>
      <c r="G523" s="141"/>
      <c r="H523" s="142"/>
    </row>
    <row r="524" spans="1:8">
      <c r="A524" s="147"/>
      <c r="B524" s="148"/>
      <c r="C524" s="147"/>
      <c r="D524" s="128"/>
      <c r="E524" s="135" t="str">
        <f>IFERROR(INDEX('Материал хисобот'!$C$9:$C$259,MATCH(D524,'Материал хисобот'!$B$9:$B$259,0),1),"")</f>
        <v/>
      </c>
      <c r="F524" s="136" t="str">
        <f>IFERROR(INDEX('Материал хисобот'!$D$9:$D$259,MATCH(D524,'Материал хисобот'!$B$9:$B$259,0),1),"")</f>
        <v/>
      </c>
      <c r="G524" s="141"/>
      <c r="H524" s="142"/>
    </row>
    <row r="525" spans="1:8">
      <c r="A525" s="147"/>
      <c r="B525" s="148"/>
      <c r="C525" s="147"/>
      <c r="D525" s="128"/>
      <c r="E525" s="135" t="str">
        <f>IFERROR(INDEX('Материал хисобот'!$C$9:$C$259,MATCH(D525,'Материал хисобот'!$B$9:$B$259,0),1),"")</f>
        <v/>
      </c>
      <c r="F525" s="136" t="str">
        <f>IFERROR(INDEX('Материал хисобот'!$D$9:$D$259,MATCH(D525,'Материал хисобот'!$B$9:$B$259,0),1),"")</f>
        <v/>
      </c>
      <c r="G525" s="141"/>
      <c r="H525" s="142"/>
    </row>
    <row r="526" spans="1:8">
      <c r="A526" s="147"/>
      <c r="B526" s="148"/>
      <c r="C526" s="147"/>
      <c r="D526" s="128"/>
      <c r="E526" s="135" t="str">
        <f>IFERROR(INDEX('Материал хисобот'!$C$9:$C$259,MATCH(D526,'Материал хисобот'!$B$9:$B$259,0),1),"")</f>
        <v/>
      </c>
      <c r="F526" s="136" t="str">
        <f>IFERROR(INDEX('Материал хисобот'!$D$9:$D$259,MATCH(D526,'Материал хисобот'!$B$9:$B$259,0),1),"")</f>
        <v/>
      </c>
      <c r="G526" s="141"/>
      <c r="H526" s="142"/>
    </row>
    <row r="527" spans="1:8">
      <c r="A527" s="147"/>
      <c r="B527" s="148"/>
      <c r="C527" s="147"/>
      <c r="D527" s="128"/>
      <c r="E527" s="135" t="str">
        <f>IFERROR(INDEX('Материал хисобот'!$C$9:$C$259,MATCH(D527,'Материал хисобот'!$B$9:$B$259,0),1),"")</f>
        <v/>
      </c>
      <c r="F527" s="136" t="str">
        <f>IFERROR(INDEX('Материал хисобот'!$D$9:$D$259,MATCH(D527,'Материал хисобот'!$B$9:$B$259,0),1),"")</f>
        <v/>
      </c>
      <c r="G527" s="141"/>
      <c r="H527" s="142"/>
    </row>
    <row r="528" spans="1:8">
      <c r="A528" s="147"/>
      <c r="B528" s="148"/>
      <c r="C528" s="147"/>
      <c r="D528" s="128"/>
      <c r="E528" s="135" t="str">
        <f>IFERROR(INDEX('Материал хисобот'!$C$9:$C$259,MATCH(D528,'Материал хисобот'!$B$9:$B$259,0),1),"")</f>
        <v/>
      </c>
      <c r="F528" s="136" t="str">
        <f>IFERROR(INDEX('Материал хисобот'!$D$9:$D$259,MATCH(D528,'Материал хисобот'!$B$9:$B$259,0),1),"")</f>
        <v/>
      </c>
      <c r="G528" s="141"/>
      <c r="H528" s="142"/>
    </row>
    <row r="529" spans="1:8">
      <c r="A529" s="147"/>
      <c r="B529" s="148"/>
      <c r="C529" s="147"/>
      <c r="D529" s="128"/>
      <c r="E529" s="135" t="str">
        <f>IFERROR(INDEX('Материал хисобот'!$C$9:$C$259,MATCH(D529,'Материал хисобот'!$B$9:$B$259,0),1),"")</f>
        <v/>
      </c>
      <c r="F529" s="136" t="str">
        <f>IFERROR(INDEX('Материал хисобот'!$D$9:$D$259,MATCH(D529,'Материал хисобот'!$B$9:$B$259,0),1),"")</f>
        <v/>
      </c>
      <c r="G529" s="141"/>
      <c r="H529" s="142"/>
    </row>
    <row r="530" spans="1:8">
      <c r="A530" s="147"/>
      <c r="B530" s="148"/>
      <c r="C530" s="147"/>
      <c r="D530" s="128"/>
      <c r="E530" s="135" t="str">
        <f>IFERROR(INDEX('Материал хисобот'!$C$9:$C$259,MATCH(D530,'Материал хисобот'!$B$9:$B$259,0),1),"")</f>
        <v/>
      </c>
      <c r="F530" s="136" t="str">
        <f>IFERROR(INDEX('Материал хисобот'!$D$9:$D$259,MATCH(D530,'Материал хисобот'!$B$9:$B$259,0),1),"")</f>
        <v/>
      </c>
      <c r="G530" s="141"/>
      <c r="H530" s="142"/>
    </row>
    <row r="531" spans="1:8">
      <c r="A531" s="147"/>
      <c r="B531" s="148"/>
      <c r="C531" s="147"/>
      <c r="D531" s="128"/>
      <c r="E531" s="135" t="str">
        <f>IFERROR(INDEX('Материал хисобот'!$C$9:$C$259,MATCH(D531,'Материал хисобот'!$B$9:$B$259,0),1),"")</f>
        <v/>
      </c>
      <c r="F531" s="136" t="str">
        <f>IFERROR(INDEX('Материал хисобот'!$D$9:$D$259,MATCH(D531,'Материал хисобот'!$B$9:$B$259,0),1),"")</f>
        <v/>
      </c>
      <c r="G531" s="141"/>
      <c r="H531" s="142"/>
    </row>
    <row r="532" spans="1:8">
      <c r="A532" s="147"/>
      <c r="B532" s="148"/>
      <c r="C532" s="147"/>
      <c r="D532" s="128"/>
      <c r="E532" s="135" t="str">
        <f>IFERROR(INDEX('Материал хисобот'!$C$9:$C$259,MATCH(D532,'Материал хисобот'!$B$9:$B$259,0),1),"")</f>
        <v/>
      </c>
      <c r="F532" s="136" t="str">
        <f>IFERROR(INDEX('Материал хисобот'!$D$9:$D$259,MATCH(D532,'Материал хисобот'!$B$9:$B$259,0),1),"")</f>
        <v/>
      </c>
      <c r="G532" s="141"/>
      <c r="H532" s="142"/>
    </row>
    <row r="533" spans="1:8">
      <c r="A533" s="147"/>
      <c r="B533" s="148"/>
      <c r="C533" s="147"/>
      <c r="D533" s="128"/>
      <c r="E533" s="135" t="str">
        <f>IFERROR(INDEX('Материал хисобот'!$C$9:$C$259,MATCH(D533,'Материал хисобот'!$B$9:$B$259,0),1),"")</f>
        <v/>
      </c>
      <c r="F533" s="136" t="str">
        <f>IFERROR(INDEX('Материал хисобот'!$D$9:$D$259,MATCH(D533,'Материал хисобот'!$B$9:$B$259,0),1),"")</f>
        <v/>
      </c>
      <c r="G533" s="141"/>
      <c r="H533" s="142"/>
    </row>
    <row r="534" spans="1:8">
      <c r="A534" s="147"/>
      <c r="B534" s="148"/>
      <c r="C534" s="147"/>
      <c r="D534" s="128"/>
      <c r="E534" s="135" t="str">
        <f>IFERROR(INDEX('Материал хисобот'!$C$9:$C$259,MATCH(D534,'Материал хисобот'!$B$9:$B$259,0),1),"")</f>
        <v/>
      </c>
      <c r="F534" s="136" t="str">
        <f>IFERROR(INDEX('Материал хисобот'!$D$9:$D$259,MATCH(D534,'Материал хисобот'!$B$9:$B$259,0),1),"")</f>
        <v/>
      </c>
      <c r="G534" s="141"/>
      <c r="H534" s="142"/>
    </row>
    <row r="535" spans="1:8">
      <c r="A535" s="147"/>
      <c r="B535" s="148"/>
      <c r="C535" s="147"/>
      <c r="D535" s="128"/>
      <c r="E535" s="135" t="str">
        <f>IFERROR(INDEX('Материал хисобот'!$C$9:$C$259,MATCH(D535,'Материал хисобот'!$B$9:$B$259,0),1),"")</f>
        <v/>
      </c>
      <c r="F535" s="136" t="str">
        <f>IFERROR(INDEX('Материал хисобот'!$D$9:$D$259,MATCH(D535,'Материал хисобот'!$B$9:$B$259,0),1),"")</f>
        <v/>
      </c>
      <c r="G535" s="141"/>
      <c r="H535" s="142"/>
    </row>
    <row r="536" spans="1:8">
      <c r="A536" s="147"/>
      <c r="B536" s="148"/>
      <c r="C536" s="147"/>
      <c r="D536" s="128"/>
      <c r="E536" s="135" t="str">
        <f>IFERROR(INDEX('Материал хисобот'!$C$9:$C$259,MATCH(D536,'Материал хисобот'!$B$9:$B$259,0),1),"")</f>
        <v/>
      </c>
      <c r="F536" s="136" t="str">
        <f>IFERROR(INDEX('Материал хисобот'!$D$9:$D$259,MATCH(D536,'Материал хисобот'!$B$9:$B$259,0),1),"")</f>
        <v/>
      </c>
      <c r="G536" s="141"/>
      <c r="H536" s="142"/>
    </row>
    <row r="537" spans="1:8">
      <c r="A537" s="147"/>
      <c r="B537" s="148"/>
      <c r="C537" s="147"/>
      <c r="D537" s="128"/>
      <c r="E537" s="135" t="str">
        <f>IFERROR(INDEX('Материал хисобот'!$C$9:$C$259,MATCH(D537,'Материал хисобот'!$B$9:$B$259,0),1),"")</f>
        <v/>
      </c>
      <c r="F537" s="136" t="str">
        <f>IFERROR(INDEX('Материал хисобот'!$D$9:$D$259,MATCH(D537,'Материал хисобот'!$B$9:$B$259,0),1),"")</f>
        <v/>
      </c>
      <c r="G537" s="141"/>
      <c r="H537" s="142"/>
    </row>
    <row r="538" spans="1:8">
      <c r="A538" s="147"/>
      <c r="B538" s="148"/>
      <c r="C538" s="147"/>
      <c r="D538" s="128"/>
      <c r="E538" s="135" t="str">
        <f>IFERROR(INDEX('Материал хисобот'!$C$9:$C$259,MATCH(D538,'Материал хисобот'!$B$9:$B$259,0),1),"")</f>
        <v/>
      </c>
      <c r="F538" s="136" t="str">
        <f>IFERROR(INDEX('Материал хисобот'!$D$9:$D$259,MATCH(D538,'Материал хисобот'!$B$9:$B$259,0),1),"")</f>
        <v/>
      </c>
      <c r="G538" s="141"/>
      <c r="H538" s="142"/>
    </row>
    <row r="539" spans="1:8">
      <c r="A539" s="147"/>
      <c r="B539" s="148"/>
      <c r="C539" s="147"/>
      <c r="D539" s="128"/>
      <c r="E539" s="135" t="str">
        <f>IFERROR(INDEX('Материал хисобот'!$C$9:$C$259,MATCH(D539,'Материал хисобот'!$B$9:$B$259,0),1),"")</f>
        <v/>
      </c>
      <c r="F539" s="136" t="str">
        <f>IFERROR(INDEX('Материал хисобот'!$D$9:$D$259,MATCH(D539,'Материал хисобот'!$B$9:$B$259,0),1),"")</f>
        <v/>
      </c>
      <c r="G539" s="141"/>
      <c r="H539" s="142"/>
    </row>
    <row r="540" spans="1:8">
      <c r="A540" s="147"/>
      <c r="B540" s="148"/>
      <c r="C540" s="147"/>
      <c r="D540" s="128"/>
      <c r="E540" s="135" t="str">
        <f>IFERROR(INDEX('Материал хисобот'!$C$9:$C$259,MATCH(D540,'Материал хисобот'!$B$9:$B$259,0),1),"")</f>
        <v/>
      </c>
      <c r="F540" s="136" t="str">
        <f>IFERROR(INDEX('Материал хисобот'!$D$9:$D$259,MATCH(D540,'Материал хисобот'!$B$9:$B$259,0),1),"")</f>
        <v/>
      </c>
      <c r="G540" s="141"/>
      <c r="H540" s="142"/>
    </row>
    <row r="541" spans="1:8">
      <c r="A541" s="147"/>
      <c r="B541" s="148"/>
      <c r="C541" s="147"/>
      <c r="D541" s="128"/>
      <c r="E541" s="135" t="str">
        <f>IFERROR(INDEX('Материал хисобот'!$C$9:$C$259,MATCH(D541,'Материал хисобот'!$B$9:$B$259,0),1),"")</f>
        <v/>
      </c>
      <c r="F541" s="136" t="str">
        <f>IFERROR(INDEX('Материал хисобот'!$D$9:$D$259,MATCH(D541,'Материал хисобот'!$B$9:$B$259,0),1),"")</f>
        <v/>
      </c>
      <c r="G541" s="141"/>
      <c r="H541" s="142"/>
    </row>
    <row r="542" spans="1:8">
      <c r="A542" s="147"/>
      <c r="B542" s="148"/>
      <c r="C542" s="147"/>
      <c r="D542" s="128"/>
      <c r="E542" s="135" t="str">
        <f>IFERROR(INDEX('Материал хисобот'!$C$9:$C$259,MATCH(D542,'Материал хисобот'!$B$9:$B$259,0),1),"")</f>
        <v/>
      </c>
      <c r="F542" s="136" t="str">
        <f>IFERROR(INDEX('Материал хисобот'!$D$9:$D$259,MATCH(D542,'Материал хисобот'!$B$9:$B$259,0),1),"")</f>
        <v/>
      </c>
      <c r="G542" s="141"/>
      <c r="H542" s="142"/>
    </row>
    <row r="543" spans="1:8">
      <c r="A543" s="147"/>
      <c r="B543" s="148"/>
      <c r="C543" s="147"/>
      <c r="D543" s="128"/>
      <c r="E543" s="135" t="str">
        <f>IFERROR(INDEX('Материал хисобот'!$C$9:$C$259,MATCH(D543,'Материал хисобот'!$B$9:$B$259,0),1),"")</f>
        <v/>
      </c>
      <c r="F543" s="136" t="str">
        <f>IFERROR(INDEX('Материал хисобот'!$D$9:$D$259,MATCH(D543,'Материал хисобот'!$B$9:$B$259,0),1),"")</f>
        <v/>
      </c>
      <c r="G543" s="141"/>
      <c r="H543" s="142"/>
    </row>
    <row r="544" spans="1:8">
      <c r="A544" s="147"/>
      <c r="B544" s="148"/>
      <c r="C544" s="147"/>
      <c r="D544" s="128"/>
      <c r="E544" s="135" t="str">
        <f>IFERROR(INDEX('Материал хисобот'!$C$9:$C$259,MATCH(D544,'Материал хисобот'!$B$9:$B$259,0),1),"")</f>
        <v/>
      </c>
      <c r="F544" s="136" t="str">
        <f>IFERROR(INDEX('Материал хисобот'!$D$9:$D$259,MATCH(D544,'Материал хисобот'!$B$9:$B$259,0),1),"")</f>
        <v/>
      </c>
      <c r="G544" s="141"/>
      <c r="H544" s="142"/>
    </row>
    <row r="545" spans="1:8">
      <c r="A545" s="147"/>
      <c r="B545" s="148"/>
      <c r="C545" s="147"/>
      <c r="D545" s="128"/>
      <c r="E545" s="135" t="str">
        <f>IFERROR(INDEX('Материал хисобот'!$C$9:$C$259,MATCH(D545,'Материал хисобот'!$B$9:$B$259,0),1),"")</f>
        <v/>
      </c>
      <c r="F545" s="136" t="str">
        <f>IFERROR(INDEX('Материал хисобот'!$D$9:$D$259,MATCH(D545,'Материал хисобот'!$B$9:$B$259,0),1),"")</f>
        <v/>
      </c>
      <c r="G545" s="141"/>
      <c r="H545" s="142"/>
    </row>
    <row r="546" spans="1:8">
      <c r="A546" s="147"/>
      <c r="B546" s="148"/>
      <c r="C546" s="147"/>
      <c r="D546" s="128"/>
      <c r="E546" s="135" t="str">
        <f>IFERROR(INDEX('Материал хисобот'!$C$9:$C$259,MATCH(D546,'Материал хисобот'!$B$9:$B$259,0),1),"")</f>
        <v/>
      </c>
      <c r="F546" s="136" t="str">
        <f>IFERROR(INDEX('Материал хисобот'!$D$9:$D$259,MATCH(D546,'Материал хисобот'!$B$9:$B$259,0),1),"")</f>
        <v/>
      </c>
      <c r="G546" s="141"/>
      <c r="H546" s="142"/>
    </row>
    <row r="547" spans="1:8">
      <c r="A547" s="147"/>
      <c r="B547" s="148"/>
      <c r="C547" s="147"/>
      <c r="D547" s="128"/>
      <c r="E547" s="135" t="str">
        <f>IFERROR(INDEX('Материал хисобот'!$C$9:$C$259,MATCH(D547,'Материал хисобот'!$B$9:$B$259,0),1),"")</f>
        <v/>
      </c>
      <c r="F547" s="136" t="str">
        <f>IFERROR(INDEX('Материал хисобот'!$D$9:$D$259,MATCH(D547,'Материал хисобот'!$B$9:$B$259,0),1),"")</f>
        <v/>
      </c>
      <c r="G547" s="141"/>
      <c r="H547" s="142"/>
    </row>
    <row r="548" spans="1:8">
      <c r="A548" s="147"/>
      <c r="B548" s="148"/>
      <c r="C548" s="147"/>
      <c r="D548" s="128"/>
      <c r="E548" s="135" t="str">
        <f>IFERROR(INDEX('Материал хисобот'!$C$9:$C$259,MATCH(D548,'Материал хисобот'!$B$9:$B$259,0),1),"")</f>
        <v/>
      </c>
      <c r="F548" s="136" t="str">
        <f>IFERROR(INDEX('Материал хисобот'!$D$9:$D$259,MATCH(D548,'Материал хисобот'!$B$9:$B$259,0),1),"")</f>
        <v/>
      </c>
      <c r="G548" s="141"/>
      <c r="H548" s="142"/>
    </row>
    <row r="549" spans="1:8">
      <c r="A549" s="147"/>
      <c r="B549" s="148"/>
      <c r="C549" s="147"/>
      <c r="D549" s="128"/>
      <c r="E549" s="135" t="str">
        <f>IFERROR(INDEX('Материал хисобот'!$C$9:$C$259,MATCH(D549,'Материал хисобот'!$B$9:$B$259,0),1),"")</f>
        <v/>
      </c>
      <c r="F549" s="136" t="str">
        <f>IFERROR(INDEX('Материал хисобот'!$D$9:$D$259,MATCH(D549,'Материал хисобот'!$B$9:$B$259,0),1),"")</f>
        <v/>
      </c>
      <c r="G549" s="141"/>
      <c r="H549" s="142"/>
    </row>
    <row r="550" spans="1:8">
      <c r="A550" s="147"/>
      <c r="B550" s="148"/>
      <c r="C550" s="147"/>
      <c r="D550" s="128"/>
      <c r="E550" s="135" t="str">
        <f>IFERROR(INDEX('Материал хисобот'!$C$9:$C$259,MATCH(D550,'Материал хисобот'!$B$9:$B$259,0),1),"")</f>
        <v/>
      </c>
      <c r="F550" s="136" t="str">
        <f>IFERROR(INDEX('Материал хисобот'!$D$9:$D$259,MATCH(D550,'Материал хисобот'!$B$9:$B$259,0),1),"")</f>
        <v/>
      </c>
      <c r="G550" s="141"/>
      <c r="H550" s="142"/>
    </row>
    <row r="551" spans="1:8">
      <c r="A551" s="147"/>
      <c r="B551" s="148"/>
      <c r="C551" s="147"/>
      <c r="D551" s="128"/>
      <c r="E551" s="135" t="str">
        <f>IFERROR(INDEX('Материал хисобот'!$C$9:$C$259,MATCH(D551,'Материал хисобот'!$B$9:$B$259,0),1),"")</f>
        <v/>
      </c>
      <c r="F551" s="136" t="str">
        <f>IFERROR(INDEX('Материал хисобот'!$D$9:$D$259,MATCH(D551,'Материал хисобот'!$B$9:$B$259,0),1),"")</f>
        <v/>
      </c>
      <c r="G551" s="141"/>
      <c r="H551" s="142"/>
    </row>
    <row r="552" spans="1:8">
      <c r="A552" s="147"/>
      <c r="B552" s="148"/>
      <c r="C552" s="147"/>
      <c r="D552" s="128"/>
      <c r="E552" s="135" t="str">
        <f>IFERROR(INDEX('Материал хисобот'!$C$9:$C$259,MATCH(D552,'Материал хисобот'!$B$9:$B$259,0),1),"")</f>
        <v/>
      </c>
      <c r="F552" s="136" t="str">
        <f>IFERROR(INDEX('Материал хисобот'!$D$9:$D$259,MATCH(D552,'Материал хисобот'!$B$9:$B$259,0),1),"")</f>
        <v/>
      </c>
      <c r="G552" s="141"/>
      <c r="H552" s="142"/>
    </row>
    <row r="553" spans="1:8">
      <c r="A553" s="147"/>
      <c r="B553" s="148"/>
      <c r="C553" s="147"/>
      <c r="D553" s="128"/>
      <c r="E553" s="135" t="str">
        <f>IFERROR(INDEX('Материал хисобот'!$C$9:$C$259,MATCH(D553,'Материал хисобот'!$B$9:$B$259,0),1),"")</f>
        <v/>
      </c>
      <c r="F553" s="136" t="str">
        <f>IFERROR(INDEX('Материал хисобот'!$D$9:$D$259,MATCH(D553,'Материал хисобот'!$B$9:$B$259,0),1),"")</f>
        <v/>
      </c>
      <c r="G553" s="141"/>
      <c r="H553" s="142"/>
    </row>
    <row r="554" spans="1:8">
      <c r="A554" s="147"/>
      <c r="B554" s="148"/>
      <c r="C554" s="147"/>
      <c r="D554" s="128"/>
      <c r="E554" s="135" t="str">
        <f>IFERROR(INDEX('Материал хисобот'!$C$9:$C$259,MATCH(D554,'Материал хисобот'!$B$9:$B$259,0),1),"")</f>
        <v/>
      </c>
      <c r="F554" s="136" t="str">
        <f>IFERROR(INDEX('Материал хисобот'!$D$9:$D$259,MATCH(D554,'Материал хисобот'!$B$9:$B$259,0),1),"")</f>
        <v/>
      </c>
      <c r="G554" s="141"/>
      <c r="H554" s="142"/>
    </row>
    <row r="555" spans="1:8">
      <c r="A555" s="147"/>
      <c r="B555" s="148"/>
      <c r="C555" s="147"/>
      <c r="D555" s="128"/>
      <c r="E555" s="135" t="str">
        <f>IFERROR(INDEX('Материал хисобот'!$C$9:$C$259,MATCH(D555,'Материал хисобот'!$B$9:$B$259,0),1),"")</f>
        <v/>
      </c>
      <c r="F555" s="136" t="str">
        <f>IFERROR(INDEX('Материал хисобот'!$D$9:$D$259,MATCH(D555,'Материал хисобот'!$B$9:$B$259,0),1),"")</f>
        <v/>
      </c>
      <c r="G555" s="141"/>
      <c r="H555" s="142"/>
    </row>
    <row r="556" spans="1:8">
      <c r="A556" s="147"/>
      <c r="B556" s="148"/>
      <c r="C556" s="147"/>
      <c r="D556" s="128"/>
      <c r="E556" s="135" t="str">
        <f>IFERROR(INDEX('Материал хисобот'!$C$9:$C$259,MATCH(D556,'Материал хисобот'!$B$9:$B$259,0),1),"")</f>
        <v/>
      </c>
      <c r="F556" s="136" t="str">
        <f>IFERROR(INDEX('Материал хисобот'!$D$9:$D$259,MATCH(D556,'Материал хисобот'!$B$9:$B$259,0),1),"")</f>
        <v/>
      </c>
      <c r="G556" s="141"/>
      <c r="H556" s="142"/>
    </row>
    <row r="557" spans="1:8">
      <c r="A557" s="147"/>
      <c r="B557" s="148"/>
      <c r="C557" s="147"/>
      <c r="D557" s="128"/>
      <c r="E557" s="135" t="str">
        <f>IFERROR(INDEX('Материал хисобот'!$C$9:$C$259,MATCH(D557,'Материал хисобот'!$B$9:$B$259,0),1),"")</f>
        <v/>
      </c>
      <c r="F557" s="136" t="str">
        <f>IFERROR(INDEX('Материал хисобот'!$D$9:$D$259,MATCH(D557,'Материал хисобот'!$B$9:$B$259,0),1),"")</f>
        <v/>
      </c>
      <c r="G557" s="141"/>
      <c r="H557" s="142"/>
    </row>
    <row r="558" spans="1:8">
      <c r="A558" s="147"/>
      <c r="B558" s="148"/>
      <c r="C558" s="147"/>
      <c r="D558" s="128"/>
      <c r="E558" s="135" t="str">
        <f>IFERROR(INDEX('Материал хисобот'!$C$9:$C$259,MATCH(D558,'Материал хисобот'!$B$9:$B$259,0),1),"")</f>
        <v/>
      </c>
      <c r="F558" s="136" t="str">
        <f>IFERROR(INDEX('Материал хисобот'!$D$9:$D$259,MATCH(D558,'Материал хисобот'!$B$9:$B$259,0),1),"")</f>
        <v/>
      </c>
      <c r="G558" s="141"/>
      <c r="H558" s="142"/>
    </row>
    <row r="559" spans="1:8">
      <c r="A559" s="147"/>
      <c r="B559" s="148"/>
      <c r="C559" s="147"/>
      <c r="D559" s="128"/>
      <c r="E559" s="135" t="str">
        <f>IFERROR(INDEX('Материал хисобот'!$C$9:$C$259,MATCH(D559,'Материал хисобот'!$B$9:$B$259,0),1),"")</f>
        <v/>
      </c>
      <c r="F559" s="136" t="str">
        <f>IFERROR(INDEX('Материал хисобот'!$D$9:$D$259,MATCH(D559,'Материал хисобот'!$B$9:$B$259,0),1),"")</f>
        <v/>
      </c>
      <c r="G559" s="141"/>
      <c r="H559" s="142"/>
    </row>
    <row r="560" spans="1:8">
      <c r="A560" s="147"/>
      <c r="B560" s="148"/>
      <c r="C560" s="147"/>
      <c r="D560" s="128"/>
      <c r="E560" s="135" t="str">
        <f>IFERROR(INDEX('Материал хисобот'!$C$9:$C$259,MATCH(D560,'Материал хисобот'!$B$9:$B$259,0),1),"")</f>
        <v/>
      </c>
      <c r="F560" s="136" t="str">
        <f>IFERROR(INDEX('Материал хисобот'!$D$9:$D$259,MATCH(D560,'Материал хисобот'!$B$9:$B$259,0),1),"")</f>
        <v/>
      </c>
      <c r="G560" s="141"/>
      <c r="H560" s="142"/>
    </row>
    <row r="561" spans="1:8">
      <c r="A561" s="147"/>
      <c r="B561" s="148"/>
      <c r="C561" s="147"/>
      <c r="D561" s="128"/>
      <c r="E561" s="135" t="str">
        <f>IFERROR(INDEX('Материал хисобот'!$C$9:$C$259,MATCH(D561,'Материал хисобот'!$B$9:$B$259,0),1),"")</f>
        <v/>
      </c>
      <c r="F561" s="136" t="str">
        <f>IFERROR(INDEX('Материал хисобот'!$D$9:$D$259,MATCH(D561,'Материал хисобот'!$B$9:$B$259,0),1),"")</f>
        <v/>
      </c>
      <c r="G561" s="141"/>
      <c r="H561" s="142"/>
    </row>
    <row r="562" spans="1:8">
      <c r="A562" s="147"/>
      <c r="B562" s="148"/>
      <c r="C562" s="147"/>
      <c r="D562" s="128"/>
      <c r="E562" s="135" t="str">
        <f>IFERROR(INDEX('Материал хисобот'!$C$9:$C$259,MATCH(D562,'Материал хисобот'!$B$9:$B$259,0),1),"")</f>
        <v/>
      </c>
      <c r="F562" s="136" t="str">
        <f>IFERROR(INDEX('Материал хисобот'!$D$9:$D$259,MATCH(D562,'Материал хисобот'!$B$9:$B$259,0),1),"")</f>
        <v/>
      </c>
      <c r="G562" s="141"/>
      <c r="H562" s="142"/>
    </row>
    <row r="563" spans="1:8">
      <c r="A563" s="147"/>
      <c r="B563" s="148"/>
      <c r="C563" s="147"/>
      <c r="D563" s="128"/>
      <c r="E563" s="135" t="str">
        <f>IFERROR(INDEX('Материал хисобот'!$C$9:$C$259,MATCH(D563,'Материал хисобот'!$B$9:$B$259,0),1),"")</f>
        <v/>
      </c>
      <c r="F563" s="136" t="str">
        <f>IFERROR(INDEX('Материал хисобот'!$D$9:$D$259,MATCH(D563,'Материал хисобот'!$B$9:$B$259,0),1),"")</f>
        <v/>
      </c>
      <c r="G563" s="141"/>
      <c r="H563" s="142"/>
    </row>
    <row r="564" spans="1:8">
      <c r="A564" s="147"/>
      <c r="B564" s="148"/>
      <c r="C564" s="147"/>
      <c r="D564" s="128"/>
      <c r="E564" s="135" t="str">
        <f>IFERROR(INDEX('Материал хисобот'!$C$9:$C$259,MATCH(D564,'Материал хисобот'!$B$9:$B$259,0),1),"")</f>
        <v/>
      </c>
      <c r="F564" s="136" t="str">
        <f>IFERROR(INDEX('Материал хисобот'!$D$9:$D$259,MATCH(D564,'Материал хисобот'!$B$9:$B$259,0),1),"")</f>
        <v/>
      </c>
      <c r="G564" s="141"/>
      <c r="H564" s="142"/>
    </row>
    <row r="565" spans="1:8">
      <c r="A565" s="147"/>
      <c r="B565" s="148"/>
      <c r="C565" s="147"/>
      <c r="D565" s="128"/>
      <c r="E565" s="135" t="str">
        <f>IFERROR(INDEX('Материал хисобот'!$C$9:$C$259,MATCH(D565,'Материал хисобот'!$B$9:$B$259,0),1),"")</f>
        <v/>
      </c>
      <c r="F565" s="136" t="str">
        <f>IFERROR(INDEX('Материал хисобот'!$D$9:$D$259,MATCH(D565,'Материал хисобот'!$B$9:$B$259,0),1),"")</f>
        <v/>
      </c>
      <c r="G565" s="141"/>
      <c r="H565" s="142"/>
    </row>
    <row r="566" spans="1:8">
      <c r="A566" s="147"/>
      <c r="B566" s="148"/>
      <c r="C566" s="147"/>
      <c r="D566" s="128"/>
      <c r="E566" s="135" t="str">
        <f>IFERROR(INDEX('Материал хисобот'!$C$9:$C$259,MATCH(D566,'Материал хисобот'!$B$9:$B$259,0),1),"")</f>
        <v/>
      </c>
      <c r="F566" s="136" t="str">
        <f>IFERROR(INDEX('Материал хисобот'!$D$9:$D$259,MATCH(D566,'Материал хисобот'!$B$9:$B$259,0),1),"")</f>
        <v/>
      </c>
      <c r="G566" s="141"/>
      <c r="H566" s="142"/>
    </row>
    <row r="567" spans="1:8">
      <c r="A567" s="147"/>
      <c r="B567" s="148"/>
      <c r="C567" s="147"/>
      <c r="D567" s="128"/>
      <c r="E567" s="135" t="str">
        <f>IFERROR(INDEX('Материал хисобот'!$C$9:$C$259,MATCH(D567,'Материал хисобот'!$B$9:$B$259,0),1),"")</f>
        <v/>
      </c>
      <c r="F567" s="136" t="str">
        <f>IFERROR(INDEX('Материал хисобот'!$D$9:$D$259,MATCH(D567,'Материал хисобот'!$B$9:$B$259,0),1),"")</f>
        <v/>
      </c>
      <c r="G567" s="141"/>
      <c r="H567" s="142"/>
    </row>
    <row r="568" spans="1:8">
      <c r="A568" s="147"/>
      <c r="B568" s="148"/>
      <c r="C568" s="147"/>
      <c r="D568" s="128"/>
      <c r="E568" s="135" t="str">
        <f>IFERROR(INDEX('Материал хисобот'!$C$9:$C$259,MATCH(D568,'Материал хисобот'!$B$9:$B$259,0),1),"")</f>
        <v/>
      </c>
      <c r="F568" s="136" t="str">
        <f>IFERROR(INDEX('Материал хисобот'!$D$9:$D$259,MATCH(D568,'Материал хисобот'!$B$9:$B$259,0),1),"")</f>
        <v/>
      </c>
      <c r="G568" s="141"/>
      <c r="H568" s="142"/>
    </row>
    <row r="569" spans="1:8">
      <c r="A569" s="147"/>
      <c r="B569" s="148"/>
      <c r="C569" s="147"/>
      <c r="D569" s="128"/>
      <c r="E569" s="135" t="str">
        <f>IFERROR(INDEX('Материал хисобот'!$C$9:$C$259,MATCH(D569,'Материал хисобот'!$B$9:$B$259,0),1),"")</f>
        <v/>
      </c>
      <c r="F569" s="136" t="str">
        <f>IFERROR(INDEX('Материал хисобот'!$D$9:$D$259,MATCH(D569,'Материал хисобот'!$B$9:$B$259,0),1),"")</f>
        <v/>
      </c>
      <c r="G569" s="141"/>
      <c r="H569" s="142"/>
    </row>
    <row r="570" spans="1:8">
      <c r="A570" s="147"/>
      <c r="B570" s="148"/>
      <c r="C570" s="147"/>
      <c r="D570" s="128"/>
      <c r="E570" s="135" t="str">
        <f>IFERROR(INDEX('Материал хисобот'!$C$9:$C$259,MATCH(D570,'Материал хисобот'!$B$9:$B$259,0),1),"")</f>
        <v/>
      </c>
      <c r="F570" s="136" t="str">
        <f>IFERROR(INDEX('Материал хисобот'!$D$9:$D$259,MATCH(D570,'Материал хисобот'!$B$9:$B$259,0),1),"")</f>
        <v/>
      </c>
      <c r="G570" s="141"/>
      <c r="H570" s="142"/>
    </row>
    <row r="571" spans="1:8">
      <c r="A571" s="147"/>
      <c r="B571" s="148"/>
      <c r="C571" s="147"/>
      <c r="D571" s="128"/>
      <c r="E571" s="135" t="str">
        <f>IFERROR(INDEX('Материал хисобот'!$C$9:$C$259,MATCH(D571,'Материал хисобот'!$B$9:$B$259,0),1),"")</f>
        <v/>
      </c>
      <c r="F571" s="136" t="str">
        <f>IFERROR(INDEX('Материал хисобот'!$D$9:$D$259,MATCH(D571,'Материал хисобот'!$B$9:$B$259,0),1),"")</f>
        <v/>
      </c>
      <c r="G571" s="141"/>
      <c r="H571" s="142"/>
    </row>
    <row r="572" spans="1:8">
      <c r="A572" s="147"/>
      <c r="B572" s="148"/>
      <c r="C572" s="147"/>
      <c r="D572" s="128"/>
      <c r="E572" s="135" t="str">
        <f>IFERROR(INDEX('Материал хисобот'!$C$9:$C$259,MATCH(D572,'Материал хисобот'!$B$9:$B$259,0),1),"")</f>
        <v/>
      </c>
      <c r="F572" s="136" t="str">
        <f>IFERROR(INDEX('Материал хисобот'!$D$9:$D$259,MATCH(D572,'Материал хисобот'!$B$9:$B$259,0),1),"")</f>
        <v/>
      </c>
      <c r="G572" s="141"/>
      <c r="H572" s="142"/>
    </row>
    <row r="573" spans="1:8">
      <c r="A573" s="147"/>
      <c r="B573" s="148"/>
      <c r="C573" s="147"/>
      <c r="D573" s="128"/>
      <c r="E573" s="135" t="str">
        <f>IFERROR(INDEX('Материал хисобот'!$C$9:$C$259,MATCH(D573,'Материал хисобот'!$B$9:$B$259,0),1),"")</f>
        <v/>
      </c>
      <c r="F573" s="136" t="str">
        <f>IFERROR(INDEX('Материал хисобот'!$D$9:$D$259,MATCH(D573,'Материал хисобот'!$B$9:$B$259,0),1),"")</f>
        <v/>
      </c>
      <c r="G573" s="141"/>
      <c r="H573" s="142"/>
    </row>
    <row r="574" spans="1:8">
      <c r="A574" s="147"/>
      <c r="B574" s="148"/>
      <c r="C574" s="147"/>
      <c r="D574" s="128"/>
      <c r="E574" s="135" t="str">
        <f>IFERROR(INDEX('Материал хисобот'!$C$9:$C$259,MATCH(D574,'Материал хисобот'!$B$9:$B$259,0),1),"")</f>
        <v/>
      </c>
      <c r="F574" s="136" t="str">
        <f>IFERROR(INDEX('Материал хисобот'!$D$9:$D$259,MATCH(D574,'Материал хисобот'!$B$9:$B$259,0),1),"")</f>
        <v/>
      </c>
      <c r="G574" s="141"/>
      <c r="H574" s="142"/>
    </row>
    <row r="575" spans="1:8">
      <c r="A575" s="147"/>
      <c r="B575" s="148"/>
      <c r="C575" s="147"/>
      <c r="D575" s="128"/>
      <c r="E575" s="135" t="str">
        <f>IFERROR(INDEX('Материал хисобот'!$C$9:$C$259,MATCH(D575,'Материал хисобот'!$B$9:$B$259,0),1),"")</f>
        <v/>
      </c>
      <c r="F575" s="136" t="str">
        <f>IFERROR(INDEX('Материал хисобот'!$D$9:$D$259,MATCH(D575,'Материал хисобот'!$B$9:$B$259,0),1),"")</f>
        <v/>
      </c>
      <c r="G575" s="141"/>
      <c r="H575" s="142"/>
    </row>
    <row r="576" spans="1:8">
      <c r="A576" s="147"/>
      <c r="B576" s="148"/>
      <c r="C576" s="147"/>
      <c r="D576" s="128"/>
      <c r="E576" s="135" t="str">
        <f>IFERROR(INDEX('Материал хисобот'!$C$9:$C$259,MATCH(D576,'Материал хисобот'!$B$9:$B$259,0),1),"")</f>
        <v/>
      </c>
      <c r="F576" s="136" t="str">
        <f>IFERROR(INDEX('Материал хисобот'!$D$9:$D$259,MATCH(D576,'Материал хисобот'!$B$9:$B$259,0),1),"")</f>
        <v/>
      </c>
      <c r="G576" s="141"/>
      <c r="H576" s="142"/>
    </row>
    <row r="577" spans="1:8">
      <c r="A577" s="147"/>
      <c r="B577" s="148"/>
      <c r="C577" s="147"/>
      <c r="D577" s="128"/>
      <c r="E577" s="135" t="str">
        <f>IFERROR(INDEX('Материал хисобот'!$C$9:$C$259,MATCH(D577,'Материал хисобот'!$B$9:$B$259,0),1),"")</f>
        <v/>
      </c>
      <c r="F577" s="136" t="str">
        <f>IFERROR(INDEX('Материал хисобот'!$D$9:$D$259,MATCH(D577,'Материал хисобот'!$B$9:$B$259,0),1),"")</f>
        <v/>
      </c>
      <c r="G577" s="141"/>
      <c r="H577" s="142"/>
    </row>
    <row r="578" spans="1:8">
      <c r="A578" s="147"/>
      <c r="B578" s="148"/>
      <c r="C578" s="147"/>
      <c r="D578" s="128"/>
      <c r="E578" s="135" t="str">
        <f>IFERROR(INDEX('Материал хисобот'!$C$9:$C$259,MATCH(D578,'Материал хисобот'!$B$9:$B$259,0),1),"")</f>
        <v/>
      </c>
      <c r="F578" s="136" t="str">
        <f>IFERROR(INDEX('Материал хисобот'!$D$9:$D$259,MATCH(D578,'Материал хисобот'!$B$9:$B$259,0),1),"")</f>
        <v/>
      </c>
      <c r="G578" s="141"/>
      <c r="H578" s="142"/>
    </row>
    <row r="579" spans="1:8">
      <c r="A579" s="147"/>
      <c r="B579" s="148"/>
      <c r="C579" s="147"/>
      <c r="D579" s="128"/>
      <c r="E579" s="135" t="str">
        <f>IFERROR(INDEX('Материал хисобот'!$C$9:$C$259,MATCH(D579,'Материал хисобот'!$B$9:$B$259,0),1),"")</f>
        <v/>
      </c>
      <c r="F579" s="136" t="str">
        <f>IFERROR(INDEX('Материал хисобот'!$D$9:$D$259,MATCH(D579,'Материал хисобот'!$B$9:$B$259,0),1),"")</f>
        <v/>
      </c>
      <c r="G579" s="141"/>
      <c r="H579" s="142"/>
    </row>
    <row r="580" spans="1:8">
      <c r="A580" s="147"/>
      <c r="B580" s="148"/>
      <c r="C580" s="147"/>
      <c r="D580" s="128"/>
      <c r="E580" s="135" t="str">
        <f>IFERROR(INDEX('Материал хисобот'!$C$9:$C$259,MATCH(D580,'Материал хисобот'!$B$9:$B$259,0),1),"")</f>
        <v/>
      </c>
      <c r="F580" s="136" t="str">
        <f>IFERROR(INDEX('Материал хисобот'!$D$9:$D$259,MATCH(D580,'Материал хисобот'!$B$9:$B$259,0),1),"")</f>
        <v/>
      </c>
      <c r="G580" s="141"/>
      <c r="H580" s="142"/>
    </row>
    <row r="581" spans="1:8">
      <c r="A581" s="147"/>
      <c r="B581" s="148"/>
      <c r="C581" s="147"/>
      <c r="D581" s="128"/>
      <c r="E581" s="135" t="str">
        <f>IFERROR(INDEX('Материал хисобот'!$C$9:$C$259,MATCH(D581,'Материал хисобот'!$B$9:$B$259,0),1),"")</f>
        <v/>
      </c>
      <c r="F581" s="136" t="str">
        <f>IFERROR(INDEX('Материал хисобот'!$D$9:$D$259,MATCH(D581,'Материал хисобот'!$B$9:$B$259,0),1),"")</f>
        <v/>
      </c>
      <c r="G581" s="141"/>
      <c r="H581" s="142"/>
    </row>
    <row r="582" spans="1:8">
      <c r="A582" s="147"/>
      <c r="B582" s="148"/>
      <c r="C582" s="147"/>
      <c r="D582" s="128"/>
      <c r="E582" s="135" t="str">
        <f>IFERROR(INDEX('Материал хисобот'!$C$9:$C$259,MATCH(D582,'Материал хисобот'!$B$9:$B$259,0),1),"")</f>
        <v/>
      </c>
      <c r="F582" s="136" t="str">
        <f>IFERROR(INDEX('Материал хисобот'!$D$9:$D$259,MATCH(D582,'Материал хисобот'!$B$9:$B$259,0),1),"")</f>
        <v/>
      </c>
      <c r="G582" s="141"/>
      <c r="H582" s="142"/>
    </row>
    <row r="583" spans="1:8">
      <c r="A583" s="147"/>
      <c r="B583" s="148"/>
      <c r="C583" s="147"/>
      <c r="D583" s="128"/>
      <c r="E583" s="135" t="str">
        <f>IFERROR(INDEX('Материал хисобот'!$C$9:$C$259,MATCH(D583,'Материал хисобот'!$B$9:$B$259,0),1),"")</f>
        <v/>
      </c>
      <c r="F583" s="136" t="str">
        <f>IFERROR(INDEX('Материал хисобот'!$D$9:$D$259,MATCH(D583,'Материал хисобот'!$B$9:$B$259,0),1),"")</f>
        <v/>
      </c>
      <c r="G583" s="141"/>
      <c r="H583" s="142"/>
    </row>
    <row r="584" spans="1:8">
      <c r="A584" s="147"/>
      <c r="B584" s="148"/>
      <c r="C584" s="147"/>
      <c r="D584" s="128"/>
      <c r="E584" s="135" t="str">
        <f>IFERROR(INDEX('Материал хисобот'!$C$9:$C$259,MATCH(D584,'Материал хисобот'!$B$9:$B$259,0),1),"")</f>
        <v/>
      </c>
      <c r="F584" s="136" t="str">
        <f>IFERROR(INDEX('Материал хисобот'!$D$9:$D$259,MATCH(D584,'Материал хисобот'!$B$9:$B$259,0),1),"")</f>
        <v/>
      </c>
      <c r="G584" s="141"/>
      <c r="H584" s="142"/>
    </row>
    <row r="585" spans="1:8">
      <c r="A585" s="147"/>
      <c r="B585" s="148"/>
      <c r="C585" s="147"/>
      <c r="D585" s="128"/>
      <c r="E585" s="135" t="str">
        <f>IFERROR(INDEX('Материал хисобот'!$C$9:$C$259,MATCH(D585,'Материал хисобот'!$B$9:$B$259,0),1),"")</f>
        <v/>
      </c>
      <c r="F585" s="136" t="str">
        <f>IFERROR(INDEX('Материал хисобот'!$D$9:$D$259,MATCH(D585,'Материал хисобот'!$B$9:$B$259,0),1),"")</f>
        <v/>
      </c>
      <c r="G585" s="141"/>
      <c r="H585" s="142"/>
    </row>
    <row r="586" spans="1:8">
      <c r="A586" s="147"/>
      <c r="B586" s="148"/>
      <c r="C586" s="147"/>
      <c r="D586" s="128"/>
      <c r="E586" s="135" t="str">
        <f>IFERROR(INDEX('Материал хисобот'!$C$9:$C$259,MATCH(D586,'Материал хисобот'!$B$9:$B$259,0),1),"")</f>
        <v/>
      </c>
      <c r="F586" s="136" t="str">
        <f>IFERROR(INDEX('Материал хисобот'!$D$9:$D$259,MATCH(D586,'Материал хисобот'!$B$9:$B$259,0),1),"")</f>
        <v/>
      </c>
      <c r="G586" s="141"/>
      <c r="H586" s="142"/>
    </row>
    <row r="587" spans="1:8">
      <c r="A587" s="147"/>
      <c r="B587" s="148"/>
      <c r="C587" s="147"/>
      <c r="D587" s="128"/>
      <c r="E587" s="135" t="str">
        <f>IFERROR(INDEX('Материал хисобот'!$C$9:$C$259,MATCH(D587,'Материал хисобот'!$B$9:$B$259,0),1),"")</f>
        <v/>
      </c>
      <c r="F587" s="136" t="str">
        <f>IFERROR(INDEX('Материал хисобот'!$D$9:$D$259,MATCH(D587,'Материал хисобот'!$B$9:$B$259,0),1),"")</f>
        <v/>
      </c>
      <c r="G587" s="141"/>
      <c r="H587" s="142"/>
    </row>
    <row r="588" spans="1:8">
      <c r="A588" s="147"/>
      <c r="B588" s="148"/>
      <c r="C588" s="147"/>
      <c r="D588" s="128"/>
      <c r="E588" s="135" t="str">
        <f>IFERROR(INDEX('Материал хисобот'!$C$9:$C$259,MATCH(D588,'Материал хисобот'!$B$9:$B$259,0),1),"")</f>
        <v/>
      </c>
      <c r="F588" s="136" t="str">
        <f>IFERROR(INDEX('Материал хисобот'!$D$9:$D$259,MATCH(D588,'Материал хисобот'!$B$9:$B$259,0),1),"")</f>
        <v/>
      </c>
      <c r="G588" s="141"/>
      <c r="H588" s="142"/>
    </row>
    <row r="589" spans="1:8">
      <c r="A589" s="147"/>
      <c r="B589" s="148"/>
      <c r="C589" s="147"/>
      <c r="D589" s="128"/>
      <c r="E589" s="135" t="str">
        <f>IFERROR(INDEX('Материал хисобот'!$C$9:$C$259,MATCH(D589,'Материал хисобот'!$B$9:$B$259,0),1),"")</f>
        <v/>
      </c>
      <c r="F589" s="136" t="str">
        <f>IFERROR(INDEX('Материал хисобот'!$D$9:$D$259,MATCH(D589,'Материал хисобот'!$B$9:$B$259,0),1),"")</f>
        <v/>
      </c>
      <c r="G589" s="141"/>
      <c r="H589" s="142"/>
    </row>
    <row r="590" spans="1:8">
      <c r="A590" s="147"/>
      <c r="B590" s="148"/>
      <c r="C590" s="147"/>
      <c r="D590" s="128"/>
      <c r="E590" s="135" t="str">
        <f>IFERROR(INDEX('Материал хисобот'!$C$9:$C$259,MATCH(D590,'Материал хисобот'!$B$9:$B$259,0),1),"")</f>
        <v/>
      </c>
      <c r="F590" s="136" t="str">
        <f>IFERROR(INDEX('Материал хисобот'!$D$9:$D$259,MATCH(D590,'Материал хисобот'!$B$9:$B$259,0),1),"")</f>
        <v/>
      </c>
      <c r="G590" s="141"/>
      <c r="H590" s="142"/>
    </row>
    <row r="591" spans="1:8">
      <c r="A591" s="147"/>
      <c r="B591" s="148"/>
      <c r="C591" s="147"/>
      <c r="D591" s="128"/>
      <c r="E591" s="135" t="str">
        <f>IFERROR(INDEX('Материал хисобот'!$C$9:$C$259,MATCH(D591,'Материал хисобот'!$B$9:$B$259,0),1),"")</f>
        <v/>
      </c>
      <c r="F591" s="136" t="str">
        <f>IFERROR(INDEX('Материал хисобот'!$D$9:$D$259,MATCH(D591,'Материал хисобот'!$B$9:$B$259,0),1),"")</f>
        <v/>
      </c>
      <c r="G591" s="141"/>
      <c r="H591" s="142"/>
    </row>
    <row r="592" spans="1:8">
      <c r="A592" s="147"/>
      <c r="B592" s="148"/>
      <c r="C592" s="147"/>
      <c r="D592" s="128"/>
      <c r="E592" s="135" t="str">
        <f>IFERROR(INDEX('Материал хисобот'!$C$9:$C$259,MATCH(D592,'Материал хисобот'!$B$9:$B$259,0),1),"")</f>
        <v/>
      </c>
      <c r="F592" s="136" t="str">
        <f>IFERROR(INDEX('Материал хисобот'!$D$9:$D$259,MATCH(D592,'Материал хисобот'!$B$9:$B$259,0),1),"")</f>
        <v/>
      </c>
      <c r="G592" s="141"/>
      <c r="H592" s="142"/>
    </row>
    <row r="593" spans="1:8">
      <c r="A593" s="147"/>
      <c r="B593" s="148"/>
      <c r="C593" s="147"/>
      <c r="D593" s="128"/>
      <c r="E593" s="135" t="str">
        <f>IFERROR(INDEX('Материал хисобот'!$C$9:$C$259,MATCH(D593,'Материал хисобот'!$B$9:$B$259,0),1),"")</f>
        <v/>
      </c>
      <c r="F593" s="136" t="str">
        <f>IFERROR(INDEX('Материал хисобот'!$D$9:$D$259,MATCH(D593,'Материал хисобот'!$B$9:$B$259,0),1),"")</f>
        <v/>
      </c>
      <c r="G593" s="141"/>
      <c r="H593" s="142"/>
    </row>
    <row r="594" spans="1:8">
      <c r="A594" s="147"/>
      <c r="B594" s="148"/>
      <c r="C594" s="147"/>
      <c r="D594" s="128"/>
      <c r="E594" s="135" t="str">
        <f>IFERROR(INDEX('Материал хисобот'!$C$9:$C$259,MATCH(D594,'Материал хисобот'!$B$9:$B$259,0),1),"")</f>
        <v/>
      </c>
      <c r="F594" s="136" t="str">
        <f>IFERROR(INDEX('Материал хисобот'!$D$9:$D$259,MATCH(D594,'Материал хисобот'!$B$9:$B$259,0),1),"")</f>
        <v/>
      </c>
      <c r="G594" s="141"/>
      <c r="H594" s="142"/>
    </row>
    <row r="595" spans="1:8">
      <c r="A595" s="147"/>
      <c r="B595" s="148"/>
      <c r="C595" s="147"/>
      <c r="D595" s="128"/>
      <c r="E595" s="135" t="str">
        <f>IFERROR(INDEX('Материал хисобот'!$C$9:$C$259,MATCH(D595,'Материал хисобот'!$B$9:$B$259,0),1),"")</f>
        <v/>
      </c>
      <c r="F595" s="136" t="str">
        <f>IFERROR(INDEX('Материал хисобот'!$D$9:$D$259,MATCH(D595,'Материал хисобот'!$B$9:$B$259,0),1),"")</f>
        <v/>
      </c>
      <c r="G595" s="141"/>
      <c r="H595" s="142"/>
    </row>
    <row r="596" spans="1:8">
      <c r="A596" s="147"/>
      <c r="B596" s="148"/>
      <c r="C596" s="147"/>
      <c r="D596" s="128"/>
      <c r="E596" s="135" t="str">
        <f>IFERROR(INDEX('Материал хисобот'!$C$9:$C$259,MATCH(D596,'Материал хисобот'!$B$9:$B$259,0),1),"")</f>
        <v/>
      </c>
      <c r="F596" s="136" t="str">
        <f>IFERROR(INDEX('Материал хисобот'!$D$9:$D$259,MATCH(D596,'Материал хисобот'!$B$9:$B$259,0),1),"")</f>
        <v/>
      </c>
      <c r="G596" s="141"/>
      <c r="H596" s="142"/>
    </row>
    <row r="597" spans="1:8">
      <c r="A597" s="147"/>
      <c r="B597" s="148"/>
      <c r="C597" s="147"/>
      <c r="D597" s="128"/>
      <c r="E597" s="135" t="str">
        <f>IFERROR(INDEX('Материал хисобот'!$C$9:$C$259,MATCH(D597,'Материал хисобот'!$B$9:$B$259,0),1),"")</f>
        <v/>
      </c>
      <c r="F597" s="136" t="str">
        <f>IFERROR(INDEX('Материал хисобот'!$D$9:$D$259,MATCH(D597,'Материал хисобот'!$B$9:$B$259,0),1),"")</f>
        <v/>
      </c>
      <c r="G597" s="141"/>
      <c r="H597" s="142"/>
    </row>
    <row r="598" spans="1:8">
      <c r="A598" s="147"/>
      <c r="B598" s="148"/>
      <c r="C598" s="147"/>
      <c r="D598" s="128"/>
      <c r="E598" s="135" t="str">
        <f>IFERROR(INDEX('Материал хисобот'!$C$9:$C$259,MATCH(D598,'Материал хисобот'!$B$9:$B$259,0),1),"")</f>
        <v/>
      </c>
      <c r="F598" s="136" t="str">
        <f>IFERROR(INDEX('Материал хисобот'!$D$9:$D$259,MATCH(D598,'Материал хисобот'!$B$9:$B$259,0),1),"")</f>
        <v/>
      </c>
      <c r="G598" s="141"/>
      <c r="H598" s="142"/>
    </row>
    <row r="599" spans="1:8">
      <c r="A599" s="147"/>
      <c r="B599" s="148"/>
      <c r="C599" s="147"/>
      <c r="D599" s="128"/>
      <c r="E599" s="135" t="str">
        <f>IFERROR(INDEX('Материал хисобот'!$C$9:$C$259,MATCH(D599,'Материал хисобот'!$B$9:$B$259,0),1),"")</f>
        <v/>
      </c>
      <c r="F599" s="136" t="str">
        <f>IFERROR(INDEX('Материал хисобот'!$D$9:$D$259,MATCH(D599,'Материал хисобот'!$B$9:$B$259,0),1),"")</f>
        <v/>
      </c>
      <c r="G599" s="141"/>
      <c r="H599" s="142"/>
    </row>
    <row r="600" spans="1:8">
      <c r="A600" s="147"/>
      <c r="B600" s="148"/>
      <c r="C600" s="147"/>
      <c r="D600" s="128"/>
      <c r="E600" s="135" t="str">
        <f>IFERROR(INDEX('Материал хисобот'!$C$9:$C$259,MATCH(D600,'Материал хисобот'!$B$9:$B$259,0),1),"")</f>
        <v/>
      </c>
      <c r="F600" s="136" t="str">
        <f>IFERROR(INDEX('Материал хисобот'!$D$9:$D$259,MATCH(D600,'Материал хисобот'!$B$9:$B$259,0),1),"")</f>
        <v/>
      </c>
      <c r="G600" s="141"/>
      <c r="H600" s="142"/>
    </row>
    <row r="601" spans="1:8">
      <c r="A601" s="147"/>
      <c r="B601" s="148"/>
      <c r="C601" s="147"/>
      <c r="D601" s="128"/>
      <c r="E601" s="135" t="str">
        <f>IFERROR(INDEX('Материал хисобот'!$C$9:$C$259,MATCH(D601,'Материал хисобот'!$B$9:$B$259,0),1),"")</f>
        <v/>
      </c>
      <c r="F601" s="136" t="str">
        <f>IFERROR(INDEX('Материал хисобот'!$D$9:$D$259,MATCH(D601,'Материал хисобот'!$B$9:$B$259,0),1),"")</f>
        <v/>
      </c>
      <c r="G601" s="141"/>
      <c r="H601" s="142"/>
    </row>
    <row r="602" spans="1:8">
      <c r="A602" s="147"/>
      <c r="B602" s="148"/>
      <c r="C602" s="147"/>
      <c r="D602" s="128"/>
      <c r="E602" s="135" t="str">
        <f>IFERROR(INDEX('Материал хисобот'!$C$9:$C$259,MATCH(D602,'Материал хисобот'!$B$9:$B$259,0),1),"")</f>
        <v/>
      </c>
      <c r="F602" s="136" t="str">
        <f>IFERROR(INDEX('Материал хисобот'!$D$9:$D$259,MATCH(D602,'Материал хисобот'!$B$9:$B$259,0),1),"")</f>
        <v/>
      </c>
      <c r="G602" s="141"/>
      <c r="H602" s="142"/>
    </row>
    <row r="603" spans="1:8">
      <c r="A603" s="147"/>
      <c r="B603" s="148"/>
      <c r="C603" s="147"/>
      <c r="D603" s="128"/>
      <c r="E603" s="135" t="str">
        <f>IFERROR(INDEX('Материал хисобот'!$C$9:$C$259,MATCH(D603,'Материал хисобот'!$B$9:$B$259,0),1),"")</f>
        <v/>
      </c>
      <c r="F603" s="136" t="str">
        <f>IFERROR(INDEX('Материал хисобот'!$D$9:$D$259,MATCH(D603,'Материал хисобот'!$B$9:$B$259,0),1),"")</f>
        <v/>
      </c>
      <c r="G603" s="141"/>
      <c r="H603" s="142"/>
    </row>
    <row r="604" spans="1:8">
      <c r="A604" s="147"/>
      <c r="B604" s="148"/>
      <c r="C604" s="147"/>
      <c r="D604" s="128"/>
      <c r="E604" s="135" t="str">
        <f>IFERROR(INDEX('Материал хисобот'!$C$9:$C$259,MATCH(D604,'Материал хисобот'!$B$9:$B$259,0),1),"")</f>
        <v/>
      </c>
      <c r="F604" s="136" t="str">
        <f>IFERROR(INDEX('Материал хисобот'!$D$9:$D$259,MATCH(D604,'Материал хисобот'!$B$9:$B$259,0),1),"")</f>
        <v/>
      </c>
      <c r="G604" s="141"/>
      <c r="H604" s="142"/>
    </row>
    <row r="605" spans="1:8">
      <c r="A605" s="147"/>
      <c r="B605" s="148"/>
      <c r="C605" s="147"/>
      <c r="D605" s="128"/>
      <c r="E605" s="135" t="str">
        <f>IFERROR(INDEX('Материал хисобот'!$C$9:$C$259,MATCH(D605,'Материал хисобот'!$B$9:$B$259,0),1),"")</f>
        <v/>
      </c>
      <c r="F605" s="136" t="str">
        <f>IFERROR(INDEX('Материал хисобот'!$D$9:$D$259,MATCH(D605,'Материал хисобот'!$B$9:$B$259,0),1),"")</f>
        <v/>
      </c>
      <c r="G605" s="141"/>
      <c r="H605" s="142"/>
    </row>
    <row r="606" spans="1:8">
      <c r="A606" s="147"/>
      <c r="B606" s="148"/>
      <c r="C606" s="147"/>
      <c r="D606" s="128"/>
      <c r="E606" s="135" t="str">
        <f>IFERROR(INDEX('Материал хисобот'!$C$9:$C$259,MATCH(D606,'Материал хисобот'!$B$9:$B$259,0),1),"")</f>
        <v/>
      </c>
      <c r="F606" s="136" t="str">
        <f>IFERROR(INDEX('Материал хисобот'!$D$9:$D$259,MATCH(D606,'Материал хисобот'!$B$9:$B$259,0),1),"")</f>
        <v/>
      </c>
      <c r="G606" s="141"/>
      <c r="H606" s="142"/>
    </row>
    <row r="607" spans="1:8">
      <c r="A607" s="147"/>
      <c r="B607" s="148"/>
      <c r="C607" s="147"/>
      <c r="D607" s="128"/>
      <c r="E607" s="135" t="str">
        <f>IFERROR(INDEX('Материал хисобот'!$C$9:$C$259,MATCH(D607,'Материал хисобот'!$B$9:$B$259,0),1),"")</f>
        <v/>
      </c>
      <c r="F607" s="136" t="str">
        <f>IFERROR(INDEX('Материал хисобот'!$D$9:$D$259,MATCH(D607,'Материал хисобот'!$B$9:$B$259,0),1),"")</f>
        <v/>
      </c>
      <c r="G607" s="141"/>
      <c r="H607" s="142"/>
    </row>
    <row r="608" spans="1:8">
      <c r="A608" s="147"/>
      <c r="B608" s="148"/>
      <c r="C608" s="147"/>
      <c r="D608" s="128"/>
      <c r="E608" s="135" t="str">
        <f>IFERROR(INDEX('Материал хисобот'!$C$9:$C$259,MATCH(D608,'Материал хисобот'!$B$9:$B$259,0),1),"")</f>
        <v/>
      </c>
      <c r="F608" s="136" t="str">
        <f>IFERROR(INDEX('Материал хисобот'!$D$9:$D$259,MATCH(D608,'Материал хисобот'!$B$9:$B$259,0),1),"")</f>
        <v/>
      </c>
      <c r="G608" s="141"/>
      <c r="H608" s="142"/>
    </row>
    <row r="609" spans="1:8">
      <c r="A609" s="147"/>
      <c r="B609" s="148"/>
      <c r="C609" s="147"/>
      <c r="D609" s="128"/>
      <c r="E609" s="135" t="str">
        <f>IFERROR(INDEX('Материал хисобот'!$C$9:$C$259,MATCH(D609,'Материал хисобот'!$B$9:$B$259,0),1),"")</f>
        <v/>
      </c>
      <c r="F609" s="136" t="str">
        <f>IFERROR(INDEX('Материал хисобот'!$D$9:$D$259,MATCH(D609,'Материал хисобот'!$B$9:$B$259,0),1),"")</f>
        <v/>
      </c>
      <c r="G609" s="141"/>
      <c r="H609" s="142"/>
    </row>
    <row r="610" spans="1:8">
      <c r="A610" s="147"/>
      <c r="B610" s="148"/>
      <c r="C610" s="147"/>
      <c r="D610" s="128"/>
      <c r="E610" s="135" t="str">
        <f>IFERROR(INDEX('Материал хисобот'!$C$9:$C$259,MATCH(D610,'Материал хисобот'!$B$9:$B$259,0),1),"")</f>
        <v/>
      </c>
      <c r="F610" s="136" t="str">
        <f>IFERROR(INDEX('Материал хисобот'!$D$9:$D$259,MATCH(D610,'Материал хисобот'!$B$9:$B$259,0),1),"")</f>
        <v/>
      </c>
      <c r="G610" s="141"/>
      <c r="H610" s="142"/>
    </row>
    <row r="611" spans="1:8">
      <c r="A611" s="147"/>
      <c r="B611" s="148"/>
      <c r="C611" s="147"/>
      <c r="D611" s="128"/>
      <c r="E611" s="135" t="str">
        <f>IFERROR(INDEX('Материал хисобот'!$C$9:$C$259,MATCH(D611,'Материал хисобот'!$B$9:$B$259,0),1),"")</f>
        <v/>
      </c>
      <c r="F611" s="136" t="str">
        <f>IFERROR(INDEX('Материал хисобот'!$D$9:$D$259,MATCH(D611,'Материал хисобот'!$B$9:$B$259,0),1),"")</f>
        <v/>
      </c>
      <c r="G611" s="141"/>
      <c r="H611" s="142"/>
    </row>
    <row r="612" spans="1:8">
      <c r="A612" s="147"/>
      <c r="B612" s="148"/>
      <c r="C612" s="147"/>
      <c r="D612" s="128"/>
      <c r="E612" s="135" t="str">
        <f>IFERROR(INDEX('Материал хисобот'!$C$9:$C$259,MATCH(D612,'Материал хисобот'!$B$9:$B$259,0),1),"")</f>
        <v/>
      </c>
      <c r="F612" s="136" t="str">
        <f>IFERROR(INDEX('Материал хисобот'!$D$9:$D$259,MATCH(D612,'Материал хисобот'!$B$9:$B$259,0),1),"")</f>
        <v/>
      </c>
      <c r="G612" s="141"/>
      <c r="H612" s="142"/>
    </row>
    <row r="613" spans="1:8">
      <c r="A613" s="147"/>
      <c r="B613" s="148"/>
      <c r="C613" s="147"/>
      <c r="D613" s="128"/>
      <c r="E613" s="135" t="str">
        <f>IFERROR(INDEX('Материал хисобот'!$C$9:$C$259,MATCH(D613,'Материал хисобот'!$B$9:$B$259,0),1),"")</f>
        <v/>
      </c>
      <c r="F613" s="136" t="str">
        <f>IFERROR(INDEX('Материал хисобот'!$D$9:$D$259,MATCH(D613,'Материал хисобот'!$B$9:$B$259,0),1),"")</f>
        <v/>
      </c>
      <c r="G613" s="141"/>
      <c r="H613" s="142"/>
    </row>
    <row r="614" spans="1:8">
      <c r="A614" s="147"/>
      <c r="B614" s="148"/>
      <c r="C614" s="147"/>
      <c r="D614" s="128"/>
      <c r="E614" s="135" t="str">
        <f>IFERROR(INDEX('Материал хисобот'!$C$9:$C$259,MATCH(D614,'Материал хисобот'!$B$9:$B$259,0),1),"")</f>
        <v/>
      </c>
      <c r="F614" s="136" t="str">
        <f>IFERROR(INDEX('Материал хисобот'!$D$9:$D$259,MATCH(D614,'Материал хисобот'!$B$9:$B$259,0),1),"")</f>
        <v/>
      </c>
      <c r="G614" s="141"/>
      <c r="H614" s="142"/>
    </row>
    <row r="615" spans="1:8">
      <c r="A615" s="147"/>
      <c r="B615" s="148"/>
      <c r="C615" s="147"/>
      <c r="D615" s="128"/>
      <c r="E615" s="135" t="str">
        <f>IFERROR(INDEX('Материал хисобот'!$C$9:$C$259,MATCH(D615,'Материал хисобот'!$B$9:$B$259,0),1),"")</f>
        <v/>
      </c>
      <c r="F615" s="136" t="str">
        <f>IFERROR(INDEX('Материал хисобот'!$D$9:$D$259,MATCH(D615,'Материал хисобот'!$B$9:$B$259,0),1),"")</f>
        <v/>
      </c>
      <c r="G615" s="141"/>
      <c r="H615" s="142"/>
    </row>
    <row r="616" spans="1:8">
      <c r="A616" s="147"/>
      <c r="B616" s="148"/>
      <c r="C616" s="147"/>
      <c r="D616" s="128"/>
      <c r="E616" s="135" t="str">
        <f>IFERROR(INDEX('Материал хисобот'!$C$9:$C$259,MATCH(D616,'Материал хисобот'!$B$9:$B$259,0),1),"")</f>
        <v/>
      </c>
      <c r="F616" s="136" t="str">
        <f>IFERROR(INDEX('Материал хисобот'!$D$9:$D$259,MATCH(D616,'Материал хисобот'!$B$9:$B$259,0),1),"")</f>
        <v/>
      </c>
      <c r="G616" s="141"/>
      <c r="H616" s="142"/>
    </row>
    <row r="617" spans="1:8">
      <c r="A617" s="147"/>
      <c r="B617" s="148"/>
      <c r="C617" s="147"/>
      <c r="D617" s="128"/>
      <c r="E617" s="135" t="str">
        <f>IFERROR(INDEX('Материал хисобот'!$C$9:$C$259,MATCH(D617,'Материал хисобот'!$B$9:$B$259,0),1),"")</f>
        <v/>
      </c>
      <c r="F617" s="136" t="str">
        <f>IFERROR(INDEX('Материал хисобот'!$D$9:$D$259,MATCH(D617,'Материал хисобот'!$B$9:$B$259,0),1),"")</f>
        <v/>
      </c>
      <c r="G617" s="141"/>
      <c r="H617" s="142"/>
    </row>
    <row r="618" spans="1:8">
      <c r="A618" s="147"/>
      <c r="B618" s="148"/>
      <c r="C618" s="147"/>
      <c r="D618" s="128"/>
      <c r="E618" s="135" t="str">
        <f>IFERROR(INDEX('Материал хисобот'!$C$9:$C$259,MATCH(D618,'Материал хисобот'!$B$9:$B$259,0),1),"")</f>
        <v/>
      </c>
      <c r="F618" s="136" t="str">
        <f>IFERROR(INDEX('Материал хисобот'!$D$9:$D$259,MATCH(D618,'Материал хисобот'!$B$9:$B$259,0),1),"")</f>
        <v/>
      </c>
      <c r="G618" s="141"/>
      <c r="H618" s="142"/>
    </row>
    <row r="619" spans="1:8">
      <c r="A619" s="147"/>
      <c r="B619" s="148"/>
      <c r="C619" s="147"/>
      <c r="D619" s="128"/>
      <c r="E619" s="135" t="str">
        <f>IFERROR(INDEX('Материал хисобот'!$C$9:$C$259,MATCH(D619,'Материал хисобот'!$B$9:$B$259,0),1),"")</f>
        <v/>
      </c>
      <c r="F619" s="136" t="str">
        <f>IFERROR(INDEX('Материал хисобот'!$D$9:$D$259,MATCH(D619,'Материал хисобот'!$B$9:$B$259,0),1),"")</f>
        <v/>
      </c>
      <c r="G619" s="141"/>
      <c r="H619" s="142"/>
    </row>
    <row r="620" spans="1:8">
      <c r="A620" s="147"/>
      <c r="B620" s="148"/>
      <c r="C620" s="147"/>
      <c r="D620" s="128"/>
      <c r="E620" s="135" t="str">
        <f>IFERROR(INDEX('Материал хисобот'!$C$9:$C$259,MATCH(D620,'Материал хисобот'!$B$9:$B$259,0),1),"")</f>
        <v/>
      </c>
      <c r="F620" s="136" t="str">
        <f>IFERROR(INDEX('Материал хисобот'!$D$9:$D$259,MATCH(D620,'Материал хисобот'!$B$9:$B$259,0),1),"")</f>
        <v/>
      </c>
      <c r="G620" s="141"/>
      <c r="H620" s="142"/>
    </row>
    <row r="621" spans="1:8">
      <c r="A621" s="147"/>
      <c r="B621" s="148"/>
      <c r="C621" s="147"/>
      <c r="D621" s="128"/>
      <c r="E621" s="135" t="str">
        <f>IFERROR(INDEX('Материал хисобот'!$C$9:$C$259,MATCH(D621,'Материал хисобот'!$B$9:$B$259,0),1),"")</f>
        <v/>
      </c>
      <c r="F621" s="136" t="str">
        <f>IFERROR(INDEX('Материал хисобот'!$D$9:$D$259,MATCH(D621,'Материал хисобот'!$B$9:$B$259,0),1),"")</f>
        <v/>
      </c>
      <c r="G621" s="141"/>
      <c r="H621" s="142"/>
    </row>
    <row r="622" spans="1:8">
      <c r="A622" s="147"/>
      <c r="B622" s="148"/>
      <c r="C622" s="147"/>
      <c r="D622" s="128"/>
      <c r="E622" s="135" t="str">
        <f>IFERROR(INDEX('Материал хисобот'!$C$9:$C$259,MATCH(D622,'Материал хисобот'!$B$9:$B$259,0),1),"")</f>
        <v/>
      </c>
      <c r="F622" s="136" t="str">
        <f>IFERROR(INDEX('Материал хисобот'!$D$9:$D$259,MATCH(D622,'Материал хисобот'!$B$9:$B$259,0),1),"")</f>
        <v/>
      </c>
      <c r="G622" s="141"/>
      <c r="H622" s="142"/>
    </row>
    <row r="623" spans="1:8">
      <c r="A623" s="147"/>
      <c r="B623" s="148"/>
      <c r="C623" s="147"/>
      <c r="D623" s="128"/>
      <c r="E623" s="135" t="str">
        <f>IFERROR(INDEX('Материал хисобот'!$C$9:$C$259,MATCH(D623,'Материал хисобот'!$B$9:$B$259,0),1),"")</f>
        <v/>
      </c>
      <c r="F623" s="136" t="str">
        <f>IFERROR(INDEX('Материал хисобот'!$D$9:$D$259,MATCH(D623,'Материал хисобот'!$B$9:$B$259,0),1),"")</f>
        <v/>
      </c>
      <c r="G623" s="141"/>
      <c r="H623" s="142"/>
    </row>
    <row r="624" spans="1:8">
      <c r="A624" s="147"/>
      <c r="B624" s="148"/>
      <c r="C624" s="147"/>
      <c r="D624" s="128"/>
      <c r="E624" s="135" t="str">
        <f>IFERROR(INDEX('Материал хисобот'!$C$9:$C$259,MATCH(D624,'Материал хисобот'!$B$9:$B$259,0),1),"")</f>
        <v/>
      </c>
      <c r="F624" s="136" t="str">
        <f>IFERROR(INDEX('Материал хисобот'!$D$9:$D$259,MATCH(D624,'Материал хисобот'!$B$9:$B$259,0),1),"")</f>
        <v/>
      </c>
      <c r="G624" s="141"/>
      <c r="H624" s="142"/>
    </row>
    <row r="625" spans="1:8">
      <c r="A625" s="147"/>
      <c r="B625" s="148"/>
      <c r="C625" s="147"/>
      <c r="D625" s="128"/>
      <c r="E625" s="135" t="str">
        <f>IFERROR(INDEX('Материал хисобот'!$C$9:$C$259,MATCH(D625,'Материал хисобот'!$B$9:$B$259,0),1),"")</f>
        <v/>
      </c>
      <c r="F625" s="136" t="str">
        <f>IFERROR(INDEX('Материал хисобот'!$D$9:$D$259,MATCH(D625,'Материал хисобот'!$B$9:$B$259,0),1),"")</f>
        <v/>
      </c>
      <c r="G625" s="141"/>
      <c r="H625" s="142"/>
    </row>
    <row r="626" spans="1:8">
      <c r="A626" s="147"/>
      <c r="B626" s="148"/>
      <c r="C626" s="147"/>
      <c r="D626" s="128"/>
      <c r="E626" s="135" t="str">
        <f>IFERROR(INDEX('Материал хисобот'!$C$9:$C$259,MATCH(D626,'Материал хисобот'!$B$9:$B$259,0),1),"")</f>
        <v/>
      </c>
      <c r="F626" s="136" t="str">
        <f>IFERROR(INDEX('Материал хисобот'!$D$9:$D$259,MATCH(D626,'Материал хисобот'!$B$9:$B$259,0),1),"")</f>
        <v/>
      </c>
      <c r="G626" s="141"/>
      <c r="H626" s="142"/>
    </row>
    <row r="627" spans="1:8">
      <c r="A627" s="147"/>
      <c r="B627" s="148"/>
      <c r="C627" s="147"/>
      <c r="D627" s="128"/>
      <c r="E627" s="135" t="str">
        <f>IFERROR(INDEX('Материал хисобот'!$C$9:$C$259,MATCH(D627,'Материал хисобот'!$B$9:$B$259,0),1),"")</f>
        <v/>
      </c>
      <c r="F627" s="136" t="str">
        <f>IFERROR(INDEX('Материал хисобот'!$D$9:$D$259,MATCH(D627,'Материал хисобот'!$B$9:$B$259,0),1),"")</f>
        <v/>
      </c>
      <c r="G627" s="141"/>
      <c r="H627" s="142"/>
    </row>
    <row r="628" spans="1:8">
      <c r="A628" s="147"/>
      <c r="B628" s="148"/>
      <c r="C628" s="147"/>
      <c r="D628" s="128"/>
      <c r="E628" s="135" t="str">
        <f>IFERROR(INDEX('Материал хисобот'!$C$9:$C$259,MATCH(D628,'Материал хисобот'!$B$9:$B$259,0),1),"")</f>
        <v/>
      </c>
      <c r="F628" s="136" t="str">
        <f>IFERROR(INDEX('Материал хисобот'!$D$9:$D$259,MATCH(D628,'Материал хисобот'!$B$9:$B$259,0),1),"")</f>
        <v/>
      </c>
      <c r="G628" s="141"/>
      <c r="H628" s="142"/>
    </row>
    <row r="629" spans="1:8">
      <c r="A629" s="147"/>
      <c r="B629" s="148"/>
      <c r="C629" s="147"/>
      <c r="D629" s="128"/>
      <c r="E629" s="135" t="str">
        <f>IFERROR(INDEX('Материал хисобот'!$C$9:$C$259,MATCH(D629,'Материал хисобот'!$B$9:$B$259,0),1),"")</f>
        <v/>
      </c>
      <c r="F629" s="136" t="str">
        <f>IFERROR(INDEX('Материал хисобот'!$D$9:$D$259,MATCH(D629,'Материал хисобот'!$B$9:$B$259,0),1),"")</f>
        <v/>
      </c>
      <c r="G629" s="141"/>
      <c r="H629" s="142"/>
    </row>
    <row r="630" spans="1:8">
      <c r="A630" s="147"/>
      <c r="B630" s="148"/>
      <c r="C630" s="147"/>
      <c r="D630" s="128"/>
      <c r="E630" s="135" t="str">
        <f>IFERROR(INDEX('Материал хисобот'!$C$9:$C$259,MATCH(D630,'Материал хисобот'!$B$9:$B$259,0),1),"")</f>
        <v/>
      </c>
      <c r="F630" s="136" t="str">
        <f>IFERROR(INDEX('Материал хисобот'!$D$9:$D$259,MATCH(D630,'Материал хисобот'!$B$9:$B$259,0),1),"")</f>
        <v/>
      </c>
      <c r="G630" s="141"/>
      <c r="H630" s="142"/>
    </row>
    <row r="631" spans="1:8">
      <c r="A631" s="147"/>
      <c r="B631" s="148"/>
      <c r="C631" s="147"/>
      <c r="D631" s="128"/>
      <c r="E631" s="135" t="str">
        <f>IFERROR(INDEX('Материал хисобот'!$C$9:$C$259,MATCH(D631,'Материал хисобот'!$B$9:$B$259,0),1),"")</f>
        <v/>
      </c>
      <c r="F631" s="136" t="str">
        <f>IFERROR(INDEX('Материал хисобот'!$D$9:$D$259,MATCH(D631,'Материал хисобот'!$B$9:$B$259,0),1),"")</f>
        <v/>
      </c>
      <c r="G631" s="141"/>
      <c r="H631" s="142"/>
    </row>
    <row r="632" spans="1:8">
      <c r="A632" s="147"/>
      <c r="B632" s="148"/>
      <c r="C632" s="147"/>
      <c r="D632" s="128"/>
      <c r="E632" s="135" t="str">
        <f>IFERROR(INDEX('Материал хисобот'!$C$9:$C$259,MATCH(D632,'Материал хисобот'!$B$9:$B$259,0),1),"")</f>
        <v/>
      </c>
      <c r="F632" s="136" t="str">
        <f>IFERROR(INDEX('Материал хисобот'!$D$9:$D$259,MATCH(D632,'Материал хисобот'!$B$9:$B$259,0),1),"")</f>
        <v/>
      </c>
      <c r="G632" s="141"/>
      <c r="H632" s="142"/>
    </row>
    <row r="633" spans="1:8">
      <c r="A633" s="147"/>
      <c r="B633" s="148"/>
      <c r="C633" s="147"/>
      <c r="D633" s="128"/>
      <c r="E633" s="135" t="str">
        <f>IFERROR(INDEX('Материал хисобот'!$C$9:$C$259,MATCH(D633,'Материал хисобот'!$B$9:$B$259,0),1),"")</f>
        <v/>
      </c>
      <c r="F633" s="136" t="str">
        <f>IFERROR(INDEX('Материал хисобот'!$D$9:$D$259,MATCH(D633,'Материал хисобот'!$B$9:$B$259,0),1),"")</f>
        <v/>
      </c>
      <c r="G633" s="141"/>
      <c r="H633" s="142"/>
    </row>
    <row r="634" spans="1:8">
      <c r="A634" s="147"/>
      <c r="B634" s="148"/>
      <c r="C634" s="147"/>
      <c r="D634" s="128"/>
      <c r="E634" s="135" t="str">
        <f>IFERROR(INDEX('Материал хисобот'!$C$9:$C$259,MATCH(D634,'Материал хисобот'!$B$9:$B$259,0),1),"")</f>
        <v/>
      </c>
      <c r="F634" s="136" t="str">
        <f>IFERROR(INDEX('Материал хисобот'!$D$9:$D$259,MATCH(D634,'Материал хисобот'!$B$9:$B$259,0),1),"")</f>
        <v/>
      </c>
      <c r="G634" s="141"/>
      <c r="H634" s="142"/>
    </row>
    <row r="635" spans="1:8">
      <c r="A635" s="147"/>
      <c r="B635" s="148"/>
      <c r="C635" s="147"/>
      <c r="D635" s="128"/>
      <c r="E635" s="135" t="str">
        <f>IFERROR(INDEX('Материал хисобот'!$C$9:$C$259,MATCH(D635,'Материал хисобот'!$B$9:$B$259,0),1),"")</f>
        <v/>
      </c>
      <c r="F635" s="136" t="str">
        <f>IFERROR(INDEX('Материал хисобот'!$D$9:$D$259,MATCH(D635,'Материал хисобот'!$B$9:$B$259,0),1),"")</f>
        <v/>
      </c>
      <c r="G635" s="141"/>
      <c r="H635" s="142"/>
    </row>
    <row r="636" spans="1:8">
      <c r="A636" s="147"/>
      <c r="B636" s="148"/>
      <c r="C636" s="147"/>
      <c r="D636" s="128"/>
      <c r="E636" s="135" t="str">
        <f>IFERROR(INDEX('Материал хисобот'!$C$9:$C$259,MATCH(D636,'Материал хисобот'!$B$9:$B$259,0),1),"")</f>
        <v/>
      </c>
      <c r="F636" s="136" t="str">
        <f>IFERROR(INDEX('Материал хисобот'!$D$9:$D$259,MATCH(D636,'Материал хисобот'!$B$9:$B$259,0),1),"")</f>
        <v/>
      </c>
      <c r="G636" s="141"/>
      <c r="H636" s="142"/>
    </row>
    <row r="637" spans="1:8">
      <c r="A637" s="147"/>
      <c r="B637" s="148"/>
      <c r="C637" s="147"/>
      <c r="D637" s="128"/>
      <c r="E637" s="135" t="str">
        <f>IFERROR(INDEX('Материал хисобот'!$C$9:$C$259,MATCH(D637,'Материал хисобот'!$B$9:$B$259,0),1),"")</f>
        <v/>
      </c>
      <c r="F637" s="136" t="str">
        <f>IFERROR(INDEX('Материал хисобот'!$D$9:$D$259,MATCH(D637,'Материал хисобот'!$B$9:$B$259,0),1),"")</f>
        <v/>
      </c>
      <c r="G637" s="141"/>
      <c r="H637" s="142"/>
    </row>
    <row r="638" spans="1:8">
      <c r="A638" s="147"/>
      <c r="B638" s="148"/>
      <c r="C638" s="147"/>
      <c r="D638" s="128"/>
      <c r="E638" s="135" t="str">
        <f>IFERROR(INDEX('Материал хисобот'!$C$9:$C$259,MATCH(D638,'Материал хисобот'!$B$9:$B$259,0),1),"")</f>
        <v/>
      </c>
      <c r="F638" s="136" t="str">
        <f>IFERROR(INDEX('Материал хисобот'!$D$9:$D$259,MATCH(D638,'Материал хисобот'!$B$9:$B$259,0),1),"")</f>
        <v/>
      </c>
      <c r="G638" s="141"/>
      <c r="H638" s="142"/>
    </row>
    <row r="639" spans="1:8">
      <c r="A639" s="147"/>
      <c r="B639" s="148"/>
      <c r="C639" s="147"/>
      <c r="D639" s="128"/>
      <c r="E639" s="135" t="str">
        <f>IFERROR(INDEX('Материал хисобот'!$C$9:$C$259,MATCH(D639,'Материал хисобот'!$B$9:$B$259,0),1),"")</f>
        <v/>
      </c>
      <c r="F639" s="136" t="str">
        <f>IFERROR(INDEX('Материал хисобот'!$D$9:$D$259,MATCH(D639,'Материал хисобот'!$B$9:$B$259,0),1),"")</f>
        <v/>
      </c>
      <c r="G639" s="141"/>
      <c r="H639" s="142"/>
    </row>
    <row r="640" spans="1:8">
      <c r="A640" s="147"/>
      <c r="B640" s="148"/>
      <c r="C640" s="147"/>
      <c r="D640" s="128"/>
      <c r="E640" s="135" t="str">
        <f>IFERROR(INDEX('Материал хисобот'!$C$9:$C$259,MATCH(D640,'Материал хисобот'!$B$9:$B$259,0),1),"")</f>
        <v/>
      </c>
      <c r="F640" s="136" t="str">
        <f>IFERROR(INDEX('Материал хисобот'!$D$9:$D$259,MATCH(D640,'Материал хисобот'!$B$9:$B$259,0),1),"")</f>
        <v/>
      </c>
      <c r="G640" s="141"/>
      <c r="H640" s="142"/>
    </row>
    <row r="641" spans="1:8">
      <c r="A641" s="147"/>
      <c r="B641" s="148"/>
      <c r="C641" s="147"/>
      <c r="D641" s="128"/>
      <c r="E641" s="135" t="str">
        <f>IFERROR(INDEX('Материал хисобот'!$C$9:$C$259,MATCH(D641,'Материал хисобот'!$B$9:$B$259,0),1),"")</f>
        <v/>
      </c>
      <c r="F641" s="136" t="str">
        <f>IFERROR(INDEX('Материал хисобот'!$D$9:$D$259,MATCH(D641,'Материал хисобот'!$B$9:$B$259,0),1),"")</f>
        <v/>
      </c>
      <c r="G641" s="141"/>
      <c r="H641" s="142"/>
    </row>
    <row r="642" spans="1:8">
      <c r="A642" s="147"/>
      <c r="B642" s="148"/>
      <c r="C642" s="147"/>
      <c r="D642" s="128"/>
      <c r="E642" s="135" t="str">
        <f>IFERROR(INDEX('Материал хисобот'!$C$9:$C$259,MATCH(D642,'Материал хисобот'!$B$9:$B$259,0),1),"")</f>
        <v/>
      </c>
      <c r="F642" s="136" t="str">
        <f>IFERROR(INDEX('Материал хисобот'!$D$9:$D$259,MATCH(D642,'Материал хисобот'!$B$9:$B$259,0),1),"")</f>
        <v/>
      </c>
      <c r="G642" s="141"/>
      <c r="H642" s="142"/>
    </row>
    <row r="643" spans="1:8">
      <c r="A643" s="147"/>
      <c r="B643" s="148"/>
      <c r="C643" s="147"/>
      <c r="D643" s="128"/>
      <c r="E643" s="135" t="str">
        <f>IFERROR(INDEX('Материал хисобот'!$C$9:$C$259,MATCH(D643,'Материал хисобот'!$B$9:$B$259,0),1),"")</f>
        <v/>
      </c>
      <c r="F643" s="136" t="str">
        <f>IFERROR(INDEX('Материал хисобот'!$D$9:$D$259,MATCH(D643,'Материал хисобот'!$B$9:$B$259,0),1),"")</f>
        <v/>
      </c>
      <c r="G643" s="141"/>
      <c r="H643" s="142"/>
    </row>
    <row r="644" spans="1:8">
      <c r="A644" s="147"/>
      <c r="B644" s="148"/>
      <c r="C644" s="147"/>
      <c r="D644" s="128"/>
      <c r="E644" s="135" t="str">
        <f>IFERROR(INDEX('Материал хисобот'!$C$9:$C$259,MATCH(D644,'Материал хисобот'!$B$9:$B$259,0),1),"")</f>
        <v/>
      </c>
      <c r="F644" s="136" t="str">
        <f>IFERROR(INDEX('Материал хисобот'!$D$9:$D$259,MATCH(D644,'Материал хисобот'!$B$9:$B$259,0),1),"")</f>
        <v/>
      </c>
      <c r="G644" s="141"/>
      <c r="H644" s="142"/>
    </row>
    <row r="645" spans="1:8">
      <c r="A645" s="147"/>
      <c r="B645" s="148"/>
      <c r="C645" s="147"/>
      <c r="D645" s="128"/>
      <c r="E645" s="135" t="str">
        <f>IFERROR(INDEX('Материал хисобот'!$C$9:$C$259,MATCH(D645,'Материал хисобот'!$B$9:$B$259,0),1),"")</f>
        <v/>
      </c>
      <c r="F645" s="136" t="str">
        <f>IFERROR(INDEX('Материал хисобот'!$D$9:$D$259,MATCH(D645,'Материал хисобот'!$B$9:$B$259,0),1),"")</f>
        <v/>
      </c>
      <c r="G645" s="141"/>
      <c r="H645" s="142"/>
    </row>
    <row r="646" spans="1:8">
      <c r="A646" s="147"/>
      <c r="B646" s="148"/>
      <c r="C646" s="147"/>
      <c r="D646" s="128"/>
      <c r="E646" s="135" t="str">
        <f>IFERROR(INDEX('Материал хисобот'!$C$9:$C$259,MATCH(D646,'Материал хисобот'!$B$9:$B$259,0),1),"")</f>
        <v/>
      </c>
      <c r="F646" s="136" t="str">
        <f>IFERROR(INDEX('Материал хисобот'!$D$9:$D$259,MATCH(D646,'Материал хисобот'!$B$9:$B$259,0),1),"")</f>
        <v/>
      </c>
      <c r="G646" s="141"/>
      <c r="H646" s="142"/>
    </row>
    <row r="647" spans="1:8">
      <c r="A647" s="147"/>
      <c r="B647" s="148"/>
      <c r="C647" s="147"/>
      <c r="D647" s="128"/>
      <c r="E647" s="135" t="str">
        <f>IFERROR(INDEX('Материал хисобот'!$C$9:$C$259,MATCH(D647,'Материал хисобот'!$B$9:$B$259,0),1),"")</f>
        <v/>
      </c>
      <c r="F647" s="136" t="str">
        <f>IFERROR(INDEX('Материал хисобот'!$D$9:$D$259,MATCH(D647,'Материал хисобот'!$B$9:$B$259,0),1),"")</f>
        <v/>
      </c>
      <c r="G647" s="141"/>
      <c r="H647" s="142"/>
    </row>
    <row r="648" spans="1:8">
      <c r="A648" s="147"/>
      <c r="B648" s="148"/>
      <c r="C648" s="147"/>
      <c r="D648" s="128"/>
      <c r="E648" s="135" t="str">
        <f>IFERROR(INDEX('Материал хисобот'!$C$9:$C$259,MATCH(D648,'Материал хисобот'!$B$9:$B$259,0),1),"")</f>
        <v/>
      </c>
      <c r="F648" s="136" t="str">
        <f>IFERROR(INDEX('Материал хисобот'!$D$9:$D$259,MATCH(D648,'Материал хисобот'!$B$9:$B$259,0),1),"")</f>
        <v/>
      </c>
      <c r="G648" s="141"/>
      <c r="H648" s="142"/>
    </row>
    <row r="649" spans="1:8">
      <c r="A649" s="147"/>
      <c r="B649" s="148"/>
      <c r="C649" s="147"/>
      <c r="D649" s="128"/>
      <c r="E649" s="135" t="str">
        <f>IFERROR(INDEX('Материал хисобот'!$C$9:$C$259,MATCH(D649,'Материал хисобот'!$B$9:$B$259,0),1),"")</f>
        <v/>
      </c>
      <c r="F649" s="136" t="str">
        <f>IFERROR(INDEX('Материал хисобот'!$D$9:$D$259,MATCH(D649,'Материал хисобот'!$B$9:$B$259,0),1),"")</f>
        <v/>
      </c>
      <c r="G649" s="141"/>
      <c r="H649" s="142"/>
    </row>
    <row r="650" spans="1:8">
      <c r="A650" s="147"/>
      <c r="B650" s="148"/>
      <c r="C650" s="147"/>
      <c r="D650" s="128"/>
      <c r="E650" s="135" t="str">
        <f>IFERROR(INDEX('Материал хисобот'!$C$9:$C$259,MATCH(D650,'Материал хисобот'!$B$9:$B$259,0),1),"")</f>
        <v/>
      </c>
      <c r="F650" s="136" t="str">
        <f>IFERROR(INDEX('Материал хисобот'!$D$9:$D$259,MATCH(D650,'Материал хисобот'!$B$9:$B$259,0),1),"")</f>
        <v/>
      </c>
      <c r="G650" s="141"/>
      <c r="H650" s="142"/>
    </row>
    <row r="651" spans="1:8">
      <c r="A651" s="147"/>
      <c r="B651" s="148"/>
      <c r="C651" s="147"/>
      <c r="D651" s="128"/>
      <c r="E651" s="135" t="str">
        <f>IFERROR(INDEX('Материал хисобот'!$C$9:$C$259,MATCH(D651,'Материал хисобот'!$B$9:$B$259,0),1),"")</f>
        <v/>
      </c>
      <c r="F651" s="136" t="str">
        <f>IFERROR(INDEX('Материал хисобот'!$D$9:$D$259,MATCH(D651,'Материал хисобот'!$B$9:$B$259,0),1),"")</f>
        <v/>
      </c>
      <c r="G651" s="141"/>
      <c r="H651" s="142"/>
    </row>
    <row r="652" spans="1:8">
      <c r="A652" s="147"/>
      <c r="B652" s="148"/>
      <c r="C652" s="147"/>
      <c r="D652" s="128"/>
      <c r="E652" s="135" t="str">
        <f>IFERROR(INDEX('Материал хисобот'!$C$9:$C$259,MATCH(D652,'Материал хисобот'!$B$9:$B$259,0),1),"")</f>
        <v/>
      </c>
      <c r="F652" s="136" t="str">
        <f>IFERROR(INDEX('Материал хисобот'!$D$9:$D$259,MATCH(D652,'Материал хисобот'!$B$9:$B$259,0),1),"")</f>
        <v/>
      </c>
      <c r="G652" s="141"/>
      <c r="H652" s="142"/>
    </row>
    <row r="653" spans="1:8">
      <c r="A653" s="147"/>
      <c r="B653" s="148"/>
      <c r="C653" s="147"/>
      <c r="D653" s="128"/>
      <c r="E653" s="135" t="str">
        <f>IFERROR(INDEX('Материал хисобот'!$C$9:$C$259,MATCH(D653,'Материал хисобот'!$B$9:$B$259,0),1),"")</f>
        <v/>
      </c>
      <c r="F653" s="136" t="str">
        <f>IFERROR(INDEX('Материал хисобот'!$D$9:$D$259,MATCH(D653,'Материал хисобот'!$B$9:$B$259,0),1),"")</f>
        <v/>
      </c>
      <c r="G653" s="141"/>
      <c r="H653" s="142"/>
    </row>
    <row r="654" spans="1:8">
      <c r="A654" s="147"/>
      <c r="B654" s="148"/>
      <c r="C654" s="147"/>
      <c r="D654" s="128"/>
      <c r="E654" s="135" t="str">
        <f>IFERROR(INDEX('Материал хисобот'!$C$9:$C$259,MATCH(D654,'Материал хисобот'!$B$9:$B$259,0),1),"")</f>
        <v/>
      </c>
      <c r="F654" s="136" t="str">
        <f>IFERROR(INDEX('Материал хисобот'!$D$9:$D$259,MATCH(D654,'Материал хисобот'!$B$9:$B$259,0),1),"")</f>
        <v/>
      </c>
      <c r="G654" s="141"/>
      <c r="H654" s="142"/>
    </row>
    <row r="655" spans="1:8">
      <c r="A655" s="147"/>
      <c r="B655" s="148"/>
      <c r="C655" s="147"/>
      <c r="D655" s="128"/>
      <c r="E655" s="135" t="str">
        <f>IFERROR(INDEX('Материал хисобот'!$C$9:$C$259,MATCH(D655,'Материал хисобот'!$B$9:$B$259,0),1),"")</f>
        <v/>
      </c>
      <c r="F655" s="136" t="str">
        <f>IFERROR(INDEX('Материал хисобот'!$D$9:$D$259,MATCH(D655,'Материал хисобот'!$B$9:$B$259,0),1),"")</f>
        <v/>
      </c>
      <c r="G655" s="141"/>
      <c r="H655" s="142"/>
    </row>
    <row r="656" spans="1:8">
      <c r="A656" s="147"/>
      <c r="B656" s="148"/>
      <c r="C656" s="147"/>
      <c r="D656" s="128"/>
      <c r="E656" s="135" t="str">
        <f>IFERROR(INDEX('Материал хисобот'!$C$9:$C$259,MATCH(D656,'Материал хисобот'!$B$9:$B$259,0),1),"")</f>
        <v/>
      </c>
      <c r="F656" s="136" t="str">
        <f>IFERROR(INDEX('Материал хисобот'!$D$9:$D$259,MATCH(D656,'Материал хисобот'!$B$9:$B$259,0),1),"")</f>
        <v/>
      </c>
      <c r="G656" s="141"/>
      <c r="H656" s="142"/>
    </row>
    <row r="657" spans="1:8">
      <c r="A657" s="147"/>
      <c r="B657" s="148"/>
      <c r="C657" s="147"/>
      <c r="D657" s="128"/>
      <c r="E657" s="135" t="str">
        <f>IFERROR(INDEX('Материал хисобот'!$C$9:$C$259,MATCH(D657,'Материал хисобот'!$B$9:$B$259,0),1),"")</f>
        <v/>
      </c>
      <c r="F657" s="136" t="str">
        <f>IFERROR(INDEX('Материал хисобот'!$D$9:$D$259,MATCH(D657,'Материал хисобот'!$B$9:$B$259,0),1),"")</f>
        <v/>
      </c>
      <c r="G657" s="141"/>
      <c r="H657" s="142"/>
    </row>
    <row r="658" spans="1:8">
      <c r="A658" s="147"/>
      <c r="B658" s="148"/>
      <c r="C658" s="147"/>
      <c r="D658" s="128"/>
      <c r="E658" s="135" t="str">
        <f>IFERROR(INDEX('Материал хисобот'!$C$9:$C$259,MATCH(D658,'Материал хисобот'!$B$9:$B$259,0),1),"")</f>
        <v/>
      </c>
      <c r="F658" s="136" t="str">
        <f>IFERROR(INDEX('Материал хисобот'!$D$9:$D$259,MATCH(D658,'Материал хисобот'!$B$9:$B$259,0),1),"")</f>
        <v/>
      </c>
      <c r="G658" s="141"/>
      <c r="H658" s="142"/>
    </row>
    <row r="659" spans="1:8">
      <c r="A659" s="147"/>
      <c r="B659" s="148"/>
      <c r="C659" s="147"/>
      <c r="D659" s="128"/>
      <c r="E659" s="135" t="str">
        <f>IFERROR(INDEX('Материал хисобот'!$C$9:$C$259,MATCH(D659,'Материал хисобот'!$B$9:$B$259,0),1),"")</f>
        <v/>
      </c>
      <c r="F659" s="136" t="str">
        <f>IFERROR(INDEX('Материал хисобот'!$D$9:$D$259,MATCH(D659,'Материал хисобот'!$B$9:$B$259,0),1),"")</f>
        <v/>
      </c>
      <c r="G659" s="141"/>
      <c r="H659" s="142"/>
    </row>
    <row r="660" spans="1:8">
      <c r="A660" s="147"/>
      <c r="B660" s="148"/>
      <c r="C660" s="147"/>
      <c r="D660" s="128"/>
      <c r="E660" s="135" t="str">
        <f>IFERROR(INDEX('Материал хисобот'!$C$9:$C$259,MATCH(D660,'Материал хисобот'!$B$9:$B$259,0),1),"")</f>
        <v/>
      </c>
      <c r="F660" s="136" t="str">
        <f>IFERROR(INDEX('Материал хисобот'!$D$9:$D$259,MATCH(D660,'Материал хисобот'!$B$9:$B$259,0),1),"")</f>
        <v/>
      </c>
      <c r="G660" s="141"/>
      <c r="H660" s="142"/>
    </row>
    <row r="661" spans="1:8">
      <c r="A661" s="147"/>
      <c r="B661" s="148"/>
      <c r="C661" s="147"/>
      <c r="D661" s="128"/>
      <c r="E661" s="135" t="str">
        <f>IFERROR(INDEX('Материал хисобот'!$C$9:$C$259,MATCH(D661,'Материал хисобот'!$B$9:$B$259,0),1),"")</f>
        <v/>
      </c>
      <c r="F661" s="136" t="str">
        <f>IFERROR(INDEX('Материал хисобот'!$D$9:$D$259,MATCH(D661,'Материал хисобот'!$B$9:$B$259,0),1),"")</f>
        <v/>
      </c>
      <c r="G661" s="141"/>
      <c r="H661" s="142"/>
    </row>
    <row r="662" spans="1:8">
      <c r="A662" s="147"/>
      <c r="B662" s="148"/>
      <c r="C662" s="147"/>
      <c r="D662" s="128"/>
      <c r="E662" s="135" t="str">
        <f>IFERROR(INDEX('Материал хисобот'!$C$9:$C$259,MATCH(D662,'Материал хисобот'!$B$9:$B$259,0),1),"")</f>
        <v/>
      </c>
      <c r="F662" s="136" t="str">
        <f>IFERROR(INDEX('Материал хисобот'!$D$9:$D$259,MATCH(D662,'Материал хисобот'!$B$9:$B$259,0),1),"")</f>
        <v/>
      </c>
      <c r="G662" s="141"/>
      <c r="H662" s="142"/>
    </row>
    <row r="663" spans="1:8">
      <c r="A663" s="147"/>
      <c r="B663" s="148"/>
      <c r="C663" s="147"/>
      <c r="D663" s="128"/>
      <c r="E663" s="135" t="str">
        <f>IFERROR(INDEX('Материал хисобот'!$C$9:$C$259,MATCH(D663,'Материал хисобот'!$B$9:$B$259,0),1),"")</f>
        <v/>
      </c>
      <c r="F663" s="136" t="str">
        <f>IFERROR(INDEX('Материал хисобот'!$D$9:$D$259,MATCH(D663,'Материал хисобот'!$B$9:$B$259,0),1),"")</f>
        <v/>
      </c>
      <c r="G663" s="141"/>
      <c r="H663" s="142"/>
    </row>
    <row r="664" spans="1:8">
      <c r="A664" s="147"/>
      <c r="B664" s="148"/>
      <c r="C664" s="147"/>
      <c r="D664" s="128"/>
      <c r="E664" s="135" t="str">
        <f>IFERROR(INDEX('Материал хисобот'!$C$9:$C$259,MATCH(D664,'Материал хисобот'!$B$9:$B$259,0),1),"")</f>
        <v/>
      </c>
      <c r="F664" s="136" t="str">
        <f>IFERROR(INDEX('Материал хисобот'!$D$9:$D$259,MATCH(D664,'Материал хисобот'!$B$9:$B$259,0),1),"")</f>
        <v/>
      </c>
      <c r="G664" s="141"/>
      <c r="H664" s="142"/>
    </row>
    <row r="665" spans="1:8">
      <c r="A665" s="147"/>
      <c r="B665" s="148"/>
      <c r="C665" s="147"/>
      <c r="D665" s="128"/>
      <c r="E665" s="135" t="str">
        <f>IFERROR(INDEX('Материал хисобот'!$C$9:$C$259,MATCH(D665,'Материал хисобот'!$B$9:$B$259,0),1),"")</f>
        <v/>
      </c>
      <c r="F665" s="136" t="str">
        <f>IFERROR(INDEX('Материал хисобот'!$D$9:$D$259,MATCH(D665,'Материал хисобот'!$B$9:$B$259,0),1),"")</f>
        <v/>
      </c>
      <c r="G665" s="141"/>
      <c r="H665" s="142"/>
    </row>
    <row r="666" spans="1:8">
      <c r="A666" s="147"/>
      <c r="B666" s="148"/>
      <c r="C666" s="147"/>
      <c r="D666" s="128"/>
      <c r="E666" s="135" t="str">
        <f>IFERROR(INDEX('Материал хисобот'!$C$9:$C$259,MATCH(D666,'Материал хисобот'!$B$9:$B$259,0),1),"")</f>
        <v/>
      </c>
      <c r="F666" s="136" t="str">
        <f>IFERROR(INDEX('Материал хисобот'!$D$9:$D$259,MATCH(D666,'Материал хисобот'!$B$9:$B$259,0),1),"")</f>
        <v/>
      </c>
      <c r="G666" s="141"/>
      <c r="H666" s="142"/>
    </row>
    <row r="667" spans="1:8">
      <c r="A667" s="147"/>
      <c r="B667" s="148"/>
      <c r="C667" s="147"/>
      <c r="D667" s="128"/>
      <c r="E667" s="135" t="str">
        <f>IFERROR(INDEX('Материал хисобот'!$C$9:$C$259,MATCH(D667,'Материал хисобот'!$B$9:$B$259,0),1),"")</f>
        <v/>
      </c>
      <c r="F667" s="136" t="str">
        <f>IFERROR(INDEX('Материал хисобот'!$D$9:$D$259,MATCH(D667,'Материал хисобот'!$B$9:$B$259,0),1),"")</f>
        <v/>
      </c>
      <c r="G667" s="141"/>
      <c r="H667" s="142"/>
    </row>
    <row r="668" spans="1:8">
      <c r="A668" s="147"/>
      <c r="B668" s="148"/>
      <c r="C668" s="147"/>
      <c r="D668" s="128"/>
      <c r="E668" s="135" t="str">
        <f>IFERROR(INDEX('Материал хисобот'!$C$9:$C$259,MATCH(D668,'Материал хисобот'!$B$9:$B$259,0),1),"")</f>
        <v/>
      </c>
      <c r="F668" s="136" t="str">
        <f>IFERROR(INDEX('Материал хисобот'!$D$9:$D$259,MATCH(D668,'Материал хисобот'!$B$9:$B$259,0),1),"")</f>
        <v/>
      </c>
      <c r="G668" s="141"/>
      <c r="H668" s="142"/>
    </row>
    <row r="669" spans="1:8">
      <c r="A669" s="147"/>
      <c r="B669" s="148"/>
      <c r="C669" s="147"/>
      <c r="D669" s="128"/>
      <c r="E669" s="135" t="str">
        <f>IFERROR(INDEX('Материал хисобот'!$C$9:$C$259,MATCH(D669,'Материал хисобот'!$B$9:$B$259,0),1),"")</f>
        <v/>
      </c>
      <c r="F669" s="136" t="str">
        <f>IFERROR(INDEX('Материал хисобот'!$D$9:$D$259,MATCH(D669,'Материал хисобот'!$B$9:$B$259,0),1),"")</f>
        <v/>
      </c>
      <c r="G669" s="141"/>
      <c r="H669" s="142"/>
    </row>
    <row r="670" spans="1:8">
      <c r="A670" s="147"/>
      <c r="B670" s="148"/>
      <c r="C670" s="147"/>
      <c r="D670" s="128"/>
      <c r="E670" s="135" t="str">
        <f>IFERROR(INDEX('Материал хисобот'!$C$9:$C$259,MATCH(D670,'Материал хисобот'!$B$9:$B$259,0),1),"")</f>
        <v/>
      </c>
      <c r="F670" s="136" t="str">
        <f>IFERROR(INDEX('Материал хисобот'!$D$9:$D$259,MATCH(D670,'Материал хисобот'!$B$9:$B$259,0),1),"")</f>
        <v/>
      </c>
      <c r="G670" s="141"/>
      <c r="H670" s="142"/>
    </row>
    <row r="671" spans="1:8">
      <c r="A671" s="147"/>
      <c r="B671" s="148"/>
      <c r="C671" s="147"/>
      <c r="D671" s="128"/>
      <c r="E671" s="135" t="str">
        <f>IFERROR(INDEX('Материал хисобот'!$C$9:$C$259,MATCH(D671,'Материал хисобот'!$B$9:$B$259,0),1),"")</f>
        <v/>
      </c>
      <c r="F671" s="136" t="str">
        <f>IFERROR(INDEX('Материал хисобот'!$D$9:$D$259,MATCH(D671,'Материал хисобот'!$B$9:$B$259,0),1),"")</f>
        <v/>
      </c>
      <c r="G671" s="141"/>
      <c r="H671" s="142"/>
    </row>
    <row r="672" spans="1:8">
      <c r="A672" s="147"/>
      <c r="B672" s="148"/>
      <c r="C672" s="147"/>
      <c r="D672" s="128"/>
      <c r="E672" s="135" t="str">
        <f>IFERROR(INDEX('Материал хисобот'!$C$9:$C$259,MATCH(D672,'Материал хисобот'!$B$9:$B$259,0),1),"")</f>
        <v/>
      </c>
      <c r="F672" s="136" t="str">
        <f>IFERROR(INDEX('Материал хисобот'!$D$9:$D$259,MATCH(D672,'Материал хисобот'!$B$9:$B$259,0),1),"")</f>
        <v/>
      </c>
      <c r="G672" s="141"/>
      <c r="H672" s="142"/>
    </row>
    <row r="673" spans="1:8">
      <c r="A673" s="147"/>
      <c r="B673" s="148"/>
      <c r="C673" s="147"/>
      <c r="D673" s="128"/>
      <c r="E673" s="135" t="str">
        <f>IFERROR(INDEX('Материал хисобот'!$C$9:$C$259,MATCH(D673,'Материал хисобот'!$B$9:$B$259,0),1),"")</f>
        <v/>
      </c>
      <c r="F673" s="136" t="str">
        <f>IFERROR(INDEX('Материал хисобот'!$D$9:$D$259,MATCH(D673,'Материал хисобот'!$B$9:$B$259,0),1),"")</f>
        <v/>
      </c>
      <c r="G673" s="141"/>
      <c r="H673" s="142"/>
    </row>
    <row r="674" spans="1:8">
      <c r="A674" s="147"/>
      <c r="B674" s="148"/>
      <c r="C674" s="147"/>
      <c r="D674" s="128"/>
      <c r="E674" s="135" t="str">
        <f>IFERROR(INDEX('Материал хисобот'!$C$9:$C$259,MATCH(D674,'Материал хисобот'!$B$9:$B$259,0),1),"")</f>
        <v/>
      </c>
      <c r="F674" s="136" t="str">
        <f>IFERROR(INDEX('Материал хисобот'!$D$9:$D$259,MATCH(D674,'Материал хисобот'!$B$9:$B$259,0),1),"")</f>
        <v/>
      </c>
      <c r="G674" s="141"/>
      <c r="H674" s="142"/>
    </row>
    <row r="675" spans="1:8">
      <c r="A675" s="147"/>
      <c r="B675" s="148"/>
      <c r="C675" s="147"/>
      <c r="D675" s="128"/>
      <c r="E675" s="135" t="str">
        <f>IFERROR(INDEX('Материал хисобот'!$C$9:$C$259,MATCH(D675,'Материал хисобот'!$B$9:$B$259,0),1),"")</f>
        <v/>
      </c>
      <c r="F675" s="136" t="str">
        <f>IFERROR(INDEX('Материал хисобот'!$D$9:$D$259,MATCH(D675,'Материал хисобот'!$B$9:$B$259,0),1),"")</f>
        <v/>
      </c>
      <c r="G675" s="141"/>
      <c r="H675" s="142"/>
    </row>
    <row r="676" spans="1:8">
      <c r="A676" s="147"/>
      <c r="B676" s="148"/>
      <c r="C676" s="147"/>
      <c r="D676" s="128"/>
      <c r="E676" s="135" t="str">
        <f>IFERROR(INDEX('Материал хисобот'!$C$9:$C$259,MATCH(D676,'Материал хисобот'!$B$9:$B$259,0),1),"")</f>
        <v/>
      </c>
      <c r="F676" s="136" t="str">
        <f>IFERROR(INDEX('Материал хисобот'!$D$9:$D$259,MATCH(D676,'Материал хисобот'!$B$9:$B$259,0),1),"")</f>
        <v/>
      </c>
      <c r="G676" s="141"/>
      <c r="H676" s="142"/>
    </row>
    <row r="677" spans="1:8">
      <c r="A677" s="147"/>
      <c r="B677" s="148"/>
      <c r="C677" s="147"/>
      <c r="D677" s="128"/>
      <c r="E677" s="135" t="str">
        <f>IFERROR(INDEX('Материал хисобот'!$C$9:$C$259,MATCH(D677,'Материал хисобот'!$B$9:$B$259,0),1),"")</f>
        <v/>
      </c>
      <c r="F677" s="136" t="str">
        <f>IFERROR(INDEX('Материал хисобот'!$D$9:$D$259,MATCH(D677,'Материал хисобот'!$B$9:$B$259,0),1),"")</f>
        <v/>
      </c>
      <c r="G677" s="141"/>
      <c r="H677" s="142"/>
    </row>
    <row r="678" spans="1:8">
      <c r="A678" s="147"/>
      <c r="B678" s="148"/>
      <c r="C678" s="147"/>
      <c r="D678" s="128"/>
      <c r="E678" s="135" t="str">
        <f>IFERROR(INDEX('Материал хисобот'!$C$9:$C$259,MATCH(D678,'Материал хисобот'!$B$9:$B$259,0),1),"")</f>
        <v/>
      </c>
      <c r="F678" s="136" t="str">
        <f>IFERROR(INDEX('Материал хисобот'!$D$9:$D$259,MATCH(D678,'Материал хисобот'!$B$9:$B$259,0),1),"")</f>
        <v/>
      </c>
      <c r="G678" s="141"/>
      <c r="H678" s="142"/>
    </row>
    <row r="679" spans="1:8">
      <c r="A679" s="147"/>
      <c r="B679" s="148"/>
      <c r="C679" s="147"/>
      <c r="D679" s="128"/>
      <c r="E679" s="135" t="str">
        <f>IFERROR(INDEX('Материал хисобот'!$C$9:$C$259,MATCH(D679,'Материал хисобот'!$B$9:$B$259,0),1),"")</f>
        <v/>
      </c>
      <c r="F679" s="136" t="str">
        <f>IFERROR(INDEX('Материал хисобот'!$D$9:$D$259,MATCH(D679,'Материал хисобот'!$B$9:$B$259,0),1),"")</f>
        <v/>
      </c>
      <c r="G679" s="141"/>
      <c r="H679" s="142"/>
    </row>
    <row r="680" spans="1:8">
      <c r="A680" s="147"/>
      <c r="B680" s="148"/>
      <c r="C680" s="147"/>
      <c r="D680" s="128"/>
      <c r="E680" s="135" t="str">
        <f>IFERROR(INDEX('Материал хисобот'!$C$9:$C$259,MATCH(D680,'Материал хисобот'!$B$9:$B$259,0),1),"")</f>
        <v/>
      </c>
      <c r="F680" s="136" t="str">
        <f>IFERROR(INDEX('Материал хисобот'!$D$9:$D$259,MATCH(D680,'Материал хисобот'!$B$9:$B$259,0),1),"")</f>
        <v/>
      </c>
      <c r="G680" s="141"/>
      <c r="H680" s="142"/>
    </row>
    <row r="681" spans="1:8">
      <c r="A681" s="147"/>
      <c r="B681" s="148"/>
      <c r="C681" s="147"/>
      <c r="D681" s="128"/>
      <c r="E681" s="135" t="str">
        <f>IFERROR(INDEX('Материал хисобот'!$C$9:$C$259,MATCH(D681,'Материал хисобот'!$B$9:$B$259,0),1),"")</f>
        <v/>
      </c>
      <c r="F681" s="136" t="str">
        <f>IFERROR(INDEX('Материал хисобот'!$D$9:$D$259,MATCH(D681,'Материал хисобот'!$B$9:$B$259,0),1),"")</f>
        <v/>
      </c>
      <c r="G681" s="141"/>
      <c r="H681" s="142"/>
    </row>
    <row r="682" spans="1:8">
      <c r="A682" s="147"/>
      <c r="B682" s="148"/>
      <c r="C682" s="147"/>
      <c r="D682" s="128"/>
      <c r="E682" s="135" t="str">
        <f>IFERROR(INDEX('Материал хисобот'!$C$9:$C$259,MATCH(D682,'Материал хисобот'!$B$9:$B$259,0),1),"")</f>
        <v/>
      </c>
      <c r="F682" s="136" t="str">
        <f>IFERROR(INDEX('Материал хисобот'!$D$9:$D$259,MATCH(D682,'Материал хисобот'!$B$9:$B$259,0),1),"")</f>
        <v/>
      </c>
      <c r="G682" s="141"/>
      <c r="H682" s="142"/>
    </row>
    <row r="683" spans="1:8">
      <c r="A683" s="147"/>
      <c r="B683" s="148"/>
      <c r="C683" s="147"/>
      <c r="D683" s="128"/>
      <c r="E683" s="135" t="str">
        <f>IFERROR(INDEX('Материал хисобот'!$C$9:$C$259,MATCH(D683,'Материал хисобот'!$B$9:$B$259,0),1),"")</f>
        <v/>
      </c>
      <c r="F683" s="136" t="str">
        <f>IFERROR(INDEX('Материал хисобот'!$D$9:$D$259,MATCH(D683,'Материал хисобот'!$B$9:$B$259,0),1),"")</f>
        <v/>
      </c>
      <c r="G683" s="141"/>
      <c r="H683" s="142"/>
    </row>
    <row r="684" spans="1:8">
      <c r="A684" s="147"/>
      <c r="B684" s="148"/>
      <c r="C684" s="147"/>
      <c r="D684" s="128"/>
      <c r="E684" s="135" t="str">
        <f>IFERROR(INDEX('Материал хисобот'!$C$9:$C$259,MATCH(D684,'Материал хисобот'!$B$9:$B$259,0),1),"")</f>
        <v/>
      </c>
      <c r="F684" s="136" t="str">
        <f>IFERROR(INDEX('Материал хисобот'!$D$9:$D$259,MATCH(D684,'Материал хисобот'!$B$9:$B$259,0),1),"")</f>
        <v/>
      </c>
      <c r="G684" s="141"/>
      <c r="H684" s="142"/>
    </row>
    <row r="685" spans="1:8">
      <c r="A685" s="147"/>
      <c r="B685" s="148"/>
      <c r="C685" s="147"/>
      <c r="D685" s="128"/>
      <c r="E685" s="135" t="str">
        <f>IFERROR(INDEX('Материал хисобот'!$C$9:$C$259,MATCH(D685,'Материал хисобот'!$B$9:$B$259,0),1),"")</f>
        <v/>
      </c>
      <c r="F685" s="136" t="str">
        <f>IFERROR(INDEX('Материал хисобот'!$D$9:$D$259,MATCH(D685,'Материал хисобот'!$B$9:$B$259,0),1),"")</f>
        <v/>
      </c>
      <c r="G685" s="141"/>
      <c r="H685" s="142"/>
    </row>
    <row r="686" spans="1:8">
      <c r="A686" s="147"/>
      <c r="B686" s="148"/>
      <c r="C686" s="147"/>
      <c r="D686" s="128"/>
      <c r="E686" s="135" t="str">
        <f>IFERROR(INDEX('Материал хисобот'!$C$9:$C$259,MATCH(D686,'Материал хисобот'!$B$9:$B$259,0),1),"")</f>
        <v/>
      </c>
      <c r="F686" s="136" t="str">
        <f>IFERROR(INDEX('Материал хисобот'!$D$9:$D$259,MATCH(D686,'Материал хисобот'!$B$9:$B$259,0),1),"")</f>
        <v/>
      </c>
      <c r="G686" s="141"/>
      <c r="H686" s="142"/>
    </row>
    <row r="687" spans="1:8">
      <c r="A687" s="147"/>
      <c r="B687" s="148"/>
      <c r="C687" s="147"/>
      <c r="D687" s="128"/>
      <c r="E687" s="135" t="str">
        <f>IFERROR(INDEX('Материал хисобот'!$C$9:$C$259,MATCH(D687,'Материал хисобот'!$B$9:$B$259,0),1),"")</f>
        <v/>
      </c>
      <c r="F687" s="136" t="str">
        <f>IFERROR(INDEX('Материал хисобот'!$D$9:$D$259,MATCH(D687,'Материал хисобот'!$B$9:$B$259,0),1),"")</f>
        <v/>
      </c>
      <c r="G687" s="141"/>
      <c r="H687" s="142"/>
    </row>
    <row r="688" spans="1:8">
      <c r="A688" s="147"/>
      <c r="B688" s="148"/>
      <c r="C688" s="147"/>
      <c r="D688" s="128"/>
      <c r="E688" s="135" t="str">
        <f>IFERROR(INDEX('Материал хисобот'!$C$9:$C$259,MATCH(D688,'Материал хисобот'!$B$9:$B$259,0),1),"")</f>
        <v/>
      </c>
      <c r="F688" s="136" t="str">
        <f>IFERROR(INDEX('Материал хисобот'!$D$9:$D$259,MATCH(D688,'Материал хисобот'!$B$9:$B$259,0),1),"")</f>
        <v/>
      </c>
      <c r="G688" s="141"/>
      <c r="H688" s="142"/>
    </row>
    <row r="689" spans="1:8">
      <c r="A689" s="147"/>
      <c r="B689" s="148"/>
      <c r="C689" s="147"/>
      <c r="D689" s="128"/>
      <c r="E689" s="135" t="str">
        <f>IFERROR(INDEX('Материал хисобот'!$C$9:$C$259,MATCH(D689,'Материал хисобот'!$B$9:$B$259,0),1),"")</f>
        <v/>
      </c>
      <c r="F689" s="136" t="str">
        <f>IFERROR(INDEX('Материал хисобот'!$D$9:$D$259,MATCH(D689,'Материал хисобот'!$B$9:$B$259,0),1),"")</f>
        <v/>
      </c>
      <c r="G689" s="141"/>
      <c r="H689" s="142"/>
    </row>
    <row r="690" spans="1:8">
      <c r="A690" s="147"/>
      <c r="B690" s="148"/>
      <c r="C690" s="147"/>
      <c r="D690" s="128"/>
      <c r="E690" s="135" t="str">
        <f>IFERROR(INDEX('Материал хисобот'!$C$9:$C$259,MATCH(D690,'Материал хисобот'!$B$9:$B$259,0),1),"")</f>
        <v/>
      </c>
      <c r="F690" s="136" t="str">
        <f>IFERROR(INDEX('Материал хисобот'!$D$9:$D$259,MATCH(D690,'Материал хисобот'!$B$9:$B$259,0),1),"")</f>
        <v/>
      </c>
      <c r="G690" s="141"/>
      <c r="H690" s="142"/>
    </row>
    <row r="691" spans="1:8">
      <c r="A691" s="147"/>
      <c r="B691" s="148"/>
      <c r="C691" s="147"/>
      <c r="D691" s="128"/>
      <c r="E691" s="135" t="str">
        <f>IFERROR(INDEX('Материал хисобот'!$C$9:$C$259,MATCH(D691,'Материал хисобот'!$B$9:$B$259,0),1),"")</f>
        <v/>
      </c>
      <c r="F691" s="136" t="str">
        <f>IFERROR(INDEX('Материал хисобот'!$D$9:$D$259,MATCH(D691,'Материал хисобот'!$B$9:$B$259,0),1),"")</f>
        <v/>
      </c>
      <c r="G691" s="141"/>
      <c r="H691" s="142"/>
    </row>
    <row r="692" spans="1:8">
      <c r="A692" s="147"/>
      <c r="B692" s="148"/>
      <c r="C692" s="147"/>
      <c r="D692" s="128"/>
      <c r="E692" s="135" t="str">
        <f>IFERROR(INDEX('Материал хисобот'!$C$9:$C$259,MATCH(D692,'Материал хисобот'!$B$9:$B$259,0),1),"")</f>
        <v/>
      </c>
      <c r="F692" s="136" t="str">
        <f>IFERROR(INDEX('Материал хисобот'!$D$9:$D$259,MATCH(D692,'Материал хисобот'!$B$9:$B$259,0),1),"")</f>
        <v/>
      </c>
      <c r="G692" s="141"/>
      <c r="H692" s="142"/>
    </row>
    <row r="693" spans="1:8">
      <c r="A693" s="147"/>
      <c r="B693" s="148"/>
      <c r="C693" s="147"/>
      <c r="D693" s="128"/>
      <c r="E693" s="135" t="str">
        <f>IFERROR(INDEX('Материал хисобот'!$C$9:$C$259,MATCH(D693,'Материал хисобот'!$B$9:$B$259,0),1),"")</f>
        <v/>
      </c>
      <c r="F693" s="136" t="str">
        <f>IFERROR(INDEX('Материал хисобот'!$D$9:$D$259,MATCH(D693,'Материал хисобот'!$B$9:$B$259,0),1),"")</f>
        <v/>
      </c>
      <c r="G693" s="141"/>
      <c r="H693" s="142"/>
    </row>
    <row r="694" spans="1:8">
      <c r="A694" s="147"/>
      <c r="B694" s="148"/>
      <c r="C694" s="147"/>
      <c r="D694" s="128"/>
      <c r="E694" s="135" t="str">
        <f>IFERROR(INDEX('Материал хисобот'!$C$9:$C$259,MATCH(D694,'Материал хисобот'!$B$9:$B$259,0),1),"")</f>
        <v/>
      </c>
      <c r="F694" s="136" t="str">
        <f>IFERROR(INDEX('Материал хисобот'!$D$9:$D$259,MATCH(D694,'Материал хисобот'!$B$9:$B$259,0),1),"")</f>
        <v/>
      </c>
      <c r="G694" s="141"/>
      <c r="H694" s="142"/>
    </row>
    <row r="695" spans="1:8">
      <c r="A695" s="147"/>
      <c r="B695" s="148"/>
      <c r="C695" s="147"/>
      <c r="D695" s="128"/>
      <c r="E695" s="135" t="str">
        <f>IFERROR(INDEX('Материал хисобот'!$C$9:$C$259,MATCH(D695,'Материал хисобот'!$B$9:$B$259,0),1),"")</f>
        <v/>
      </c>
      <c r="F695" s="136" t="str">
        <f>IFERROR(INDEX('Материал хисобот'!$D$9:$D$259,MATCH(D695,'Материал хисобот'!$B$9:$B$259,0),1),"")</f>
        <v/>
      </c>
      <c r="G695" s="141"/>
      <c r="H695" s="142"/>
    </row>
    <row r="696" spans="1:8">
      <c r="A696" s="147"/>
      <c r="B696" s="148"/>
      <c r="C696" s="147"/>
      <c r="D696" s="128"/>
      <c r="E696" s="135" t="str">
        <f>IFERROR(INDEX('Материал хисобот'!$C$9:$C$259,MATCH(D696,'Материал хисобот'!$B$9:$B$259,0),1),"")</f>
        <v/>
      </c>
      <c r="F696" s="136" t="str">
        <f>IFERROR(INDEX('Материал хисобот'!$D$9:$D$259,MATCH(D696,'Материал хисобот'!$B$9:$B$259,0),1),"")</f>
        <v/>
      </c>
      <c r="G696" s="141"/>
      <c r="H696" s="142"/>
    </row>
    <row r="697" spans="1:8">
      <c r="A697" s="147"/>
      <c r="B697" s="148"/>
      <c r="C697" s="147"/>
      <c r="D697" s="128"/>
      <c r="E697" s="135" t="str">
        <f>IFERROR(INDEX('Материал хисобот'!$C$9:$C$259,MATCH(D697,'Материал хисобот'!$B$9:$B$259,0),1),"")</f>
        <v/>
      </c>
      <c r="F697" s="136" t="str">
        <f>IFERROR(INDEX('Материал хисобот'!$D$9:$D$259,MATCH(D697,'Материал хисобот'!$B$9:$B$259,0),1),"")</f>
        <v/>
      </c>
      <c r="G697" s="141"/>
      <c r="H697" s="142"/>
    </row>
    <row r="698" spans="1:8">
      <c r="A698" s="147"/>
      <c r="B698" s="148"/>
      <c r="C698" s="147"/>
      <c r="D698" s="128"/>
      <c r="E698" s="135" t="str">
        <f>IFERROR(INDEX('Материал хисобот'!$C$9:$C$259,MATCH(D698,'Материал хисобот'!$B$9:$B$259,0),1),"")</f>
        <v/>
      </c>
      <c r="F698" s="136" t="str">
        <f>IFERROR(INDEX('Материал хисобот'!$D$9:$D$259,MATCH(D698,'Материал хисобот'!$B$9:$B$259,0),1),"")</f>
        <v/>
      </c>
      <c r="G698" s="141"/>
      <c r="H698" s="142"/>
    </row>
    <row r="699" spans="1:8">
      <c r="A699" s="147"/>
      <c r="B699" s="148"/>
      <c r="C699" s="147"/>
      <c r="D699" s="128"/>
      <c r="E699" s="135" t="str">
        <f>IFERROR(INDEX('Материал хисобот'!$C$9:$C$259,MATCH(D699,'Материал хисобот'!$B$9:$B$259,0),1),"")</f>
        <v/>
      </c>
      <c r="F699" s="136" t="str">
        <f>IFERROR(INDEX('Материал хисобот'!$D$9:$D$259,MATCH(D699,'Материал хисобот'!$B$9:$B$259,0),1),"")</f>
        <v/>
      </c>
      <c r="G699" s="141"/>
      <c r="H699" s="142"/>
    </row>
    <row r="700" spans="1:8">
      <c r="A700" s="147"/>
      <c r="B700" s="148"/>
      <c r="C700" s="147"/>
      <c r="D700" s="128"/>
      <c r="E700" s="135" t="str">
        <f>IFERROR(INDEX('Материал хисобот'!$C$9:$C$259,MATCH(D700,'Материал хисобот'!$B$9:$B$259,0),1),"")</f>
        <v/>
      </c>
      <c r="F700" s="136" t="str">
        <f>IFERROR(INDEX('Материал хисобот'!$D$9:$D$259,MATCH(D700,'Материал хисобот'!$B$9:$B$259,0),1),"")</f>
        <v/>
      </c>
      <c r="G700" s="141"/>
      <c r="H700" s="142"/>
    </row>
    <row r="701" spans="1:8">
      <c r="A701" s="147"/>
      <c r="B701" s="148"/>
      <c r="C701" s="147"/>
      <c r="D701" s="128"/>
      <c r="E701" s="135" t="str">
        <f>IFERROR(INDEX('Материал хисобот'!$C$9:$C$259,MATCH(D701,'Материал хисобот'!$B$9:$B$259,0),1),"")</f>
        <v/>
      </c>
      <c r="F701" s="136" t="str">
        <f>IFERROR(INDEX('Материал хисобот'!$D$9:$D$259,MATCH(D701,'Материал хисобот'!$B$9:$B$259,0),1),"")</f>
        <v/>
      </c>
      <c r="G701" s="141"/>
      <c r="H701" s="142"/>
    </row>
    <row r="702" spans="1:8">
      <c r="A702" s="147"/>
      <c r="B702" s="148"/>
      <c r="C702" s="147"/>
      <c r="D702" s="128"/>
      <c r="E702" s="135" t="str">
        <f>IFERROR(INDEX('Материал хисобот'!$C$9:$C$259,MATCH(D702,'Материал хисобот'!$B$9:$B$259,0),1),"")</f>
        <v/>
      </c>
      <c r="F702" s="136" t="str">
        <f>IFERROR(INDEX('Материал хисобот'!$D$9:$D$259,MATCH(D702,'Материал хисобот'!$B$9:$B$259,0),1),"")</f>
        <v/>
      </c>
      <c r="G702" s="141"/>
      <c r="H702" s="142"/>
    </row>
    <row r="703" spans="1:8">
      <c r="A703" s="147"/>
      <c r="B703" s="148"/>
      <c r="C703" s="147"/>
      <c r="D703" s="128"/>
      <c r="E703" s="135" t="str">
        <f>IFERROR(INDEX('Материал хисобот'!$C$9:$C$259,MATCH(D703,'Материал хисобот'!$B$9:$B$259,0),1),"")</f>
        <v/>
      </c>
      <c r="F703" s="136" t="str">
        <f>IFERROR(INDEX('Материал хисобот'!$D$9:$D$259,MATCH(D703,'Материал хисобот'!$B$9:$B$259,0),1),"")</f>
        <v/>
      </c>
      <c r="G703" s="141"/>
      <c r="H703" s="142"/>
    </row>
    <row r="704" spans="1:8">
      <c r="A704" s="147"/>
      <c r="B704" s="148"/>
      <c r="C704" s="147"/>
      <c r="D704" s="128"/>
      <c r="E704" s="135" t="str">
        <f>IFERROR(INDEX('Материал хисобот'!$C$9:$C$259,MATCH(D704,'Материал хисобот'!$B$9:$B$259,0),1),"")</f>
        <v/>
      </c>
      <c r="F704" s="136" t="str">
        <f>IFERROR(INDEX('Материал хисобот'!$D$9:$D$259,MATCH(D704,'Материал хисобот'!$B$9:$B$259,0),1),"")</f>
        <v/>
      </c>
      <c r="G704" s="141"/>
      <c r="H704" s="142"/>
    </row>
    <row r="705" spans="1:8">
      <c r="A705" s="147"/>
      <c r="B705" s="148"/>
      <c r="C705" s="147"/>
      <c r="D705" s="128"/>
      <c r="E705" s="135" t="str">
        <f>IFERROR(INDEX('Материал хисобот'!$C$9:$C$259,MATCH(D705,'Материал хисобот'!$B$9:$B$259,0),1),"")</f>
        <v/>
      </c>
      <c r="F705" s="136" t="str">
        <f>IFERROR(INDEX('Материал хисобот'!$D$9:$D$259,MATCH(D705,'Материал хисобот'!$B$9:$B$259,0),1),"")</f>
        <v/>
      </c>
      <c r="G705" s="141"/>
      <c r="H705" s="142"/>
    </row>
    <row r="706" spans="1:8">
      <c r="A706" s="147"/>
      <c r="B706" s="148"/>
      <c r="C706" s="147"/>
      <c r="D706" s="128"/>
      <c r="E706" s="135" t="str">
        <f>IFERROR(INDEX('Материал хисобот'!$C$9:$C$259,MATCH(D706,'Материал хисобот'!$B$9:$B$259,0),1),"")</f>
        <v/>
      </c>
      <c r="F706" s="136" t="str">
        <f>IFERROR(INDEX('Материал хисобот'!$D$9:$D$259,MATCH(D706,'Материал хисобот'!$B$9:$B$259,0),1),"")</f>
        <v/>
      </c>
      <c r="G706" s="141"/>
      <c r="H706" s="142"/>
    </row>
    <row r="707" spans="1:8">
      <c r="A707" s="147"/>
      <c r="B707" s="148"/>
      <c r="C707" s="147"/>
      <c r="D707" s="128"/>
      <c r="E707" s="135" t="str">
        <f>IFERROR(INDEX('Материал хисобот'!$C$9:$C$259,MATCH(D707,'Материал хисобот'!$B$9:$B$259,0),1),"")</f>
        <v/>
      </c>
      <c r="F707" s="136" t="str">
        <f>IFERROR(INDEX('Материал хисобот'!$D$9:$D$259,MATCH(D707,'Материал хисобот'!$B$9:$B$259,0),1),"")</f>
        <v/>
      </c>
      <c r="G707" s="141"/>
      <c r="H707" s="142"/>
    </row>
    <row r="708" spans="1:8">
      <c r="A708" s="147"/>
      <c r="B708" s="148"/>
      <c r="C708" s="147"/>
      <c r="D708" s="128"/>
      <c r="E708" s="135" t="str">
        <f>IFERROR(INDEX('Материал хисобот'!$C$9:$C$259,MATCH(D708,'Материал хисобот'!$B$9:$B$259,0),1),"")</f>
        <v/>
      </c>
      <c r="F708" s="136" t="str">
        <f>IFERROR(INDEX('Материал хисобот'!$D$9:$D$259,MATCH(D708,'Материал хисобот'!$B$9:$B$259,0),1),"")</f>
        <v/>
      </c>
      <c r="G708" s="141"/>
      <c r="H708" s="142"/>
    </row>
    <row r="709" spans="1:8">
      <c r="A709" s="147"/>
      <c r="B709" s="148"/>
      <c r="C709" s="147"/>
      <c r="D709" s="128"/>
      <c r="E709" s="135" t="str">
        <f>IFERROR(INDEX('Материал хисобот'!$C$9:$C$259,MATCH(D709,'Материал хисобот'!$B$9:$B$259,0),1),"")</f>
        <v/>
      </c>
      <c r="F709" s="136" t="str">
        <f>IFERROR(INDEX('Материал хисобот'!$D$9:$D$259,MATCH(D709,'Материал хисобот'!$B$9:$B$259,0),1),"")</f>
        <v/>
      </c>
      <c r="G709" s="141"/>
      <c r="H709" s="142"/>
    </row>
    <row r="710" spans="1:8">
      <c r="A710" s="147"/>
      <c r="B710" s="148"/>
      <c r="C710" s="147"/>
      <c r="D710" s="128"/>
      <c r="E710" s="135" t="str">
        <f>IFERROR(INDEX('Материал хисобот'!$C$9:$C$259,MATCH(D710,'Материал хисобот'!$B$9:$B$259,0),1),"")</f>
        <v/>
      </c>
      <c r="F710" s="136" t="str">
        <f>IFERROR(INDEX('Материал хисобот'!$D$9:$D$259,MATCH(D710,'Материал хисобот'!$B$9:$B$259,0),1),"")</f>
        <v/>
      </c>
      <c r="G710" s="141"/>
      <c r="H710" s="142"/>
    </row>
    <row r="711" spans="1:8">
      <c r="A711" s="147"/>
      <c r="B711" s="148"/>
      <c r="C711" s="147"/>
      <c r="D711" s="128"/>
      <c r="E711" s="135" t="str">
        <f>IFERROR(INDEX('Материал хисобот'!$C$9:$C$259,MATCH(D711,'Материал хисобот'!$B$9:$B$259,0),1),"")</f>
        <v/>
      </c>
      <c r="F711" s="136" t="str">
        <f>IFERROR(INDEX('Материал хисобот'!$D$9:$D$259,MATCH(D711,'Материал хисобот'!$B$9:$B$259,0),1),"")</f>
        <v/>
      </c>
      <c r="G711" s="141"/>
      <c r="H711" s="142"/>
    </row>
    <row r="712" spans="1:8">
      <c r="A712" s="147"/>
      <c r="B712" s="148"/>
      <c r="C712" s="147"/>
      <c r="D712" s="128"/>
      <c r="E712" s="135" t="str">
        <f>IFERROR(INDEX('Материал хисобот'!$C$9:$C$259,MATCH(D712,'Материал хисобот'!$B$9:$B$259,0),1),"")</f>
        <v/>
      </c>
      <c r="F712" s="136" t="str">
        <f>IFERROR(INDEX('Материал хисобот'!$D$9:$D$259,MATCH(D712,'Материал хисобот'!$B$9:$B$259,0),1),"")</f>
        <v/>
      </c>
      <c r="G712" s="141"/>
      <c r="H712" s="142"/>
    </row>
    <row r="713" spans="1:8">
      <c r="A713" s="147"/>
      <c r="B713" s="148"/>
      <c r="C713" s="147"/>
      <c r="D713" s="128"/>
      <c r="E713" s="135" t="str">
        <f>IFERROR(INDEX('Материал хисобот'!$C$9:$C$259,MATCH(D713,'Материал хисобот'!$B$9:$B$259,0),1),"")</f>
        <v/>
      </c>
      <c r="F713" s="136" t="str">
        <f>IFERROR(INDEX('Материал хисобот'!$D$9:$D$259,MATCH(D713,'Материал хисобот'!$B$9:$B$259,0),1),"")</f>
        <v/>
      </c>
      <c r="G713" s="141"/>
      <c r="H713" s="142"/>
    </row>
    <row r="714" spans="1:8">
      <c r="A714" s="147"/>
      <c r="B714" s="148"/>
      <c r="C714" s="147"/>
      <c r="D714" s="128"/>
      <c r="E714" s="135" t="str">
        <f>IFERROR(INDEX('Материал хисобот'!$C$9:$C$259,MATCH(D714,'Материал хисобот'!$B$9:$B$259,0),1),"")</f>
        <v/>
      </c>
      <c r="F714" s="136" t="str">
        <f>IFERROR(INDEX('Материал хисобот'!$D$9:$D$259,MATCH(D714,'Материал хисобот'!$B$9:$B$259,0),1),"")</f>
        <v/>
      </c>
      <c r="G714" s="141"/>
      <c r="H714" s="142"/>
    </row>
    <row r="715" spans="1:8">
      <c r="A715" s="147"/>
      <c r="B715" s="148"/>
      <c r="C715" s="147"/>
      <c r="D715" s="128"/>
      <c r="E715" s="135" t="str">
        <f>IFERROR(INDEX('Материал хисобот'!$C$9:$C$259,MATCH(D715,'Материал хисобот'!$B$9:$B$259,0),1),"")</f>
        <v/>
      </c>
      <c r="F715" s="136" t="str">
        <f>IFERROR(INDEX('Материал хисобот'!$D$9:$D$259,MATCH(D715,'Материал хисобот'!$B$9:$B$259,0),1),"")</f>
        <v/>
      </c>
      <c r="G715" s="141"/>
      <c r="H715" s="142"/>
    </row>
    <row r="716" spans="1:8">
      <c r="A716" s="147"/>
      <c r="B716" s="148"/>
      <c r="C716" s="147"/>
      <c r="D716" s="128"/>
      <c r="E716" s="135" t="str">
        <f>IFERROR(INDEX('Материал хисобот'!$C$9:$C$259,MATCH(D716,'Материал хисобот'!$B$9:$B$259,0),1),"")</f>
        <v/>
      </c>
      <c r="F716" s="136" t="str">
        <f>IFERROR(INDEX('Материал хисобот'!$D$9:$D$259,MATCH(D716,'Материал хисобот'!$B$9:$B$259,0),1),"")</f>
        <v/>
      </c>
      <c r="G716" s="141"/>
      <c r="H716" s="142"/>
    </row>
    <row r="717" spans="1:8">
      <c r="A717" s="147"/>
      <c r="B717" s="148"/>
      <c r="C717" s="147"/>
      <c r="D717" s="128"/>
      <c r="E717" s="135" t="str">
        <f>IFERROR(INDEX('Материал хисобот'!$C$9:$C$259,MATCH(D717,'Материал хисобот'!$B$9:$B$259,0),1),"")</f>
        <v/>
      </c>
      <c r="F717" s="136" t="str">
        <f>IFERROR(INDEX('Материал хисобот'!$D$9:$D$259,MATCH(D717,'Материал хисобот'!$B$9:$B$259,0),1),"")</f>
        <v/>
      </c>
      <c r="G717" s="141"/>
      <c r="H717" s="142"/>
    </row>
    <row r="718" spans="1:8">
      <c r="A718" s="147"/>
      <c r="B718" s="148"/>
      <c r="C718" s="147"/>
      <c r="D718" s="128"/>
      <c r="E718" s="135" t="str">
        <f>IFERROR(INDEX('Материал хисобот'!$C$9:$C$259,MATCH(D718,'Материал хисобот'!$B$9:$B$259,0),1),"")</f>
        <v/>
      </c>
      <c r="F718" s="136" t="str">
        <f>IFERROR(INDEX('Материал хисобот'!$D$9:$D$259,MATCH(D718,'Материал хисобот'!$B$9:$B$259,0),1),"")</f>
        <v/>
      </c>
      <c r="G718" s="141"/>
      <c r="H718" s="142"/>
    </row>
    <row r="719" spans="1:8">
      <c r="A719" s="147"/>
      <c r="B719" s="148"/>
      <c r="C719" s="147"/>
      <c r="D719" s="128"/>
      <c r="E719" s="135" t="str">
        <f>IFERROR(INDEX('Материал хисобот'!$C$9:$C$259,MATCH(D719,'Материал хисобот'!$B$9:$B$259,0),1),"")</f>
        <v/>
      </c>
      <c r="F719" s="136" t="str">
        <f>IFERROR(INDEX('Материал хисобот'!$D$9:$D$259,MATCH(D719,'Материал хисобот'!$B$9:$B$259,0),1),"")</f>
        <v/>
      </c>
      <c r="G719" s="141"/>
      <c r="H719" s="142"/>
    </row>
    <row r="720" spans="1:8">
      <c r="A720" s="147"/>
      <c r="B720" s="148"/>
      <c r="C720" s="147"/>
      <c r="D720" s="128"/>
      <c r="E720" s="135" t="str">
        <f>IFERROR(INDEX('Материал хисобот'!$C$9:$C$259,MATCH(D720,'Материал хисобот'!$B$9:$B$259,0),1),"")</f>
        <v/>
      </c>
      <c r="F720" s="136" t="str">
        <f>IFERROR(INDEX('Материал хисобот'!$D$9:$D$259,MATCH(D720,'Материал хисобот'!$B$9:$B$259,0),1),"")</f>
        <v/>
      </c>
      <c r="G720" s="141"/>
      <c r="H720" s="142"/>
    </row>
    <row r="721" spans="1:8">
      <c r="A721" s="147"/>
      <c r="B721" s="148"/>
      <c r="C721" s="147"/>
      <c r="D721" s="128"/>
      <c r="E721" s="135" t="str">
        <f>IFERROR(INDEX('Материал хисобот'!$C$9:$C$259,MATCH(D721,'Материал хисобот'!$B$9:$B$259,0),1),"")</f>
        <v/>
      </c>
      <c r="F721" s="136" t="str">
        <f>IFERROR(INDEX('Материал хисобот'!$D$9:$D$259,MATCH(D721,'Материал хисобот'!$B$9:$B$259,0),1),"")</f>
        <v/>
      </c>
      <c r="G721" s="141"/>
      <c r="H721" s="142"/>
    </row>
    <row r="722" spans="1:8">
      <c r="A722" s="147"/>
      <c r="B722" s="148"/>
      <c r="C722" s="147"/>
      <c r="D722" s="128"/>
      <c r="E722" s="135" t="str">
        <f>IFERROR(INDEX('Материал хисобот'!$C$9:$C$259,MATCH(D722,'Материал хисобот'!$B$9:$B$259,0),1),"")</f>
        <v/>
      </c>
      <c r="F722" s="136" t="str">
        <f>IFERROR(INDEX('Материал хисобот'!$D$9:$D$259,MATCH(D722,'Материал хисобот'!$B$9:$B$259,0),1),"")</f>
        <v/>
      </c>
      <c r="G722" s="141"/>
      <c r="H722" s="142"/>
    </row>
    <row r="723" spans="1:8">
      <c r="A723" s="147"/>
      <c r="B723" s="148"/>
      <c r="C723" s="147"/>
      <c r="D723" s="128"/>
      <c r="E723" s="135" t="str">
        <f>IFERROR(INDEX('Материал хисобот'!$C$9:$C$259,MATCH(D723,'Материал хисобот'!$B$9:$B$259,0),1),"")</f>
        <v/>
      </c>
      <c r="F723" s="136" t="str">
        <f>IFERROR(INDEX('Материал хисобот'!$D$9:$D$259,MATCH(D723,'Материал хисобот'!$B$9:$B$259,0),1),"")</f>
        <v/>
      </c>
      <c r="G723" s="141"/>
      <c r="H723" s="142"/>
    </row>
    <row r="724" spans="1:8">
      <c r="A724" s="147"/>
      <c r="B724" s="148"/>
      <c r="C724" s="147"/>
      <c r="D724" s="128"/>
      <c r="E724" s="135" t="str">
        <f>IFERROR(INDEX('Материал хисобот'!$C$9:$C$259,MATCH(D724,'Материал хисобот'!$B$9:$B$259,0),1),"")</f>
        <v/>
      </c>
      <c r="F724" s="136" t="str">
        <f>IFERROR(INDEX('Материал хисобот'!$D$9:$D$259,MATCH(D724,'Материал хисобот'!$B$9:$B$259,0),1),"")</f>
        <v/>
      </c>
      <c r="G724" s="141"/>
      <c r="H724" s="142"/>
    </row>
    <row r="725" spans="1:8">
      <c r="A725" s="147"/>
      <c r="B725" s="148"/>
      <c r="C725" s="147"/>
      <c r="D725" s="128"/>
      <c r="E725" s="135" t="str">
        <f>IFERROR(INDEX('Материал хисобот'!$C$9:$C$259,MATCH(D725,'Материал хисобот'!$B$9:$B$259,0),1),"")</f>
        <v/>
      </c>
      <c r="F725" s="136" t="str">
        <f>IFERROR(INDEX('Материал хисобот'!$D$9:$D$259,MATCH(D725,'Материал хисобот'!$B$9:$B$259,0),1),"")</f>
        <v/>
      </c>
      <c r="G725" s="141"/>
      <c r="H725" s="142"/>
    </row>
    <row r="726" spans="1:8">
      <c r="A726" s="147"/>
      <c r="B726" s="148"/>
      <c r="C726" s="147"/>
      <c r="D726" s="128"/>
      <c r="E726" s="135" t="str">
        <f>IFERROR(INDEX('Материал хисобот'!$C$9:$C$259,MATCH(D726,'Материал хисобот'!$B$9:$B$259,0),1),"")</f>
        <v/>
      </c>
      <c r="F726" s="136" t="str">
        <f>IFERROR(INDEX('Материал хисобот'!$D$9:$D$259,MATCH(D726,'Материал хисобот'!$B$9:$B$259,0),1),"")</f>
        <v/>
      </c>
      <c r="G726" s="141"/>
      <c r="H726" s="142"/>
    </row>
    <row r="727" spans="1:8">
      <c r="A727" s="147"/>
      <c r="B727" s="148"/>
      <c r="C727" s="147"/>
      <c r="D727" s="128"/>
      <c r="E727" s="135" t="str">
        <f>IFERROR(INDEX('Материал хисобот'!$C$9:$C$259,MATCH(D727,'Материал хисобот'!$B$9:$B$259,0),1),"")</f>
        <v/>
      </c>
      <c r="F727" s="136" t="str">
        <f>IFERROR(INDEX('Материал хисобот'!$D$9:$D$259,MATCH(D727,'Материал хисобот'!$B$9:$B$259,0),1),"")</f>
        <v/>
      </c>
      <c r="G727" s="141"/>
      <c r="H727" s="142"/>
    </row>
    <row r="728" spans="1:8">
      <c r="A728" s="147"/>
      <c r="B728" s="148"/>
      <c r="C728" s="147"/>
      <c r="D728" s="128"/>
      <c r="E728" s="135" t="str">
        <f>IFERROR(INDEX('Материал хисобот'!$C$9:$C$259,MATCH(D728,'Материал хисобот'!$B$9:$B$259,0),1),"")</f>
        <v/>
      </c>
      <c r="F728" s="136" t="str">
        <f>IFERROR(INDEX('Материал хисобот'!$D$9:$D$259,MATCH(D728,'Материал хисобот'!$B$9:$B$259,0),1),"")</f>
        <v/>
      </c>
      <c r="G728" s="141"/>
      <c r="H728" s="142"/>
    </row>
    <row r="729" spans="1:8">
      <c r="A729" s="147"/>
      <c r="B729" s="148"/>
      <c r="C729" s="147"/>
      <c r="D729" s="128"/>
      <c r="E729" s="135" t="str">
        <f>IFERROR(INDEX('Материал хисобот'!$C$9:$C$259,MATCH(D729,'Материал хисобот'!$B$9:$B$259,0),1),"")</f>
        <v/>
      </c>
      <c r="F729" s="136" t="str">
        <f>IFERROR(INDEX('Материал хисобот'!$D$9:$D$259,MATCH(D729,'Материал хисобот'!$B$9:$B$259,0),1),"")</f>
        <v/>
      </c>
      <c r="G729" s="141"/>
      <c r="H729" s="142"/>
    </row>
    <row r="730" spans="1:8">
      <c r="A730" s="147"/>
      <c r="B730" s="148"/>
      <c r="C730" s="147"/>
      <c r="D730" s="128"/>
      <c r="E730" s="135" t="str">
        <f>IFERROR(INDEX('Материал хисобот'!$C$9:$C$259,MATCH(D730,'Материал хисобот'!$B$9:$B$259,0),1),"")</f>
        <v/>
      </c>
      <c r="F730" s="136" t="str">
        <f>IFERROR(INDEX('Материал хисобот'!$D$9:$D$259,MATCH(D730,'Материал хисобот'!$B$9:$B$259,0),1),"")</f>
        <v/>
      </c>
      <c r="G730" s="141"/>
      <c r="H730" s="142"/>
    </row>
    <row r="731" spans="1:8">
      <c r="A731" s="147"/>
      <c r="B731" s="148"/>
      <c r="C731" s="147"/>
      <c r="D731" s="128"/>
      <c r="E731" s="135" t="str">
        <f>IFERROR(INDEX('Материал хисобот'!$C$9:$C$259,MATCH(D731,'Материал хисобот'!$B$9:$B$259,0),1),"")</f>
        <v/>
      </c>
      <c r="F731" s="136" t="str">
        <f>IFERROR(INDEX('Материал хисобот'!$D$9:$D$259,MATCH(D731,'Материал хисобот'!$B$9:$B$259,0),1),"")</f>
        <v/>
      </c>
      <c r="G731" s="141"/>
      <c r="H731" s="142"/>
    </row>
    <row r="732" spans="1:8">
      <c r="A732" s="147"/>
      <c r="B732" s="148"/>
      <c r="C732" s="147"/>
      <c r="D732" s="128"/>
      <c r="E732" s="135" t="str">
        <f>IFERROR(INDEX('Материал хисобот'!$C$9:$C$259,MATCH(D732,'Материал хисобот'!$B$9:$B$259,0),1),"")</f>
        <v/>
      </c>
      <c r="F732" s="136" t="str">
        <f>IFERROR(INDEX('Материал хисобот'!$D$9:$D$259,MATCH(D732,'Материал хисобот'!$B$9:$B$259,0),1),"")</f>
        <v/>
      </c>
      <c r="G732" s="141"/>
      <c r="H732" s="142"/>
    </row>
    <row r="733" spans="1:8">
      <c r="A733" s="147"/>
      <c r="B733" s="148"/>
      <c r="C733" s="147"/>
      <c r="D733" s="128"/>
      <c r="E733" s="135" t="str">
        <f>IFERROR(INDEX('Материал хисобот'!$C$9:$C$259,MATCH(D733,'Материал хисобот'!$B$9:$B$259,0),1),"")</f>
        <v/>
      </c>
      <c r="F733" s="136" t="str">
        <f>IFERROR(INDEX('Материал хисобот'!$D$9:$D$259,MATCH(D733,'Материал хисобот'!$B$9:$B$259,0),1),"")</f>
        <v/>
      </c>
      <c r="G733" s="141"/>
      <c r="H733" s="142"/>
    </row>
    <row r="734" spans="1:8">
      <c r="A734" s="147"/>
      <c r="B734" s="148"/>
      <c r="C734" s="147"/>
      <c r="D734" s="128"/>
      <c r="E734" s="135" t="str">
        <f>IFERROR(INDEX('Материал хисобот'!$C$9:$C$259,MATCH(D734,'Материал хисобот'!$B$9:$B$259,0),1),"")</f>
        <v/>
      </c>
      <c r="F734" s="136" t="str">
        <f>IFERROR(INDEX('Материал хисобот'!$D$9:$D$259,MATCH(D734,'Материал хисобот'!$B$9:$B$259,0),1),"")</f>
        <v/>
      </c>
      <c r="G734" s="141"/>
      <c r="H734" s="142"/>
    </row>
    <row r="735" spans="1:8">
      <c r="A735" s="147"/>
      <c r="B735" s="148"/>
      <c r="C735" s="147"/>
      <c r="D735" s="128"/>
      <c r="E735" s="135" t="str">
        <f>IFERROR(INDEX('Материал хисобот'!$C$9:$C$259,MATCH(D735,'Материал хисобот'!$B$9:$B$259,0),1),"")</f>
        <v/>
      </c>
      <c r="F735" s="136" t="str">
        <f>IFERROR(INDEX('Материал хисобот'!$D$9:$D$259,MATCH(D735,'Материал хисобот'!$B$9:$B$259,0),1),"")</f>
        <v/>
      </c>
      <c r="G735" s="141"/>
      <c r="H735" s="142"/>
    </row>
    <row r="736" spans="1:8">
      <c r="A736" s="147"/>
      <c r="B736" s="148"/>
      <c r="C736" s="147"/>
      <c r="D736" s="128"/>
      <c r="E736" s="135" t="str">
        <f>IFERROR(INDEX('Материал хисобот'!$C$9:$C$259,MATCH(D736,'Материал хисобот'!$B$9:$B$259,0),1),"")</f>
        <v/>
      </c>
      <c r="F736" s="136" t="str">
        <f>IFERROR(INDEX('Материал хисобот'!$D$9:$D$259,MATCH(D736,'Материал хисобот'!$B$9:$B$259,0),1),"")</f>
        <v/>
      </c>
      <c r="G736" s="141"/>
      <c r="H736" s="142"/>
    </row>
    <row r="737" spans="1:8">
      <c r="A737" s="147"/>
      <c r="B737" s="148"/>
      <c r="C737" s="147"/>
      <c r="D737" s="128"/>
      <c r="E737" s="135" t="str">
        <f>IFERROR(INDEX('Материал хисобот'!$C$9:$C$259,MATCH(D737,'Материал хисобот'!$B$9:$B$259,0),1),"")</f>
        <v/>
      </c>
      <c r="F737" s="136" t="str">
        <f>IFERROR(INDEX('Материал хисобот'!$D$9:$D$259,MATCH(D737,'Материал хисобот'!$B$9:$B$259,0),1),"")</f>
        <v/>
      </c>
      <c r="G737" s="141"/>
      <c r="H737" s="142"/>
    </row>
    <row r="738" spans="1:8">
      <c r="A738" s="147"/>
      <c r="B738" s="148"/>
      <c r="C738" s="147"/>
      <c r="D738" s="128"/>
      <c r="E738" s="135" t="str">
        <f>IFERROR(INDEX('Материал хисобот'!$C$9:$C$259,MATCH(D738,'Материал хисобот'!$B$9:$B$259,0),1),"")</f>
        <v/>
      </c>
      <c r="F738" s="136" t="str">
        <f>IFERROR(INDEX('Материал хисобот'!$D$9:$D$259,MATCH(D738,'Материал хисобот'!$B$9:$B$259,0),1),"")</f>
        <v/>
      </c>
      <c r="G738" s="141"/>
      <c r="H738" s="142"/>
    </row>
    <row r="739" spans="1:8">
      <c r="A739" s="147"/>
      <c r="B739" s="148"/>
      <c r="C739" s="147"/>
      <c r="D739" s="128"/>
      <c r="E739" s="135" t="str">
        <f>IFERROR(INDEX('Материал хисобот'!$C$9:$C$259,MATCH(D739,'Материал хисобот'!$B$9:$B$259,0),1),"")</f>
        <v/>
      </c>
      <c r="F739" s="136" t="str">
        <f>IFERROR(INDEX('Материал хисобот'!$D$9:$D$259,MATCH(D739,'Материал хисобот'!$B$9:$B$259,0),1),"")</f>
        <v/>
      </c>
      <c r="G739" s="141"/>
      <c r="H739" s="142"/>
    </row>
    <row r="740" spans="1:8">
      <c r="A740" s="147"/>
      <c r="B740" s="148"/>
      <c r="C740" s="147"/>
      <c r="D740" s="128"/>
      <c r="E740" s="135" t="str">
        <f>IFERROR(INDEX('Материал хисобот'!$C$9:$C$259,MATCH(D740,'Материал хисобот'!$B$9:$B$259,0),1),"")</f>
        <v/>
      </c>
      <c r="F740" s="136" t="str">
        <f>IFERROR(INDEX('Материал хисобот'!$D$9:$D$259,MATCH(D740,'Материал хисобот'!$B$9:$B$259,0),1),"")</f>
        <v/>
      </c>
      <c r="G740" s="141"/>
      <c r="H740" s="142"/>
    </row>
    <row r="741" spans="1:8">
      <c r="A741" s="147"/>
      <c r="B741" s="148"/>
      <c r="C741" s="147"/>
      <c r="D741" s="128"/>
      <c r="E741" s="135" t="str">
        <f>IFERROR(INDEX('Материал хисобот'!$C$9:$C$259,MATCH(D741,'Материал хисобот'!$B$9:$B$259,0),1),"")</f>
        <v/>
      </c>
      <c r="F741" s="136" t="str">
        <f>IFERROR(INDEX('Материал хисобот'!$D$9:$D$259,MATCH(D741,'Материал хисобот'!$B$9:$B$259,0),1),"")</f>
        <v/>
      </c>
      <c r="G741" s="141"/>
      <c r="H741" s="142"/>
    </row>
    <row r="742" spans="1:8">
      <c r="A742" s="147"/>
      <c r="B742" s="148"/>
      <c r="C742" s="147"/>
      <c r="D742" s="128"/>
      <c r="E742" s="135" t="str">
        <f>IFERROR(INDEX('Материал хисобот'!$C$9:$C$259,MATCH(D742,'Материал хисобот'!$B$9:$B$259,0),1),"")</f>
        <v/>
      </c>
      <c r="F742" s="136" t="str">
        <f>IFERROR(INDEX('Материал хисобот'!$D$9:$D$259,MATCH(D742,'Материал хисобот'!$B$9:$B$259,0),1),"")</f>
        <v/>
      </c>
      <c r="G742" s="141"/>
      <c r="H742" s="142"/>
    </row>
    <row r="743" spans="1:8">
      <c r="A743" s="147"/>
      <c r="B743" s="148"/>
      <c r="C743" s="147"/>
      <c r="D743" s="128"/>
      <c r="E743" s="135" t="str">
        <f>IFERROR(INDEX('Материал хисобот'!$C$9:$C$259,MATCH(D743,'Материал хисобот'!$B$9:$B$259,0),1),"")</f>
        <v/>
      </c>
      <c r="F743" s="136" t="str">
        <f>IFERROR(INDEX('Материал хисобот'!$D$9:$D$259,MATCH(D743,'Материал хисобот'!$B$9:$B$259,0),1),"")</f>
        <v/>
      </c>
      <c r="G743" s="141"/>
      <c r="H743" s="142"/>
    </row>
    <row r="744" spans="1:8">
      <c r="A744" s="147"/>
      <c r="B744" s="148"/>
      <c r="C744" s="147"/>
      <c r="D744" s="128"/>
      <c r="E744" s="135" t="str">
        <f>IFERROR(INDEX('Материал хисобот'!$C$9:$C$259,MATCH(D744,'Материал хисобот'!$B$9:$B$259,0),1),"")</f>
        <v/>
      </c>
      <c r="F744" s="136" t="str">
        <f>IFERROR(INDEX('Материал хисобот'!$D$9:$D$259,MATCH(D744,'Материал хисобот'!$B$9:$B$259,0),1),"")</f>
        <v/>
      </c>
      <c r="G744" s="141"/>
      <c r="H744" s="142"/>
    </row>
    <row r="745" spans="1:8">
      <c r="A745" s="147"/>
      <c r="B745" s="148"/>
      <c r="C745" s="147"/>
      <c r="D745" s="128"/>
      <c r="E745" s="135" t="str">
        <f>IFERROR(INDEX('Материал хисобот'!$C$9:$C$259,MATCH(D745,'Материал хисобот'!$B$9:$B$259,0),1),"")</f>
        <v/>
      </c>
      <c r="F745" s="136" t="str">
        <f>IFERROR(INDEX('Материал хисобот'!$D$9:$D$259,MATCH(D745,'Материал хисобот'!$B$9:$B$259,0),1),"")</f>
        <v/>
      </c>
      <c r="G745" s="141"/>
      <c r="H745" s="142"/>
    </row>
    <row r="746" spans="1:8">
      <c r="A746" s="147"/>
      <c r="B746" s="148"/>
      <c r="C746" s="147"/>
      <c r="D746" s="128"/>
      <c r="E746" s="135" t="str">
        <f>IFERROR(INDEX('Материал хисобот'!$C$9:$C$259,MATCH(D746,'Материал хисобот'!$B$9:$B$259,0),1),"")</f>
        <v/>
      </c>
      <c r="F746" s="136" t="str">
        <f>IFERROR(INDEX('Материал хисобот'!$D$9:$D$259,MATCH(D746,'Материал хисобот'!$B$9:$B$259,0),1),"")</f>
        <v/>
      </c>
      <c r="G746" s="141"/>
      <c r="H746" s="142"/>
    </row>
    <row r="747" spans="1:8">
      <c r="A747" s="147"/>
      <c r="B747" s="148"/>
      <c r="C747" s="147"/>
      <c r="D747" s="128"/>
      <c r="E747" s="135" t="str">
        <f>IFERROR(INDEX('Материал хисобот'!$C$9:$C$259,MATCH(D747,'Материал хисобот'!$B$9:$B$259,0),1),"")</f>
        <v/>
      </c>
      <c r="F747" s="136" t="str">
        <f>IFERROR(INDEX('Материал хисобот'!$D$9:$D$259,MATCH(D747,'Материал хисобот'!$B$9:$B$259,0),1),"")</f>
        <v/>
      </c>
      <c r="G747" s="141"/>
      <c r="H747" s="142"/>
    </row>
    <row r="748" spans="1:8">
      <c r="A748" s="147"/>
      <c r="B748" s="148"/>
      <c r="C748" s="147"/>
      <c r="D748" s="128"/>
      <c r="E748" s="135" t="str">
        <f>IFERROR(INDEX('Материал хисобот'!$C$9:$C$259,MATCH(D748,'Материал хисобот'!$B$9:$B$259,0),1),"")</f>
        <v/>
      </c>
      <c r="F748" s="136" t="str">
        <f>IFERROR(INDEX('Материал хисобот'!$D$9:$D$259,MATCH(D748,'Материал хисобот'!$B$9:$B$259,0),1),"")</f>
        <v/>
      </c>
      <c r="G748" s="141"/>
      <c r="H748" s="142"/>
    </row>
    <row r="749" spans="1:8">
      <c r="A749" s="147"/>
      <c r="B749" s="148"/>
      <c r="C749" s="147"/>
      <c r="D749" s="128"/>
      <c r="E749" s="135" t="str">
        <f>IFERROR(INDEX('Материал хисобот'!$C$9:$C$259,MATCH(D749,'Материал хисобот'!$B$9:$B$259,0),1),"")</f>
        <v/>
      </c>
      <c r="F749" s="136" t="str">
        <f>IFERROR(INDEX('Материал хисобот'!$D$9:$D$259,MATCH(D749,'Материал хисобот'!$B$9:$B$259,0),1),"")</f>
        <v/>
      </c>
      <c r="G749" s="141"/>
      <c r="H749" s="142"/>
    </row>
    <row r="750" spans="1:8">
      <c r="A750" s="147"/>
      <c r="B750" s="148"/>
      <c r="C750" s="147"/>
      <c r="D750" s="128"/>
      <c r="E750" s="135" t="str">
        <f>IFERROR(INDEX('Материал хисобот'!$C$9:$C$259,MATCH(D750,'Материал хисобот'!$B$9:$B$259,0),1),"")</f>
        <v/>
      </c>
      <c r="F750" s="136" t="str">
        <f>IFERROR(INDEX('Материал хисобот'!$D$9:$D$259,MATCH(D750,'Материал хисобот'!$B$9:$B$259,0),1),"")</f>
        <v/>
      </c>
      <c r="G750" s="141"/>
      <c r="H750" s="142"/>
    </row>
    <row r="751" spans="1:8">
      <c r="A751" s="147"/>
      <c r="B751" s="148"/>
      <c r="C751" s="147"/>
      <c r="D751" s="128"/>
      <c r="E751" s="135" t="str">
        <f>IFERROR(INDEX('Материал хисобот'!$C$9:$C$259,MATCH(D751,'Материал хисобот'!$B$9:$B$259,0),1),"")</f>
        <v/>
      </c>
      <c r="F751" s="136" t="str">
        <f>IFERROR(INDEX('Материал хисобот'!$D$9:$D$259,MATCH(D751,'Материал хисобот'!$B$9:$B$259,0),1),"")</f>
        <v/>
      </c>
      <c r="G751" s="141"/>
      <c r="H751" s="142"/>
    </row>
    <row r="752" spans="1:8">
      <c r="A752" s="147"/>
      <c r="B752" s="148"/>
      <c r="C752" s="147"/>
      <c r="D752" s="128"/>
      <c r="E752" s="135" t="str">
        <f>IFERROR(INDEX('Материал хисобот'!$C$9:$C$259,MATCH(D752,'Материал хисобот'!$B$9:$B$259,0),1),"")</f>
        <v/>
      </c>
      <c r="F752" s="136" t="str">
        <f>IFERROR(INDEX('Материал хисобот'!$D$9:$D$259,MATCH(D752,'Материал хисобот'!$B$9:$B$259,0),1),"")</f>
        <v/>
      </c>
      <c r="G752" s="141"/>
      <c r="H752" s="142"/>
    </row>
    <row r="753" spans="1:8">
      <c r="A753" s="147"/>
      <c r="B753" s="148"/>
      <c r="C753" s="147"/>
      <c r="D753" s="128"/>
      <c r="E753" s="135" t="str">
        <f>IFERROR(INDEX('Материал хисобот'!$C$9:$C$259,MATCH(D753,'Материал хисобот'!$B$9:$B$259,0),1),"")</f>
        <v/>
      </c>
      <c r="F753" s="136" t="str">
        <f>IFERROR(INDEX('Материал хисобот'!$D$9:$D$259,MATCH(D753,'Материал хисобот'!$B$9:$B$259,0),1),"")</f>
        <v/>
      </c>
      <c r="G753" s="141"/>
      <c r="H753" s="142"/>
    </row>
    <row r="754" spans="1:8">
      <c r="A754" s="147"/>
      <c r="B754" s="148"/>
      <c r="C754" s="147"/>
      <c r="D754" s="128"/>
      <c r="E754" s="135" t="str">
        <f>IFERROR(INDEX('Материал хисобот'!$C$9:$C$259,MATCH(D754,'Материал хисобот'!$B$9:$B$259,0),1),"")</f>
        <v/>
      </c>
      <c r="F754" s="136" t="str">
        <f>IFERROR(INDEX('Материал хисобот'!$D$9:$D$259,MATCH(D754,'Материал хисобот'!$B$9:$B$259,0),1),"")</f>
        <v/>
      </c>
      <c r="G754" s="141"/>
      <c r="H754" s="142"/>
    </row>
    <row r="755" spans="1:8">
      <c r="A755" s="147"/>
      <c r="B755" s="148"/>
      <c r="C755" s="147"/>
      <c r="D755" s="128"/>
      <c r="E755" s="135" t="str">
        <f>IFERROR(INDEX('Материал хисобот'!$C$9:$C$259,MATCH(D755,'Материал хисобот'!$B$9:$B$259,0),1),"")</f>
        <v/>
      </c>
      <c r="F755" s="136" t="str">
        <f>IFERROR(INDEX('Материал хисобот'!$D$9:$D$259,MATCH(D755,'Материал хисобот'!$B$9:$B$259,0),1),"")</f>
        <v/>
      </c>
      <c r="G755" s="141"/>
      <c r="H755" s="142"/>
    </row>
    <row r="756" spans="1:8">
      <c r="A756" s="147"/>
      <c r="B756" s="148"/>
      <c r="C756" s="147"/>
      <c r="D756" s="128"/>
      <c r="E756" s="135" t="str">
        <f>IFERROR(INDEX('Материал хисобот'!$C$9:$C$259,MATCH(D756,'Материал хисобот'!$B$9:$B$259,0),1),"")</f>
        <v/>
      </c>
      <c r="F756" s="136" t="str">
        <f>IFERROR(INDEX('Материал хисобот'!$D$9:$D$259,MATCH(D756,'Материал хисобот'!$B$9:$B$259,0),1),"")</f>
        <v/>
      </c>
      <c r="G756" s="141"/>
      <c r="H756" s="142"/>
    </row>
    <row r="757" spans="1:8">
      <c r="A757" s="147"/>
      <c r="B757" s="148"/>
      <c r="C757" s="147"/>
      <c r="D757" s="128"/>
      <c r="E757" s="135" t="str">
        <f>IFERROR(INDEX('Материал хисобот'!$C$9:$C$259,MATCH(D757,'Материал хисобот'!$B$9:$B$259,0),1),"")</f>
        <v/>
      </c>
      <c r="F757" s="136" t="str">
        <f>IFERROR(INDEX('Материал хисобот'!$D$9:$D$259,MATCH(D757,'Материал хисобот'!$B$9:$B$259,0),1),"")</f>
        <v/>
      </c>
      <c r="G757" s="141"/>
      <c r="H757" s="142"/>
    </row>
    <row r="758" spans="1:8">
      <c r="A758" s="147"/>
      <c r="B758" s="148"/>
      <c r="C758" s="147"/>
      <c r="D758" s="128"/>
      <c r="E758" s="135" t="str">
        <f>IFERROR(INDEX('Материал хисобот'!$C$9:$C$259,MATCH(D758,'Материал хисобот'!$B$9:$B$259,0),1),"")</f>
        <v/>
      </c>
      <c r="F758" s="136" t="str">
        <f>IFERROR(INDEX('Материал хисобот'!$D$9:$D$259,MATCH(D758,'Материал хисобот'!$B$9:$B$259,0),1),"")</f>
        <v/>
      </c>
      <c r="G758" s="141"/>
      <c r="H758" s="142"/>
    </row>
    <row r="759" spans="1:8">
      <c r="A759" s="147"/>
      <c r="B759" s="148"/>
      <c r="C759" s="147"/>
      <c r="D759" s="128"/>
      <c r="E759" s="135" t="str">
        <f>IFERROR(INDEX('Материал хисобот'!$C$9:$C$259,MATCH(D759,'Материал хисобот'!$B$9:$B$259,0),1),"")</f>
        <v/>
      </c>
      <c r="F759" s="136" t="str">
        <f>IFERROR(INDEX('Материал хисобот'!$D$9:$D$259,MATCH(D759,'Материал хисобот'!$B$9:$B$259,0),1),"")</f>
        <v/>
      </c>
      <c r="G759" s="141"/>
      <c r="H759" s="142"/>
    </row>
    <row r="760" spans="1:8">
      <c r="A760" s="147"/>
      <c r="B760" s="148"/>
      <c r="C760" s="147"/>
      <c r="D760" s="128"/>
      <c r="E760" s="135" t="str">
        <f>IFERROR(INDEX('Материал хисобот'!$C$9:$C$259,MATCH(D760,'Материал хисобот'!$B$9:$B$259,0),1),"")</f>
        <v/>
      </c>
      <c r="F760" s="136" t="str">
        <f>IFERROR(INDEX('Материал хисобот'!$D$9:$D$259,MATCH(D760,'Материал хисобот'!$B$9:$B$259,0),1),"")</f>
        <v/>
      </c>
      <c r="G760" s="141"/>
      <c r="H760" s="142"/>
    </row>
    <row r="761" spans="1:8">
      <c r="A761" s="147"/>
      <c r="B761" s="148"/>
      <c r="C761" s="147"/>
      <c r="D761" s="128"/>
      <c r="E761" s="135" t="str">
        <f>IFERROR(INDEX('Материал хисобот'!$C$9:$C$259,MATCH(D761,'Материал хисобот'!$B$9:$B$259,0),1),"")</f>
        <v/>
      </c>
      <c r="F761" s="136" t="str">
        <f>IFERROR(INDEX('Материал хисобот'!$D$9:$D$259,MATCH(D761,'Материал хисобот'!$B$9:$B$259,0),1),"")</f>
        <v/>
      </c>
      <c r="G761" s="141"/>
      <c r="H761" s="142"/>
    </row>
    <row r="762" spans="1:8">
      <c r="A762" s="147"/>
      <c r="B762" s="148"/>
      <c r="C762" s="147"/>
      <c r="D762" s="128"/>
      <c r="E762" s="135" t="str">
        <f>IFERROR(INDEX('Материал хисобот'!$C$9:$C$259,MATCH(D762,'Материал хисобот'!$B$9:$B$259,0),1),"")</f>
        <v/>
      </c>
      <c r="F762" s="136" t="str">
        <f>IFERROR(INDEX('Материал хисобот'!$D$9:$D$259,MATCH(D762,'Материал хисобот'!$B$9:$B$259,0),1),"")</f>
        <v/>
      </c>
      <c r="G762" s="141"/>
      <c r="H762" s="142"/>
    </row>
    <row r="763" spans="1:8">
      <c r="A763" s="147"/>
      <c r="B763" s="148"/>
      <c r="C763" s="147"/>
      <c r="D763" s="128"/>
      <c r="E763" s="135" t="str">
        <f>IFERROR(INDEX('Материал хисобот'!$C$9:$C$259,MATCH(D763,'Материал хисобот'!$B$9:$B$259,0),1),"")</f>
        <v/>
      </c>
      <c r="F763" s="136" t="str">
        <f>IFERROR(INDEX('Материал хисобот'!$D$9:$D$259,MATCH(D763,'Материал хисобот'!$B$9:$B$259,0),1),"")</f>
        <v/>
      </c>
      <c r="G763" s="141"/>
      <c r="H763" s="142"/>
    </row>
    <row r="764" spans="1:8">
      <c r="A764" s="147"/>
      <c r="B764" s="148"/>
      <c r="C764" s="147"/>
      <c r="D764" s="128"/>
      <c r="E764" s="135" t="str">
        <f>IFERROR(INDEX('Материал хисобот'!$C$9:$C$259,MATCH(D764,'Материал хисобот'!$B$9:$B$259,0),1),"")</f>
        <v/>
      </c>
      <c r="F764" s="136" t="str">
        <f>IFERROR(INDEX('Материал хисобот'!$D$9:$D$259,MATCH(D764,'Материал хисобот'!$B$9:$B$259,0),1),"")</f>
        <v/>
      </c>
      <c r="G764" s="141"/>
      <c r="H764" s="142"/>
    </row>
    <row r="765" spans="1:8">
      <c r="A765" s="147"/>
      <c r="B765" s="148"/>
      <c r="C765" s="147"/>
      <c r="D765" s="128"/>
      <c r="E765" s="135" t="str">
        <f>IFERROR(INDEX('Материал хисобот'!$C$9:$C$259,MATCH(D765,'Материал хисобот'!$B$9:$B$259,0),1),"")</f>
        <v/>
      </c>
      <c r="F765" s="136" t="str">
        <f>IFERROR(INDEX('Материал хисобот'!$D$9:$D$259,MATCH(D765,'Материал хисобот'!$B$9:$B$259,0),1),"")</f>
        <v/>
      </c>
      <c r="G765" s="141"/>
      <c r="H765" s="142"/>
    </row>
    <row r="766" spans="1:8">
      <c r="A766" s="147"/>
      <c r="B766" s="148"/>
      <c r="C766" s="147"/>
      <c r="D766" s="128"/>
      <c r="E766" s="135" t="str">
        <f>IFERROR(INDEX('Материал хисобот'!$C$9:$C$259,MATCH(D766,'Материал хисобот'!$B$9:$B$259,0),1),"")</f>
        <v/>
      </c>
      <c r="F766" s="136" t="str">
        <f>IFERROR(INDEX('Материал хисобот'!$D$9:$D$259,MATCH(D766,'Материал хисобот'!$B$9:$B$259,0),1),"")</f>
        <v/>
      </c>
      <c r="G766" s="141"/>
      <c r="H766" s="142"/>
    </row>
    <row r="767" spans="1:8">
      <c r="A767" s="147"/>
      <c r="B767" s="148"/>
      <c r="C767" s="147"/>
      <c r="D767" s="128"/>
      <c r="E767" s="135" t="str">
        <f>IFERROR(INDEX('Материал хисобот'!$C$9:$C$259,MATCH(D767,'Материал хисобот'!$B$9:$B$259,0),1),"")</f>
        <v/>
      </c>
      <c r="F767" s="136" t="str">
        <f>IFERROR(INDEX('Материал хисобот'!$D$9:$D$259,MATCH(D767,'Материал хисобот'!$B$9:$B$259,0),1),"")</f>
        <v/>
      </c>
      <c r="G767" s="141"/>
      <c r="H767" s="142"/>
    </row>
    <row r="768" spans="1:8">
      <c r="A768" s="147"/>
      <c r="B768" s="148"/>
      <c r="C768" s="147"/>
      <c r="D768" s="128"/>
      <c r="E768" s="135" t="str">
        <f>IFERROR(INDEX('Материал хисобот'!$C$9:$C$259,MATCH(D768,'Материал хисобот'!$B$9:$B$259,0),1),"")</f>
        <v/>
      </c>
      <c r="F768" s="136" t="str">
        <f>IFERROR(INDEX('Материал хисобот'!$D$9:$D$259,MATCH(D768,'Материал хисобот'!$B$9:$B$259,0),1),"")</f>
        <v/>
      </c>
      <c r="G768" s="141"/>
      <c r="H768" s="142"/>
    </row>
    <row r="769" spans="1:8">
      <c r="A769" s="147"/>
      <c r="B769" s="148"/>
      <c r="C769" s="147"/>
      <c r="D769" s="128"/>
      <c r="E769" s="135" t="str">
        <f>IFERROR(INDEX('Материал хисобот'!$C$9:$C$259,MATCH(D769,'Материал хисобот'!$B$9:$B$259,0),1),"")</f>
        <v/>
      </c>
      <c r="F769" s="136" t="str">
        <f>IFERROR(INDEX('Материал хисобот'!$D$9:$D$259,MATCH(D769,'Материал хисобот'!$B$9:$B$259,0),1),"")</f>
        <v/>
      </c>
      <c r="G769" s="141"/>
      <c r="H769" s="142"/>
    </row>
    <row r="770" spans="1:8">
      <c r="A770" s="147"/>
      <c r="B770" s="148"/>
      <c r="C770" s="147"/>
      <c r="D770" s="128"/>
      <c r="E770" s="135" t="str">
        <f>IFERROR(INDEX('Материал хисобот'!$C$9:$C$259,MATCH(D770,'Материал хисобот'!$B$9:$B$259,0),1),"")</f>
        <v/>
      </c>
      <c r="F770" s="136" t="str">
        <f>IFERROR(INDEX('Материал хисобот'!$D$9:$D$259,MATCH(D770,'Материал хисобот'!$B$9:$B$259,0),1),"")</f>
        <v/>
      </c>
      <c r="G770" s="141"/>
      <c r="H770" s="142"/>
    </row>
    <row r="771" spans="1:8">
      <c r="A771" s="147"/>
      <c r="B771" s="148"/>
      <c r="C771" s="147"/>
      <c r="D771" s="128"/>
      <c r="E771" s="135" t="str">
        <f>IFERROR(INDEX('Материал хисобот'!$C$9:$C$259,MATCH(D771,'Материал хисобот'!$B$9:$B$259,0),1),"")</f>
        <v/>
      </c>
      <c r="F771" s="136" t="str">
        <f>IFERROR(INDEX('Материал хисобот'!$D$9:$D$259,MATCH(D771,'Материал хисобот'!$B$9:$B$259,0),1),"")</f>
        <v/>
      </c>
      <c r="G771" s="141"/>
      <c r="H771" s="142"/>
    </row>
    <row r="772" spans="1:8">
      <c r="A772" s="147"/>
      <c r="B772" s="148"/>
      <c r="C772" s="147"/>
      <c r="D772" s="128"/>
      <c r="E772" s="135" t="str">
        <f>IFERROR(INDEX('Материал хисобот'!$C$9:$C$259,MATCH(D772,'Материал хисобот'!$B$9:$B$259,0),1),"")</f>
        <v/>
      </c>
      <c r="F772" s="136" t="str">
        <f>IFERROR(INDEX('Материал хисобот'!$D$9:$D$259,MATCH(D772,'Материал хисобот'!$B$9:$B$259,0),1),"")</f>
        <v/>
      </c>
      <c r="G772" s="141"/>
      <c r="H772" s="142"/>
    </row>
    <row r="773" spans="1:8">
      <c r="A773" s="147"/>
      <c r="B773" s="148"/>
      <c r="C773" s="147"/>
      <c r="D773" s="128"/>
      <c r="E773" s="135" t="str">
        <f>IFERROR(INDEX('Материал хисобот'!$C$9:$C$259,MATCH(D773,'Материал хисобот'!$B$9:$B$259,0),1),"")</f>
        <v/>
      </c>
      <c r="F773" s="136" t="str">
        <f>IFERROR(INDEX('Материал хисобот'!$D$9:$D$259,MATCH(D773,'Материал хисобот'!$B$9:$B$259,0),1),"")</f>
        <v/>
      </c>
      <c r="G773" s="141"/>
      <c r="H773" s="142"/>
    </row>
    <row r="774" spans="1:8">
      <c r="A774" s="147"/>
      <c r="B774" s="148"/>
      <c r="C774" s="147"/>
      <c r="D774" s="128"/>
      <c r="E774" s="135" t="str">
        <f>IFERROR(INDEX('Материал хисобот'!$C$9:$C$259,MATCH(D774,'Материал хисобот'!$B$9:$B$259,0),1),"")</f>
        <v/>
      </c>
      <c r="F774" s="136" t="str">
        <f>IFERROR(INDEX('Материал хисобот'!$D$9:$D$259,MATCH(D774,'Материал хисобот'!$B$9:$B$259,0),1),"")</f>
        <v/>
      </c>
      <c r="G774" s="141"/>
      <c r="H774" s="142"/>
    </row>
    <row r="775" spans="1:8">
      <c r="A775" s="147"/>
      <c r="B775" s="148"/>
      <c r="C775" s="147"/>
      <c r="D775" s="128"/>
      <c r="E775" s="135" t="str">
        <f>IFERROR(INDEX('Материал хисобот'!$C$9:$C$259,MATCH(D775,'Материал хисобот'!$B$9:$B$259,0),1),"")</f>
        <v/>
      </c>
      <c r="F775" s="136" t="str">
        <f>IFERROR(INDEX('Материал хисобот'!$D$9:$D$259,MATCH(D775,'Материал хисобот'!$B$9:$B$259,0),1),"")</f>
        <v/>
      </c>
      <c r="G775" s="141"/>
      <c r="H775" s="142"/>
    </row>
    <row r="776" spans="1:8">
      <c r="A776" s="147"/>
      <c r="B776" s="148"/>
      <c r="C776" s="147"/>
      <c r="D776" s="128"/>
      <c r="E776" s="135" t="str">
        <f>IFERROR(INDEX('Материал хисобот'!$C$9:$C$259,MATCH(D776,'Материал хисобот'!$B$9:$B$259,0),1),"")</f>
        <v/>
      </c>
      <c r="F776" s="136" t="str">
        <f>IFERROR(INDEX('Материал хисобот'!$D$9:$D$259,MATCH(D776,'Материал хисобот'!$B$9:$B$259,0),1),"")</f>
        <v/>
      </c>
      <c r="G776" s="141"/>
      <c r="H776" s="142"/>
    </row>
    <row r="777" spans="1:8">
      <c r="A777" s="147"/>
      <c r="B777" s="148"/>
      <c r="C777" s="147"/>
      <c r="D777" s="128"/>
      <c r="E777" s="135" t="str">
        <f>IFERROR(INDEX('Материал хисобот'!$C$9:$C$259,MATCH(D777,'Материал хисобот'!$B$9:$B$259,0),1),"")</f>
        <v/>
      </c>
      <c r="F777" s="136" t="str">
        <f>IFERROR(INDEX('Материал хисобот'!$D$9:$D$259,MATCH(D777,'Материал хисобот'!$B$9:$B$259,0),1),"")</f>
        <v/>
      </c>
      <c r="G777" s="141"/>
      <c r="H777" s="142"/>
    </row>
    <row r="778" spans="1:8">
      <c r="A778" s="147"/>
      <c r="B778" s="148"/>
      <c r="C778" s="147"/>
      <c r="D778" s="128"/>
      <c r="E778" s="135" t="str">
        <f>IFERROR(INDEX('Материал хисобот'!$C$9:$C$259,MATCH(D778,'Материал хисобот'!$B$9:$B$259,0),1),"")</f>
        <v/>
      </c>
      <c r="F778" s="136" t="str">
        <f>IFERROR(INDEX('Материал хисобот'!$D$9:$D$259,MATCH(D778,'Материал хисобот'!$B$9:$B$259,0),1),"")</f>
        <v/>
      </c>
      <c r="G778" s="141"/>
      <c r="H778" s="142"/>
    </row>
    <row r="779" spans="1:8">
      <c r="A779" s="147"/>
      <c r="B779" s="148"/>
      <c r="C779" s="147"/>
      <c r="D779" s="128"/>
      <c r="E779" s="135" t="str">
        <f>IFERROR(INDEX('Материал хисобот'!$C$9:$C$259,MATCH(D779,'Материал хисобот'!$B$9:$B$259,0),1),"")</f>
        <v/>
      </c>
      <c r="F779" s="136" t="str">
        <f>IFERROR(INDEX('Материал хисобот'!$D$9:$D$259,MATCH(D779,'Материал хисобот'!$B$9:$B$259,0),1),"")</f>
        <v/>
      </c>
      <c r="G779" s="141"/>
      <c r="H779" s="142"/>
    </row>
    <row r="780" spans="1:8">
      <c r="A780" s="147"/>
      <c r="B780" s="148"/>
      <c r="C780" s="147"/>
      <c r="D780" s="128"/>
      <c r="E780" s="135" t="str">
        <f>IFERROR(INDEX('Материал хисобот'!$C$9:$C$259,MATCH(D780,'Материал хисобот'!$B$9:$B$259,0),1),"")</f>
        <v/>
      </c>
      <c r="F780" s="136" t="str">
        <f>IFERROR(INDEX('Материал хисобот'!$D$9:$D$259,MATCH(D780,'Материал хисобот'!$B$9:$B$259,0),1),"")</f>
        <v/>
      </c>
      <c r="G780" s="141"/>
      <c r="H780" s="142"/>
    </row>
    <row r="781" spans="1:8">
      <c r="A781" s="147"/>
      <c r="B781" s="148"/>
      <c r="C781" s="147"/>
      <c r="D781" s="128"/>
      <c r="E781" s="135" t="str">
        <f>IFERROR(INDEX('Материал хисобот'!$C$9:$C$259,MATCH(D781,'Материал хисобот'!$B$9:$B$259,0),1),"")</f>
        <v/>
      </c>
      <c r="F781" s="136" t="str">
        <f>IFERROR(INDEX('Материал хисобот'!$D$9:$D$259,MATCH(D781,'Материал хисобот'!$B$9:$B$259,0),1),"")</f>
        <v/>
      </c>
      <c r="G781" s="141"/>
      <c r="H781" s="142"/>
    </row>
    <row r="782" spans="1:8">
      <c r="A782" s="147"/>
      <c r="B782" s="148"/>
      <c r="C782" s="147"/>
      <c r="D782" s="128"/>
      <c r="E782" s="135" t="str">
        <f>IFERROR(INDEX('Материал хисобот'!$C$9:$C$259,MATCH(D782,'Материал хисобот'!$B$9:$B$259,0),1),"")</f>
        <v/>
      </c>
      <c r="F782" s="136" t="str">
        <f>IFERROR(INDEX('Материал хисобот'!$D$9:$D$259,MATCH(D782,'Материал хисобот'!$B$9:$B$259,0),1),"")</f>
        <v/>
      </c>
      <c r="G782" s="141"/>
      <c r="H782" s="142"/>
    </row>
    <row r="783" spans="1:8">
      <c r="A783" s="147"/>
      <c r="B783" s="148"/>
      <c r="C783" s="147"/>
      <c r="D783" s="128"/>
      <c r="E783" s="135" t="str">
        <f>IFERROR(INDEX('Материал хисобот'!$C$9:$C$259,MATCH(D783,'Материал хисобот'!$B$9:$B$259,0),1),"")</f>
        <v/>
      </c>
      <c r="F783" s="136" t="str">
        <f>IFERROR(INDEX('Материал хисобот'!$D$9:$D$259,MATCH(D783,'Материал хисобот'!$B$9:$B$259,0),1),"")</f>
        <v/>
      </c>
      <c r="G783" s="141"/>
      <c r="H783" s="142"/>
    </row>
    <row r="784" spans="1:8">
      <c r="A784" s="147"/>
      <c r="B784" s="148"/>
      <c r="C784" s="147"/>
      <c r="D784" s="128"/>
      <c r="E784" s="135" t="str">
        <f>IFERROR(INDEX('Материал хисобот'!$C$9:$C$259,MATCH(D784,'Материал хисобот'!$B$9:$B$259,0),1),"")</f>
        <v/>
      </c>
      <c r="F784" s="136" t="str">
        <f>IFERROR(INDEX('Материал хисобот'!$D$9:$D$259,MATCH(D784,'Материал хисобот'!$B$9:$B$259,0),1),"")</f>
        <v/>
      </c>
      <c r="G784" s="141"/>
      <c r="H784" s="142"/>
    </row>
    <row r="785" spans="1:8">
      <c r="A785" s="147"/>
      <c r="B785" s="148"/>
      <c r="C785" s="147"/>
      <c r="D785" s="128"/>
      <c r="E785" s="135" t="str">
        <f>IFERROR(INDEX('Материал хисобот'!$C$9:$C$259,MATCH(D785,'Материал хисобот'!$B$9:$B$259,0),1),"")</f>
        <v/>
      </c>
      <c r="F785" s="136" t="str">
        <f>IFERROR(INDEX('Материал хисобот'!$D$9:$D$259,MATCH(D785,'Материал хисобот'!$B$9:$B$259,0),1),"")</f>
        <v/>
      </c>
      <c r="G785" s="141"/>
      <c r="H785" s="142"/>
    </row>
    <row r="786" spans="1:8">
      <c r="A786" s="147"/>
      <c r="B786" s="148"/>
      <c r="C786" s="147"/>
      <c r="D786" s="128"/>
      <c r="E786" s="135" t="str">
        <f>IFERROR(INDEX('Материал хисобот'!$C$9:$C$259,MATCH(D786,'Материал хисобот'!$B$9:$B$259,0),1),"")</f>
        <v/>
      </c>
      <c r="F786" s="136" t="str">
        <f>IFERROR(INDEX('Материал хисобот'!$D$9:$D$259,MATCH(D786,'Материал хисобот'!$B$9:$B$259,0),1),"")</f>
        <v/>
      </c>
      <c r="G786" s="141"/>
      <c r="H786" s="142"/>
    </row>
    <row r="787" spans="1:8">
      <c r="A787" s="147"/>
      <c r="B787" s="148"/>
      <c r="C787" s="147"/>
      <c r="D787" s="128"/>
      <c r="E787" s="135" t="str">
        <f>IFERROR(INDEX('Материал хисобот'!$C$9:$C$259,MATCH(D787,'Материал хисобот'!$B$9:$B$259,0),1),"")</f>
        <v/>
      </c>
      <c r="F787" s="136" t="str">
        <f>IFERROR(INDEX('Материал хисобот'!$D$9:$D$259,MATCH(D787,'Материал хисобот'!$B$9:$B$259,0),1),"")</f>
        <v/>
      </c>
      <c r="G787" s="141"/>
      <c r="H787" s="142"/>
    </row>
    <row r="788" spans="1:8">
      <c r="A788" s="147"/>
      <c r="B788" s="148"/>
      <c r="C788" s="147"/>
      <c r="D788" s="128"/>
      <c r="E788" s="135" t="str">
        <f>IFERROR(INDEX('Материал хисобот'!$C$9:$C$259,MATCH(D788,'Материал хисобот'!$B$9:$B$259,0),1),"")</f>
        <v/>
      </c>
      <c r="F788" s="136" t="str">
        <f>IFERROR(INDEX('Материал хисобот'!$D$9:$D$259,MATCH(D788,'Материал хисобот'!$B$9:$B$259,0),1),"")</f>
        <v/>
      </c>
      <c r="G788" s="141"/>
      <c r="H788" s="142"/>
    </row>
    <row r="789" spans="1:8">
      <c r="A789" s="147"/>
      <c r="B789" s="148"/>
      <c r="C789" s="147"/>
      <c r="D789" s="128"/>
      <c r="E789" s="135" t="str">
        <f>IFERROR(INDEX('Материал хисобот'!$C$9:$C$259,MATCH(D789,'Материал хисобот'!$B$9:$B$259,0),1),"")</f>
        <v/>
      </c>
      <c r="F789" s="136" t="str">
        <f>IFERROR(INDEX('Материал хисобот'!$D$9:$D$259,MATCH(D789,'Материал хисобот'!$B$9:$B$259,0),1),"")</f>
        <v/>
      </c>
      <c r="G789" s="141"/>
      <c r="H789" s="142"/>
    </row>
    <row r="790" spans="1:8">
      <c r="A790" s="147"/>
      <c r="B790" s="148"/>
      <c r="C790" s="147"/>
      <c r="D790" s="128"/>
      <c r="E790" s="135" t="str">
        <f>IFERROR(INDEX('Материал хисобот'!$C$9:$C$259,MATCH(D790,'Материал хисобот'!$B$9:$B$259,0),1),"")</f>
        <v/>
      </c>
      <c r="F790" s="136" t="str">
        <f>IFERROR(INDEX('Материал хисобот'!$D$9:$D$259,MATCH(D790,'Материал хисобот'!$B$9:$B$259,0),1),"")</f>
        <v/>
      </c>
      <c r="G790" s="141"/>
      <c r="H790" s="142"/>
    </row>
    <row r="791" spans="1:8">
      <c r="A791" s="147"/>
      <c r="B791" s="148"/>
      <c r="C791" s="147"/>
      <c r="D791" s="128"/>
      <c r="E791" s="135" t="str">
        <f>IFERROR(INDEX('Материал хисобот'!$C$9:$C$259,MATCH(D791,'Материал хисобот'!$B$9:$B$259,0),1),"")</f>
        <v/>
      </c>
      <c r="F791" s="136" t="str">
        <f>IFERROR(INDEX('Материал хисобот'!$D$9:$D$259,MATCH(D791,'Материал хисобот'!$B$9:$B$259,0),1),"")</f>
        <v/>
      </c>
      <c r="G791" s="141"/>
      <c r="H791" s="142"/>
    </row>
    <row r="792" spans="1:8">
      <c r="A792" s="147"/>
      <c r="B792" s="148"/>
      <c r="C792" s="147"/>
      <c r="D792" s="128"/>
      <c r="E792" s="135" t="str">
        <f>IFERROR(INDEX('Материал хисобот'!$C$9:$C$259,MATCH(D792,'Материал хисобот'!$B$9:$B$259,0),1),"")</f>
        <v/>
      </c>
      <c r="F792" s="136" t="str">
        <f>IFERROR(INDEX('Материал хисобот'!$D$9:$D$259,MATCH(D792,'Материал хисобот'!$B$9:$B$259,0),1),"")</f>
        <v/>
      </c>
      <c r="G792" s="141"/>
      <c r="H792" s="142"/>
    </row>
    <row r="793" spans="1:8">
      <c r="A793" s="147"/>
      <c r="B793" s="148"/>
      <c r="C793" s="147"/>
      <c r="D793" s="128"/>
      <c r="E793" s="135" t="str">
        <f>IFERROR(INDEX('Материал хисобот'!$C$9:$C$259,MATCH(D793,'Материал хисобот'!$B$9:$B$259,0),1),"")</f>
        <v/>
      </c>
      <c r="F793" s="136" t="str">
        <f>IFERROR(INDEX('Материал хисобот'!$D$9:$D$259,MATCH(D793,'Материал хисобот'!$B$9:$B$259,0),1),"")</f>
        <v/>
      </c>
      <c r="G793" s="141"/>
      <c r="H793" s="142"/>
    </row>
    <row r="794" spans="1:8">
      <c r="A794" s="147"/>
      <c r="B794" s="148"/>
      <c r="C794" s="147"/>
      <c r="D794" s="128"/>
      <c r="E794" s="135" t="str">
        <f>IFERROR(INDEX('Материал хисобот'!$C$9:$C$259,MATCH(D794,'Материал хисобот'!$B$9:$B$259,0),1),"")</f>
        <v/>
      </c>
      <c r="F794" s="136" t="str">
        <f>IFERROR(INDEX('Материал хисобот'!$D$9:$D$259,MATCH(D794,'Материал хисобот'!$B$9:$B$259,0),1),"")</f>
        <v/>
      </c>
      <c r="G794" s="141"/>
      <c r="H794" s="142"/>
    </row>
    <row r="795" spans="1:8">
      <c r="A795" s="147"/>
      <c r="B795" s="148"/>
      <c r="C795" s="147"/>
      <c r="D795" s="128"/>
      <c r="E795" s="135" t="str">
        <f>IFERROR(INDEX('Материал хисобот'!$C$9:$C$259,MATCH(D795,'Материал хисобот'!$B$9:$B$259,0),1),"")</f>
        <v/>
      </c>
      <c r="F795" s="136" t="str">
        <f>IFERROR(INDEX('Материал хисобот'!$D$9:$D$259,MATCH(D795,'Материал хисобот'!$B$9:$B$259,0),1),"")</f>
        <v/>
      </c>
      <c r="G795" s="141"/>
      <c r="H795" s="142"/>
    </row>
    <row r="796" spans="1:8">
      <c r="A796" s="147"/>
      <c r="B796" s="148"/>
      <c r="C796" s="147"/>
      <c r="D796" s="128"/>
      <c r="E796" s="135" t="str">
        <f>IFERROR(INDEX('Материал хисобот'!$C$9:$C$259,MATCH(D796,'Материал хисобот'!$B$9:$B$259,0),1),"")</f>
        <v/>
      </c>
      <c r="F796" s="136" t="str">
        <f>IFERROR(INDEX('Материал хисобот'!$D$9:$D$259,MATCH(D796,'Материал хисобот'!$B$9:$B$259,0),1),"")</f>
        <v/>
      </c>
      <c r="G796" s="141"/>
      <c r="H796" s="142"/>
    </row>
    <row r="797" spans="1:8">
      <c r="A797" s="147"/>
      <c r="B797" s="148"/>
      <c r="C797" s="147"/>
      <c r="D797" s="128"/>
      <c r="E797" s="135" t="str">
        <f>IFERROR(INDEX('Материал хисобот'!$C$9:$C$259,MATCH(D797,'Материал хисобот'!$B$9:$B$259,0),1),"")</f>
        <v/>
      </c>
      <c r="F797" s="136" t="str">
        <f>IFERROR(INDEX('Материал хисобот'!$D$9:$D$259,MATCH(D797,'Материал хисобот'!$B$9:$B$259,0),1),"")</f>
        <v/>
      </c>
      <c r="G797" s="141"/>
      <c r="H797" s="142"/>
    </row>
    <row r="798" spans="1:8">
      <c r="A798" s="147"/>
      <c r="B798" s="148"/>
      <c r="C798" s="147"/>
      <c r="D798" s="128"/>
      <c r="E798" s="135" t="str">
        <f>IFERROR(INDEX('Материал хисобот'!$C$9:$C$259,MATCH(D798,'Материал хисобот'!$B$9:$B$259,0),1),"")</f>
        <v/>
      </c>
      <c r="F798" s="136" t="str">
        <f>IFERROR(INDEX('Материал хисобот'!$D$9:$D$259,MATCH(D798,'Материал хисобот'!$B$9:$B$259,0),1),"")</f>
        <v/>
      </c>
      <c r="G798" s="141"/>
      <c r="H798" s="142"/>
    </row>
    <row r="799" spans="1:8">
      <c r="A799" s="147"/>
      <c r="B799" s="148"/>
      <c r="C799" s="147"/>
      <c r="D799" s="128"/>
      <c r="E799" s="135" t="str">
        <f>IFERROR(INDEX('Материал хисобот'!$C$9:$C$259,MATCH(D799,'Материал хисобот'!$B$9:$B$259,0),1),"")</f>
        <v/>
      </c>
      <c r="F799" s="136" t="str">
        <f>IFERROR(INDEX('Материал хисобот'!$D$9:$D$259,MATCH(D799,'Материал хисобот'!$B$9:$B$259,0),1),"")</f>
        <v/>
      </c>
      <c r="G799" s="141"/>
      <c r="H799" s="142"/>
    </row>
    <row r="800" spans="1:8">
      <c r="A800" s="147"/>
      <c r="B800" s="148"/>
      <c r="C800" s="147"/>
      <c r="D800" s="128"/>
      <c r="E800" s="135" t="str">
        <f>IFERROR(INDEX('Материал хисобот'!$C$9:$C$259,MATCH(D800,'Материал хисобот'!$B$9:$B$259,0),1),"")</f>
        <v/>
      </c>
      <c r="F800" s="136" t="str">
        <f>IFERROR(INDEX('Материал хисобот'!$D$9:$D$259,MATCH(D800,'Материал хисобот'!$B$9:$B$259,0),1),"")</f>
        <v/>
      </c>
      <c r="G800" s="141"/>
      <c r="H800" s="142"/>
    </row>
    <row r="801" spans="1:8">
      <c r="A801" s="147"/>
      <c r="B801" s="148"/>
      <c r="C801" s="147"/>
      <c r="D801" s="128"/>
      <c r="E801" s="135" t="str">
        <f>IFERROR(INDEX('Материал хисобот'!$C$9:$C$259,MATCH(D801,'Материал хисобот'!$B$9:$B$259,0),1),"")</f>
        <v/>
      </c>
      <c r="F801" s="136" t="str">
        <f>IFERROR(INDEX('Материал хисобот'!$D$9:$D$259,MATCH(D801,'Материал хисобот'!$B$9:$B$259,0),1),"")</f>
        <v/>
      </c>
      <c r="G801" s="141"/>
      <c r="H801" s="142"/>
    </row>
    <row r="802" spans="1:8">
      <c r="A802" s="147"/>
      <c r="B802" s="148"/>
      <c r="C802" s="147"/>
      <c r="D802" s="128"/>
      <c r="E802" s="135" t="str">
        <f>IFERROR(INDEX('Материал хисобот'!$C$9:$C$259,MATCH(D802,'Материал хисобот'!$B$9:$B$259,0),1),"")</f>
        <v/>
      </c>
      <c r="F802" s="136" t="str">
        <f>IFERROR(INDEX('Материал хисобот'!$D$9:$D$259,MATCH(D802,'Материал хисобот'!$B$9:$B$259,0),1),"")</f>
        <v/>
      </c>
      <c r="G802" s="141"/>
      <c r="H802" s="142"/>
    </row>
    <row r="803" spans="1:8">
      <c r="A803" s="147"/>
      <c r="B803" s="148"/>
      <c r="C803" s="147"/>
      <c r="D803" s="128"/>
      <c r="E803" s="135" t="str">
        <f>IFERROR(INDEX('Материал хисобот'!$C$9:$C$259,MATCH(D803,'Материал хисобот'!$B$9:$B$259,0),1),"")</f>
        <v/>
      </c>
      <c r="F803" s="136" t="str">
        <f>IFERROR(INDEX('Материал хисобот'!$D$9:$D$259,MATCH(D803,'Материал хисобот'!$B$9:$B$259,0),1),"")</f>
        <v/>
      </c>
      <c r="G803" s="141"/>
      <c r="H803" s="142"/>
    </row>
    <row r="804" spans="1:8">
      <c r="A804" s="147"/>
      <c r="B804" s="148"/>
      <c r="C804" s="147"/>
      <c r="D804" s="128"/>
      <c r="E804" s="135" t="str">
        <f>IFERROR(INDEX('Материал хисобот'!$C$9:$C$259,MATCH(D804,'Материал хисобот'!$B$9:$B$259,0),1),"")</f>
        <v/>
      </c>
      <c r="F804" s="136" t="str">
        <f>IFERROR(INDEX('Материал хисобот'!$D$9:$D$259,MATCH(D804,'Материал хисобот'!$B$9:$B$259,0),1),"")</f>
        <v/>
      </c>
      <c r="G804" s="141"/>
      <c r="H804" s="142"/>
    </row>
    <row r="805" spans="1:8">
      <c r="A805" s="147"/>
      <c r="B805" s="148"/>
      <c r="C805" s="147"/>
      <c r="D805" s="128"/>
      <c r="E805" s="135" t="str">
        <f>IFERROR(INDEX('Материал хисобот'!$C$9:$C$259,MATCH(D805,'Материал хисобот'!$B$9:$B$259,0),1),"")</f>
        <v/>
      </c>
      <c r="F805" s="136" t="str">
        <f>IFERROR(INDEX('Материал хисобот'!$D$9:$D$259,MATCH(D805,'Материал хисобот'!$B$9:$B$259,0),1),"")</f>
        <v/>
      </c>
      <c r="G805" s="141"/>
      <c r="H805" s="142"/>
    </row>
    <row r="806" spans="1:8">
      <c r="A806" s="147"/>
      <c r="B806" s="148"/>
      <c r="C806" s="147"/>
      <c r="D806" s="128"/>
      <c r="E806" s="135" t="str">
        <f>IFERROR(INDEX('Материал хисобот'!$C$9:$C$259,MATCH(D806,'Материал хисобот'!$B$9:$B$259,0),1),"")</f>
        <v/>
      </c>
      <c r="F806" s="136" t="str">
        <f>IFERROR(INDEX('Материал хисобот'!$D$9:$D$259,MATCH(D806,'Материал хисобот'!$B$9:$B$259,0),1),"")</f>
        <v/>
      </c>
      <c r="G806" s="141"/>
      <c r="H806" s="142"/>
    </row>
    <row r="807" spans="1:8">
      <c r="A807" s="147"/>
      <c r="B807" s="148"/>
      <c r="C807" s="147"/>
      <c r="D807" s="128"/>
      <c r="E807" s="135" t="str">
        <f>IFERROR(INDEX('Материал хисобот'!$C$9:$C$259,MATCH(D807,'Материал хисобот'!$B$9:$B$259,0),1),"")</f>
        <v/>
      </c>
      <c r="F807" s="136" t="str">
        <f>IFERROR(INDEX('Материал хисобот'!$D$9:$D$259,MATCH(D807,'Материал хисобот'!$B$9:$B$259,0),1),"")</f>
        <v/>
      </c>
      <c r="G807" s="141"/>
      <c r="H807" s="142"/>
    </row>
    <row r="808" spans="1:8">
      <c r="A808" s="147"/>
      <c r="B808" s="148"/>
      <c r="C808" s="147"/>
      <c r="D808" s="128"/>
      <c r="E808" s="135" t="str">
        <f>IFERROR(INDEX('Материал хисобот'!$C$9:$C$259,MATCH(D808,'Материал хисобот'!$B$9:$B$259,0),1),"")</f>
        <v/>
      </c>
      <c r="F808" s="136" t="str">
        <f>IFERROR(INDEX('Материал хисобот'!$D$9:$D$259,MATCH(D808,'Материал хисобот'!$B$9:$B$259,0),1),"")</f>
        <v/>
      </c>
      <c r="G808" s="141"/>
      <c r="H808" s="142"/>
    </row>
    <row r="809" spans="1:8">
      <c r="A809" s="147"/>
      <c r="B809" s="148"/>
      <c r="C809" s="147"/>
      <c r="D809" s="128"/>
      <c r="E809" s="135" t="str">
        <f>IFERROR(INDEX('Материал хисобот'!$C$9:$C$259,MATCH(D809,'Материал хисобот'!$B$9:$B$259,0),1),"")</f>
        <v/>
      </c>
      <c r="F809" s="136" t="str">
        <f>IFERROR(INDEX('Материал хисобот'!$D$9:$D$259,MATCH(D809,'Материал хисобот'!$B$9:$B$259,0),1),"")</f>
        <v/>
      </c>
      <c r="G809" s="141"/>
      <c r="H809" s="142"/>
    </row>
    <row r="810" spans="1:8">
      <c r="A810" s="147"/>
      <c r="B810" s="148"/>
      <c r="C810" s="147"/>
      <c r="D810" s="128"/>
      <c r="E810" s="135" t="str">
        <f>IFERROR(INDEX('Материал хисобот'!$C$9:$C$259,MATCH(D810,'Материал хисобот'!$B$9:$B$259,0),1),"")</f>
        <v/>
      </c>
      <c r="F810" s="136" t="str">
        <f>IFERROR(INDEX('Материал хисобот'!$D$9:$D$259,MATCH(D810,'Материал хисобот'!$B$9:$B$259,0),1),"")</f>
        <v/>
      </c>
      <c r="G810" s="141"/>
      <c r="H810" s="142"/>
    </row>
    <row r="811" spans="1:8">
      <c r="A811" s="147"/>
      <c r="B811" s="148"/>
      <c r="C811" s="147"/>
      <c r="D811" s="128"/>
      <c r="E811" s="135" t="str">
        <f>IFERROR(INDEX('Материал хисобот'!$C$9:$C$259,MATCH(D811,'Материал хисобот'!$B$9:$B$259,0),1),"")</f>
        <v/>
      </c>
      <c r="F811" s="136" t="str">
        <f>IFERROR(INDEX('Материал хисобот'!$D$9:$D$259,MATCH(D811,'Материал хисобот'!$B$9:$B$259,0),1),"")</f>
        <v/>
      </c>
      <c r="G811" s="141"/>
      <c r="H811" s="142"/>
    </row>
    <row r="812" spans="1:8">
      <c r="A812" s="147"/>
      <c r="B812" s="148"/>
      <c r="C812" s="147"/>
      <c r="D812" s="128"/>
      <c r="E812" s="135" t="str">
        <f>IFERROR(INDEX('Материал хисобот'!$C$9:$C$259,MATCH(D812,'Материал хисобот'!$B$9:$B$259,0),1),"")</f>
        <v/>
      </c>
      <c r="F812" s="136" t="str">
        <f>IFERROR(INDEX('Материал хисобот'!$D$9:$D$259,MATCH(D812,'Материал хисобот'!$B$9:$B$259,0),1),"")</f>
        <v/>
      </c>
      <c r="G812" s="141"/>
      <c r="H812" s="142"/>
    </row>
    <row r="813" spans="1:8">
      <c r="A813" s="147"/>
      <c r="B813" s="148"/>
      <c r="C813" s="147"/>
      <c r="D813" s="128"/>
      <c r="E813" s="135" t="str">
        <f>IFERROR(INDEX('Материал хисобот'!$C$9:$C$259,MATCH(D813,'Материал хисобот'!$B$9:$B$259,0),1),"")</f>
        <v/>
      </c>
      <c r="F813" s="136" t="str">
        <f>IFERROR(INDEX('Материал хисобот'!$D$9:$D$259,MATCH(D813,'Материал хисобот'!$B$9:$B$259,0),1),"")</f>
        <v/>
      </c>
      <c r="G813" s="141"/>
      <c r="H813" s="142"/>
    </row>
    <row r="814" spans="1:8">
      <c r="A814" s="147"/>
      <c r="B814" s="148"/>
      <c r="C814" s="147"/>
      <c r="D814" s="128"/>
      <c r="E814" s="135" t="str">
        <f>IFERROR(INDEX('Материал хисобот'!$C$9:$C$259,MATCH(D814,'Материал хисобот'!$B$9:$B$259,0),1),"")</f>
        <v/>
      </c>
      <c r="F814" s="136" t="str">
        <f>IFERROR(INDEX('Материал хисобот'!$D$9:$D$259,MATCH(D814,'Материал хисобот'!$B$9:$B$259,0),1),"")</f>
        <v/>
      </c>
      <c r="G814" s="141"/>
      <c r="H814" s="142"/>
    </row>
    <row r="815" spans="1:8">
      <c r="A815" s="147"/>
      <c r="B815" s="148"/>
      <c r="C815" s="147"/>
      <c r="D815" s="128"/>
      <c r="E815" s="135" t="str">
        <f>IFERROR(INDEX('Материал хисобот'!$C$9:$C$259,MATCH(D815,'Материал хисобот'!$B$9:$B$259,0),1),"")</f>
        <v/>
      </c>
      <c r="F815" s="136" t="str">
        <f>IFERROR(INDEX('Материал хисобот'!$D$9:$D$259,MATCH(D815,'Материал хисобот'!$B$9:$B$259,0),1),"")</f>
        <v/>
      </c>
      <c r="G815" s="141"/>
      <c r="H815" s="142"/>
    </row>
    <row r="816" spans="1:8">
      <c r="A816" s="147"/>
      <c r="B816" s="148"/>
      <c r="C816" s="147"/>
      <c r="D816" s="128"/>
      <c r="E816" s="135" t="str">
        <f>IFERROR(INDEX('Материал хисобот'!$C$9:$C$259,MATCH(D816,'Материал хисобот'!$B$9:$B$259,0),1),"")</f>
        <v/>
      </c>
      <c r="F816" s="136" t="str">
        <f>IFERROR(INDEX('Материал хисобот'!$D$9:$D$259,MATCH(D816,'Материал хисобот'!$B$9:$B$259,0),1),"")</f>
        <v/>
      </c>
      <c r="G816" s="141"/>
      <c r="H816" s="142"/>
    </row>
    <row r="817" spans="1:8">
      <c r="A817" s="147"/>
      <c r="B817" s="148"/>
      <c r="C817" s="147"/>
      <c r="D817" s="128"/>
      <c r="E817" s="135" t="str">
        <f>IFERROR(INDEX('Материал хисобот'!$C$9:$C$259,MATCH(D817,'Материал хисобот'!$B$9:$B$259,0),1),"")</f>
        <v/>
      </c>
      <c r="F817" s="136" t="str">
        <f>IFERROR(INDEX('Материал хисобот'!$D$9:$D$259,MATCH(D817,'Материал хисобот'!$B$9:$B$259,0),1),"")</f>
        <v/>
      </c>
      <c r="G817" s="141"/>
      <c r="H817" s="142"/>
    </row>
    <row r="818" spans="1:8">
      <c r="A818" s="147"/>
      <c r="B818" s="148"/>
      <c r="C818" s="147"/>
      <c r="D818" s="128"/>
      <c r="E818" s="135" t="str">
        <f>IFERROR(INDEX('Материал хисобот'!$C$9:$C$259,MATCH(D818,'Материал хисобот'!$B$9:$B$259,0),1),"")</f>
        <v/>
      </c>
      <c r="F818" s="136" t="str">
        <f>IFERROR(INDEX('Материал хисобот'!$D$9:$D$259,MATCH(D818,'Материал хисобот'!$B$9:$B$259,0),1),"")</f>
        <v/>
      </c>
      <c r="G818" s="141"/>
      <c r="H818" s="142"/>
    </row>
    <row r="819" spans="1:8">
      <c r="A819" s="147"/>
      <c r="B819" s="148"/>
      <c r="C819" s="147"/>
      <c r="D819" s="128"/>
      <c r="E819" s="135" t="str">
        <f>IFERROR(INDEX('Материал хисобот'!$C$9:$C$259,MATCH(D819,'Материал хисобот'!$B$9:$B$259,0),1),"")</f>
        <v/>
      </c>
      <c r="F819" s="136" t="str">
        <f>IFERROR(INDEX('Материал хисобот'!$D$9:$D$259,MATCH(D819,'Материал хисобот'!$B$9:$B$259,0),1),"")</f>
        <v/>
      </c>
      <c r="G819" s="141"/>
      <c r="H819" s="142"/>
    </row>
    <row r="820" spans="1:8">
      <c r="A820" s="147"/>
      <c r="B820" s="148"/>
      <c r="C820" s="147"/>
      <c r="D820" s="128"/>
      <c r="E820" s="135" t="str">
        <f>IFERROR(INDEX('Материал хисобот'!$C$9:$C$259,MATCH(D820,'Материал хисобот'!$B$9:$B$259,0),1),"")</f>
        <v/>
      </c>
      <c r="F820" s="136" t="str">
        <f>IFERROR(INDEX('Материал хисобот'!$D$9:$D$259,MATCH(D820,'Материал хисобот'!$B$9:$B$259,0),1),"")</f>
        <v/>
      </c>
      <c r="G820" s="141"/>
      <c r="H820" s="142"/>
    </row>
    <row r="821" spans="1:8">
      <c r="A821" s="147"/>
      <c r="B821" s="148"/>
      <c r="C821" s="147"/>
      <c r="D821" s="128"/>
      <c r="E821" s="135" t="str">
        <f>IFERROR(INDEX('Материал хисобот'!$C$9:$C$259,MATCH(D821,'Материал хисобот'!$B$9:$B$259,0),1),"")</f>
        <v/>
      </c>
      <c r="F821" s="136" t="str">
        <f>IFERROR(INDEX('Материал хисобот'!$D$9:$D$259,MATCH(D821,'Материал хисобот'!$B$9:$B$259,0),1),"")</f>
        <v/>
      </c>
      <c r="G821" s="141"/>
      <c r="H821" s="142"/>
    </row>
    <row r="822" spans="1:8">
      <c r="A822" s="147"/>
      <c r="B822" s="148"/>
      <c r="C822" s="147"/>
      <c r="D822" s="128"/>
      <c r="E822" s="135" t="str">
        <f>IFERROR(INDEX('Материал хисобот'!$C$9:$C$259,MATCH(D822,'Материал хисобот'!$B$9:$B$259,0),1),"")</f>
        <v/>
      </c>
      <c r="F822" s="136" t="str">
        <f>IFERROR(INDEX('Материал хисобот'!$D$9:$D$259,MATCH(D822,'Материал хисобот'!$B$9:$B$259,0),1),"")</f>
        <v/>
      </c>
      <c r="G822" s="141"/>
      <c r="H822" s="142"/>
    </row>
    <row r="823" spans="1:8">
      <c r="A823" s="147"/>
      <c r="B823" s="148"/>
      <c r="C823" s="147"/>
      <c r="D823" s="128"/>
      <c r="E823" s="135" t="str">
        <f>IFERROR(INDEX('Материал хисобот'!$C$9:$C$259,MATCH(D823,'Материал хисобот'!$B$9:$B$259,0),1),"")</f>
        <v/>
      </c>
      <c r="F823" s="136" t="str">
        <f>IFERROR(INDEX('Материал хисобот'!$D$9:$D$259,MATCH(D823,'Материал хисобот'!$B$9:$B$259,0),1),"")</f>
        <v/>
      </c>
      <c r="G823" s="141"/>
      <c r="H823" s="142"/>
    </row>
    <row r="824" spans="1:8">
      <c r="A824" s="147"/>
      <c r="B824" s="148"/>
      <c r="C824" s="147"/>
      <c r="D824" s="128"/>
      <c r="E824" s="135" t="str">
        <f>IFERROR(INDEX('Материал хисобот'!$C$9:$C$259,MATCH(D824,'Материал хисобот'!$B$9:$B$259,0),1),"")</f>
        <v/>
      </c>
      <c r="F824" s="136" t="str">
        <f>IFERROR(INDEX('Материал хисобот'!$D$9:$D$259,MATCH(D824,'Материал хисобот'!$B$9:$B$259,0),1),"")</f>
        <v/>
      </c>
      <c r="G824" s="141"/>
      <c r="H824" s="142"/>
    </row>
    <row r="825" spans="1:8">
      <c r="A825" s="147"/>
      <c r="B825" s="148"/>
      <c r="C825" s="147"/>
      <c r="D825" s="128"/>
      <c r="E825" s="135" t="str">
        <f>IFERROR(INDEX('Материал хисобот'!$C$9:$C$259,MATCH(D825,'Материал хисобот'!$B$9:$B$259,0),1),"")</f>
        <v/>
      </c>
      <c r="F825" s="136" t="str">
        <f>IFERROR(INDEX('Материал хисобот'!$D$9:$D$259,MATCH(D825,'Материал хисобот'!$B$9:$B$259,0),1),"")</f>
        <v/>
      </c>
      <c r="G825" s="141"/>
      <c r="H825" s="142"/>
    </row>
    <row r="826" spans="1:8">
      <c r="A826" s="147"/>
      <c r="B826" s="148"/>
      <c r="C826" s="147"/>
      <c r="D826" s="128"/>
      <c r="E826" s="135" t="str">
        <f>IFERROR(INDEX('Материал хисобот'!$C$9:$C$259,MATCH(D826,'Материал хисобот'!$B$9:$B$259,0),1),"")</f>
        <v/>
      </c>
      <c r="F826" s="136" t="str">
        <f>IFERROR(INDEX('Материал хисобот'!$D$9:$D$259,MATCH(D826,'Материал хисобот'!$B$9:$B$259,0),1),"")</f>
        <v/>
      </c>
      <c r="G826" s="141"/>
      <c r="H826" s="142"/>
    </row>
    <row r="827" spans="1:8">
      <c r="A827" s="147"/>
      <c r="B827" s="148"/>
      <c r="C827" s="147"/>
      <c r="D827" s="128"/>
      <c r="E827" s="135" t="str">
        <f>IFERROR(INDEX('Материал хисобот'!$C$9:$C$259,MATCH(D827,'Материал хисобот'!$B$9:$B$259,0),1),"")</f>
        <v/>
      </c>
      <c r="F827" s="136" t="str">
        <f>IFERROR(INDEX('Материал хисобот'!$D$9:$D$259,MATCH(D827,'Материал хисобот'!$B$9:$B$259,0),1),"")</f>
        <v/>
      </c>
      <c r="G827" s="141"/>
      <c r="H827" s="142"/>
    </row>
    <row r="828" spans="1:8">
      <c r="A828" s="147"/>
      <c r="B828" s="148"/>
      <c r="C828" s="147"/>
      <c r="D828" s="128"/>
      <c r="E828" s="135" t="str">
        <f>IFERROR(INDEX('Материал хисобот'!$C$9:$C$259,MATCH(D828,'Материал хисобот'!$B$9:$B$259,0),1),"")</f>
        <v/>
      </c>
      <c r="F828" s="136" t="str">
        <f>IFERROR(INDEX('Материал хисобот'!$D$9:$D$259,MATCH(D828,'Материал хисобот'!$B$9:$B$259,0),1),"")</f>
        <v/>
      </c>
      <c r="G828" s="141"/>
      <c r="H828" s="142"/>
    </row>
    <row r="829" spans="1:8">
      <c r="A829" s="147"/>
      <c r="B829" s="148"/>
      <c r="C829" s="147"/>
      <c r="D829" s="128"/>
      <c r="E829" s="135" t="str">
        <f>IFERROR(INDEX('Материал хисобот'!$C$9:$C$259,MATCH(D829,'Материал хисобот'!$B$9:$B$259,0),1),"")</f>
        <v/>
      </c>
      <c r="F829" s="136" t="str">
        <f>IFERROR(INDEX('Материал хисобот'!$D$9:$D$259,MATCH(D829,'Материал хисобот'!$B$9:$B$259,0),1),"")</f>
        <v/>
      </c>
      <c r="G829" s="141"/>
      <c r="H829" s="142"/>
    </row>
    <row r="830" spans="1:8">
      <c r="A830" s="147"/>
      <c r="B830" s="148"/>
      <c r="C830" s="147"/>
      <c r="D830" s="128"/>
      <c r="E830" s="135" t="str">
        <f>IFERROR(INDEX('Материал хисобот'!$C$9:$C$259,MATCH(D830,'Материал хисобот'!$B$9:$B$259,0),1),"")</f>
        <v/>
      </c>
      <c r="F830" s="136" t="str">
        <f>IFERROR(INDEX('Материал хисобот'!$D$9:$D$259,MATCH(D830,'Материал хисобот'!$B$9:$B$259,0),1),"")</f>
        <v/>
      </c>
      <c r="G830" s="141"/>
      <c r="H830" s="142"/>
    </row>
    <row r="831" spans="1:8">
      <c r="A831" s="147"/>
      <c r="B831" s="148"/>
      <c r="C831" s="147"/>
      <c r="D831" s="128"/>
      <c r="E831" s="135" t="str">
        <f>IFERROR(INDEX('Материал хисобот'!$C$9:$C$259,MATCH(D831,'Материал хисобот'!$B$9:$B$259,0),1),"")</f>
        <v/>
      </c>
      <c r="F831" s="136" t="str">
        <f>IFERROR(INDEX('Материал хисобот'!$D$9:$D$259,MATCH(D831,'Материал хисобот'!$B$9:$B$259,0),1),"")</f>
        <v/>
      </c>
      <c r="G831" s="141"/>
      <c r="H831" s="142"/>
    </row>
    <row r="832" spans="1:8">
      <c r="A832" s="147"/>
      <c r="B832" s="148"/>
      <c r="C832" s="147"/>
      <c r="D832" s="128"/>
      <c r="E832" s="135" t="str">
        <f>IFERROR(INDEX('Материал хисобот'!$C$9:$C$259,MATCH(D832,'Материал хисобот'!$B$9:$B$259,0),1),"")</f>
        <v/>
      </c>
      <c r="F832" s="136" t="str">
        <f>IFERROR(INDEX('Материал хисобот'!$D$9:$D$259,MATCH(D832,'Материал хисобот'!$B$9:$B$259,0),1),"")</f>
        <v/>
      </c>
      <c r="G832" s="141"/>
      <c r="H832" s="142"/>
    </row>
    <row r="833" spans="1:8">
      <c r="A833" s="147"/>
      <c r="B833" s="148"/>
      <c r="C833" s="147"/>
      <c r="D833" s="128"/>
      <c r="E833" s="135" t="str">
        <f>IFERROR(INDEX('Материал хисобот'!$C$9:$C$259,MATCH(D833,'Материал хисобот'!$B$9:$B$259,0),1),"")</f>
        <v/>
      </c>
      <c r="F833" s="136" t="str">
        <f>IFERROR(INDEX('Материал хисобот'!$D$9:$D$259,MATCH(D833,'Материал хисобот'!$B$9:$B$259,0),1),"")</f>
        <v/>
      </c>
      <c r="G833" s="141"/>
      <c r="H833" s="142"/>
    </row>
    <row r="834" spans="1:8">
      <c r="A834" s="147"/>
      <c r="B834" s="148"/>
      <c r="C834" s="147"/>
      <c r="D834" s="128"/>
      <c r="E834" s="135" t="str">
        <f>IFERROR(INDEX('Материал хисобот'!$C$9:$C$259,MATCH(D834,'Материал хисобот'!$B$9:$B$259,0),1),"")</f>
        <v/>
      </c>
      <c r="F834" s="136" t="str">
        <f>IFERROR(INDEX('Материал хисобот'!$D$9:$D$259,MATCH(D834,'Материал хисобот'!$B$9:$B$259,0),1),"")</f>
        <v/>
      </c>
      <c r="G834" s="141"/>
      <c r="H834" s="142"/>
    </row>
    <row r="835" spans="1:8">
      <c r="A835" s="147"/>
      <c r="B835" s="148"/>
      <c r="C835" s="147"/>
      <c r="D835" s="128"/>
      <c r="E835" s="135" t="str">
        <f>IFERROR(INDEX('Материал хисобот'!$C$9:$C$259,MATCH(D835,'Материал хисобот'!$B$9:$B$259,0),1),"")</f>
        <v/>
      </c>
      <c r="F835" s="136" t="str">
        <f>IFERROR(INDEX('Материал хисобот'!$D$9:$D$259,MATCH(D835,'Материал хисобот'!$B$9:$B$259,0),1),"")</f>
        <v/>
      </c>
      <c r="G835" s="141"/>
      <c r="H835" s="142"/>
    </row>
    <row r="836" spans="1:8">
      <c r="A836" s="147"/>
      <c r="B836" s="148"/>
      <c r="C836" s="147"/>
      <c r="D836" s="128"/>
      <c r="E836" s="135" t="str">
        <f>IFERROR(INDEX('Материал хисобот'!$C$9:$C$259,MATCH(D836,'Материал хисобот'!$B$9:$B$259,0),1),"")</f>
        <v/>
      </c>
      <c r="F836" s="136" t="str">
        <f>IFERROR(INDEX('Материал хисобот'!$D$9:$D$259,MATCH(D836,'Материал хисобот'!$B$9:$B$259,0),1),"")</f>
        <v/>
      </c>
      <c r="G836" s="141"/>
      <c r="H836" s="142"/>
    </row>
    <row r="837" spans="1:8">
      <c r="A837" s="147"/>
      <c r="B837" s="148"/>
      <c r="C837" s="147"/>
      <c r="D837" s="128"/>
      <c r="E837" s="135" t="str">
        <f>IFERROR(INDEX('Материал хисобот'!$C$9:$C$259,MATCH(D837,'Материал хисобот'!$B$9:$B$259,0),1),"")</f>
        <v/>
      </c>
      <c r="F837" s="136" t="str">
        <f>IFERROR(INDEX('Материал хисобот'!$D$9:$D$259,MATCH(D837,'Материал хисобот'!$B$9:$B$259,0),1),"")</f>
        <v/>
      </c>
      <c r="G837" s="141"/>
      <c r="H837" s="142"/>
    </row>
    <row r="838" spans="1:8">
      <c r="A838" s="147"/>
      <c r="B838" s="148"/>
      <c r="C838" s="147"/>
      <c r="D838" s="128"/>
      <c r="E838" s="135" t="str">
        <f>IFERROR(INDEX('Материал хисобот'!$C$9:$C$259,MATCH(D838,'Материал хисобот'!$B$9:$B$259,0),1),"")</f>
        <v/>
      </c>
      <c r="F838" s="136" t="str">
        <f>IFERROR(INDEX('Материал хисобот'!$D$9:$D$259,MATCH(D838,'Материал хисобот'!$B$9:$B$259,0),1),"")</f>
        <v/>
      </c>
      <c r="G838" s="141"/>
      <c r="H838" s="142"/>
    </row>
    <row r="839" spans="1:8">
      <c r="A839" s="147"/>
      <c r="B839" s="148"/>
      <c r="C839" s="147"/>
      <c r="D839" s="128"/>
      <c r="E839" s="135" t="str">
        <f>IFERROR(INDEX('Материал хисобот'!$C$9:$C$259,MATCH(D839,'Материал хисобот'!$B$9:$B$259,0),1),"")</f>
        <v/>
      </c>
      <c r="F839" s="136" t="str">
        <f>IFERROR(INDEX('Материал хисобот'!$D$9:$D$259,MATCH(D839,'Материал хисобот'!$B$9:$B$259,0),1),"")</f>
        <v/>
      </c>
      <c r="G839" s="141"/>
      <c r="H839" s="142"/>
    </row>
    <row r="840" spans="1:8">
      <c r="A840" s="147"/>
      <c r="B840" s="148"/>
      <c r="C840" s="147"/>
      <c r="D840" s="128"/>
      <c r="E840" s="135" t="str">
        <f>IFERROR(INDEX('Материал хисобот'!$C$9:$C$259,MATCH(D840,'Материал хисобот'!$B$9:$B$259,0),1),"")</f>
        <v/>
      </c>
      <c r="F840" s="136" t="str">
        <f>IFERROR(INDEX('Материал хисобот'!$D$9:$D$259,MATCH(D840,'Материал хисобот'!$B$9:$B$259,0),1),"")</f>
        <v/>
      </c>
      <c r="G840" s="141"/>
      <c r="H840" s="142"/>
    </row>
    <row r="841" spans="1:8">
      <c r="A841" s="147"/>
      <c r="B841" s="148"/>
      <c r="C841" s="147"/>
      <c r="D841" s="128"/>
      <c r="E841" s="135" t="str">
        <f>IFERROR(INDEX('Материал хисобот'!$C$9:$C$259,MATCH(D841,'Материал хисобот'!$B$9:$B$259,0),1),"")</f>
        <v/>
      </c>
      <c r="F841" s="136" t="str">
        <f>IFERROR(INDEX('Материал хисобот'!$D$9:$D$259,MATCH(D841,'Материал хисобот'!$B$9:$B$259,0),1),"")</f>
        <v/>
      </c>
      <c r="G841" s="141"/>
      <c r="H841" s="142"/>
    </row>
    <row r="842" spans="1:8">
      <c r="A842" s="147"/>
      <c r="B842" s="148"/>
      <c r="C842" s="147"/>
      <c r="D842" s="128"/>
      <c r="E842" s="135" t="str">
        <f>IFERROR(INDEX('Материал хисобот'!$C$9:$C$259,MATCH(D842,'Материал хисобот'!$B$9:$B$259,0),1),"")</f>
        <v/>
      </c>
      <c r="F842" s="136" t="str">
        <f>IFERROR(INDEX('Материал хисобот'!$D$9:$D$259,MATCH(D842,'Материал хисобот'!$B$9:$B$259,0),1),"")</f>
        <v/>
      </c>
      <c r="G842" s="141"/>
      <c r="H842" s="142"/>
    </row>
    <row r="843" spans="1:8">
      <c r="A843" s="147"/>
      <c r="B843" s="148"/>
      <c r="C843" s="147"/>
      <c r="D843" s="128"/>
      <c r="E843" s="135" t="str">
        <f>IFERROR(INDEX('Материал хисобот'!$C$9:$C$259,MATCH(D843,'Материал хисобот'!$B$9:$B$259,0),1),"")</f>
        <v/>
      </c>
      <c r="F843" s="136" t="str">
        <f>IFERROR(INDEX('Материал хисобот'!$D$9:$D$259,MATCH(D843,'Материал хисобот'!$B$9:$B$259,0),1),"")</f>
        <v/>
      </c>
      <c r="G843" s="141"/>
      <c r="H843" s="142"/>
    </row>
    <row r="844" spans="1:8">
      <c r="A844" s="147"/>
      <c r="B844" s="148"/>
      <c r="C844" s="147"/>
      <c r="D844" s="128"/>
      <c r="E844" s="135" t="str">
        <f>IFERROR(INDEX('Материал хисобот'!$C$9:$C$259,MATCH(D844,'Материал хисобот'!$B$9:$B$259,0),1),"")</f>
        <v/>
      </c>
      <c r="F844" s="136" t="str">
        <f>IFERROR(INDEX('Материал хисобот'!$D$9:$D$259,MATCH(D844,'Материал хисобот'!$B$9:$B$259,0),1),"")</f>
        <v/>
      </c>
      <c r="G844" s="141"/>
      <c r="H844" s="142"/>
    </row>
    <row r="845" spans="1:8">
      <c r="A845" s="147"/>
      <c r="B845" s="148"/>
      <c r="C845" s="147"/>
      <c r="D845" s="128"/>
      <c r="E845" s="135" t="str">
        <f>IFERROR(INDEX('Материал хисобот'!$C$9:$C$259,MATCH(D845,'Материал хисобот'!$B$9:$B$259,0),1),"")</f>
        <v/>
      </c>
      <c r="F845" s="136" t="str">
        <f>IFERROR(INDEX('Материал хисобот'!$D$9:$D$259,MATCH(D845,'Материал хисобот'!$B$9:$B$259,0),1),"")</f>
        <v/>
      </c>
      <c r="G845" s="141"/>
      <c r="H845" s="142"/>
    </row>
    <row r="846" spans="1:8">
      <c r="A846" s="147"/>
      <c r="B846" s="148"/>
      <c r="C846" s="147"/>
      <c r="D846" s="128"/>
      <c r="E846" s="135" t="str">
        <f>IFERROR(INDEX('Материал хисобот'!$C$9:$C$259,MATCH(D846,'Материал хисобот'!$B$9:$B$259,0),1),"")</f>
        <v/>
      </c>
      <c r="F846" s="136" t="str">
        <f>IFERROR(INDEX('Материал хисобот'!$D$9:$D$259,MATCH(D846,'Материал хисобот'!$B$9:$B$259,0),1),"")</f>
        <v/>
      </c>
      <c r="G846" s="141"/>
      <c r="H846" s="142"/>
    </row>
    <row r="847" spans="1:8">
      <c r="A847" s="147"/>
      <c r="B847" s="148"/>
      <c r="C847" s="147"/>
      <c r="D847" s="128"/>
      <c r="E847" s="135" t="str">
        <f>IFERROR(INDEX('Материал хисобот'!$C$9:$C$259,MATCH(D847,'Материал хисобот'!$B$9:$B$259,0),1),"")</f>
        <v/>
      </c>
      <c r="F847" s="136" t="str">
        <f>IFERROR(INDEX('Материал хисобот'!$D$9:$D$259,MATCH(D847,'Материал хисобот'!$B$9:$B$259,0),1),"")</f>
        <v/>
      </c>
      <c r="G847" s="141"/>
      <c r="H847" s="142"/>
    </row>
    <row r="848" spans="1:8">
      <c r="A848" s="147"/>
      <c r="B848" s="148"/>
      <c r="C848" s="147"/>
      <c r="D848" s="128"/>
      <c r="E848" s="135" t="str">
        <f>IFERROR(INDEX('Материал хисобот'!$C$9:$C$259,MATCH(D848,'Материал хисобот'!$B$9:$B$259,0),1),"")</f>
        <v/>
      </c>
      <c r="F848" s="136" t="str">
        <f>IFERROR(INDEX('Материал хисобот'!$D$9:$D$259,MATCH(D848,'Материал хисобот'!$B$9:$B$259,0),1),"")</f>
        <v/>
      </c>
      <c r="G848" s="141"/>
      <c r="H848" s="142"/>
    </row>
    <row r="849" spans="1:8">
      <c r="A849" s="147"/>
      <c r="B849" s="148"/>
      <c r="C849" s="147"/>
      <c r="D849" s="128"/>
      <c r="E849" s="135" t="str">
        <f>IFERROR(INDEX('Материал хисобот'!$C$9:$C$259,MATCH(D849,'Материал хисобот'!$B$9:$B$259,0),1),"")</f>
        <v/>
      </c>
      <c r="F849" s="136" t="str">
        <f>IFERROR(INDEX('Материал хисобот'!$D$9:$D$259,MATCH(D849,'Материал хисобот'!$B$9:$B$259,0),1),"")</f>
        <v/>
      </c>
      <c r="G849" s="141"/>
      <c r="H849" s="142"/>
    </row>
    <row r="850" spans="1:8">
      <c r="A850" s="147"/>
      <c r="B850" s="148"/>
      <c r="C850" s="147"/>
      <c r="D850" s="128"/>
      <c r="E850" s="135" t="str">
        <f>IFERROR(INDEX('Материал хисобот'!$C$9:$C$259,MATCH(D850,'Материал хисобот'!$B$9:$B$259,0),1),"")</f>
        <v/>
      </c>
      <c r="F850" s="136" t="str">
        <f>IFERROR(INDEX('Материал хисобот'!$D$9:$D$259,MATCH(D850,'Материал хисобот'!$B$9:$B$259,0),1),"")</f>
        <v/>
      </c>
      <c r="G850" s="141"/>
      <c r="H850" s="142"/>
    </row>
    <row r="851" spans="1:8">
      <c r="A851" s="147"/>
      <c r="B851" s="148"/>
      <c r="C851" s="147"/>
      <c r="D851" s="128"/>
      <c r="E851" s="135" t="str">
        <f>IFERROR(INDEX('Материал хисобот'!$C$9:$C$259,MATCH(D851,'Материал хисобот'!$B$9:$B$259,0),1),"")</f>
        <v/>
      </c>
      <c r="F851" s="136" t="str">
        <f>IFERROR(INDEX('Материал хисобот'!$D$9:$D$259,MATCH(D851,'Материал хисобот'!$B$9:$B$259,0),1),"")</f>
        <v/>
      </c>
      <c r="G851" s="141"/>
      <c r="H851" s="142"/>
    </row>
    <row r="852" spans="1:8">
      <c r="A852" s="147"/>
      <c r="B852" s="148"/>
      <c r="C852" s="147"/>
      <c r="D852" s="128"/>
      <c r="E852" s="135" t="str">
        <f>IFERROR(INDEX('Материал хисобот'!$C$9:$C$259,MATCH(D852,'Материал хисобот'!$B$9:$B$259,0),1),"")</f>
        <v/>
      </c>
      <c r="F852" s="136" t="str">
        <f>IFERROR(INDEX('Материал хисобот'!$D$9:$D$259,MATCH(D852,'Материал хисобот'!$B$9:$B$259,0),1),"")</f>
        <v/>
      </c>
      <c r="G852" s="141"/>
      <c r="H852" s="142"/>
    </row>
    <row r="853" spans="1:8">
      <c r="A853" s="147"/>
      <c r="B853" s="148"/>
      <c r="C853" s="147"/>
      <c r="D853" s="128"/>
      <c r="E853" s="135" t="str">
        <f>IFERROR(INDEX('Материал хисобот'!$C$9:$C$259,MATCH(D853,'Материал хисобот'!$B$9:$B$259,0),1),"")</f>
        <v/>
      </c>
      <c r="F853" s="136" t="str">
        <f>IFERROR(INDEX('Материал хисобот'!$D$9:$D$259,MATCH(D853,'Материал хисобот'!$B$9:$B$259,0),1),"")</f>
        <v/>
      </c>
      <c r="G853" s="141"/>
      <c r="H853" s="142"/>
    </row>
    <row r="854" spans="1:8">
      <c r="A854" s="147"/>
      <c r="B854" s="148"/>
      <c r="C854" s="147"/>
      <c r="D854" s="128"/>
      <c r="E854" s="135" t="str">
        <f>IFERROR(INDEX('Материал хисобот'!$C$9:$C$259,MATCH(D854,'Материал хисобот'!$B$9:$B$259,0),1),"")</f>
        <v/>
      </c>
      <c r="F854" s="136" t="str">
        <f>IFERROR(INDEX('Материал хисобот'!$D$9:$D$259,MATCH(D854,'Материал хисобот'!$B$9:$B$259,0),1),"")</f>
        <v/>
      </c>
      <c r="G854" s="141"/>
      <c r="H854" s="142"/>
    </row>
    <row r="855" spans="1:8">
      <c r="A855" s="147"/>
      <c r="B855" s="148"/>
      <c r="C855" s="147"/>
      <c r="D855" s="128"/>
      <c r="E855" s="135" t="str">
        <f>IFERROR(INDEX('Материал хисобот'!$C$9:$C$259,MATCH(D855,'Материал хисобот'!$B$9:$B$259,0),1),"")</f>
        <v/>
      </c>
      <c r="F855" s="136" t="str">
        <f>IFERROR(INDEX('Материал хисобот'!$D$9:$D$259,MATCH(D855,'Материал хисобот'!$B$9:$B$259,0),1),"")</f>
        <v/>
      </c>
      <c r="G855" s="141"/>
      <c r="H855" s="142"/>
    </row>
    <row r="856" spans="1:8">
      <c r="A856" s="147"/>
      <c r="B856" s="148"/>
      <c r="C856" s="147"/>
      <c r="D856" s="128"/>
      <c r="E856" s="135" t="str">
        <f>IFERROR(INDEX('Материал хисобот'!$C$9:$C$259,MATCH(D856,'Материал хисобот'!$B$9:$B$259,0),1),"")</f>
        <v/>
      </c>
      <c r="F856" s="136" t="str">
        <f>IFERROR(INDEX('Материал хисобот'!$D$9:$D$259,MATCH(D856,'Материал хисобот'!$B$9:$B$259,0),1),"")</f>
        <v/>
      </c>
      <c r="G856" s="141"/>
      <c r="H856" s="142"/>
    </row>
    <row r="857" spans="1:8">
      <c r="A857" s="147"/>
      <c r="B857" s="148"/>
      <c r="C857" s="147"/>
      <c r="D857" s="128"/>
      <c r="E857" s="135" t="str">
        <f>IFERROR(INDEX('Материал хисобот'!$C$9:$C$259,MATCH(D857,'Материал хисобот'!$B$9:$B$259,0),1),"")</f>
        <v/>
      </c>
      <c r="F857" s="136" t="str">
        <f>IFERROR(INDEX('Материал хисобот'!$D$9:$D$259,MATCH(D857,'Материал хисобот'!$B$9:$B$259,0),1),"")</f>
        <v/>
      </c>
      <c r="G857" s="141"/>
      <c r="H857" s="142"/>
    </row>
    <row r="858" spans="1:8">
      <c r="A858" s="147"/>
      <c r="B858" s="148"/>
      <c r="C858" s="147"/>
      <c r="D858" s="128"/>
      <c r="E858" s="135" t="str">
        <f>IFERROR(INDEX('Материал хисобот'!$C$9:$C$259,MATCH(D858,'Материал хисобот'!$B$9:$B$259,0),1),"")</f>
        <v/>
      </c>
      <c r="F858" s="136" t="str">
        <f>IFERROR(INDEX('Материал хисобот'!$D$9:$D$259,MATCH(D858,'Материал хисобот'!$B$9:$B$259,0),1),"")</f>
        <v/>
      </c>
      <c r="G858" s="141"/>
      <c r="H858" s="142"/>
    </row>
    <row r="859" spans="1:8">
      <c r="A859" s="147"/>
      <c r="B859" s="148"/>
      <c r="C859" s="147"/>
      <c r="D859" s="128"/>
      <c r="E859" s="135" t="str">
        <f>IFERROR(INDEX('Материал хисобот'!$C$9:$C$259,MATCH(D859,'Материал хисобот'!$B$9:$B$259,0),1),"")</f>
        <v/>
      </c>
      <c r="F859" s="136" t="str">
        <f>IFERROR(INDEX('Материал хисобот'!$D$9:$D$259,MATCH(D859,'Материал хисобот'!$B$9:$B$259,0),1),"")</f>
        <v/>
      </c>
      <c r="G859" s="141"/>
      <c r="H859" s="142"/>
    </row>
    <row r="860" spans="1:8">
      <c r="A860" s="147"/>
      <c r="B860" s="148"/>
      <c r="C860" s="147"/>
      <c r="D860" s="128"/>
      <c r="E860" s="135" t="str">
        <f>IFERROR(INDEX('Материал хисобот'!$C$9:$C$259,MATCH(D860,'Материал хисобот'!$B$9:$B$259,0),1),"")</f>
        <v/>
      </c>
      <c r="F860" s="136" t="str">
        <f>IFERROR(INDEX('Материал хисобот'!$D$9:$D$259,MATCH(D860,'Материал хисобот'!$B$9:$B$259,0),1),"")</f>
        <v/>
      </c>
      <c r="G860" s="141"/>
      <c r="H860" s="142"/>
    </row>
    <row r="861" spans="1:8">
      <c r="A861" s="147"/>
      <c r="B861" s="148"/>
      <c r="C861" s="147"/>
      <c r="D861" s="128"/>
      <c r="E861" s="135" t="str">
        <f>IFERROR(INDEX('Материал хисобот'!$C$9:$C$259,MATCH(D861,'Материал хисобот'!$B$9:$B$259,0),1),"")</f>
        <v/>
      </c>
      <c r="F861" s="136" t="str">
        <f>IFERROR(INDEX('Материал хисобот'!$D$9:$D$259,MATCH(D861,'Материал хисобот'!$B$9:$B$259,0),1),"")</f>
        <v/>
      </c>
      <c r="G861" s="141"/>
      <c r="H861" s="142"/>
    </row>
    <row r="862" spans="1:8">
      <c r="A862" s="147"/>
      <c r="B862" s="148"/>
      <c r="C862" s="147"/>
      <c r="D862" s="128"/>
      <c r="E862" s="135" t="str">
        <f>IFERROR(INDEX('Материал хисобот'!$C$9:$C$259,MATCH(D862,'Материал хисобот'!$B$9:$B$259,0),1),"")</f>
        <v/>
      </c>
      <c r="F862" s="136" t="str">
        <f>IFERROR(INDEX('Материал хисобот'!$D$9:$D$259,MATCH(D862,'Материал хисобот'!$B$9:$B$259,0),1),"")</f>
        <v/>
      </c>
      <c r="G862" s="141"/>
      <c r="H862" s="142"/>
    </row>
    <row r="863" spans="1:8">
      <c r="A863" s="147"/>
      <c r="B863" s="148"/>
      <c r="C863" s="147"/>
      <c r="D863" s="128"/>
      <c r="E863" s="135" t="str">
        <f>IFERROR(INDEX('Материал хисобот'!$C$9:$C$259,MATCH(D863,'Материал хисобот'!$B$9:$B$259,0),1),"")</f>
        <v/>
      </c>
      <c r="F863" s="136" t="str">
        <f>IFERROR(INDEX('Материал хисобот'!$D$9:$D$259,MATCH(D863,'Материал хисобот'!$B$9:$B$259,0),1),"")</f>
        <v/>
      </c>
      <c r="G863" s="141"/>
      <c r="H863" s="142"/>
    </row>
    <row r="864" spans="1:8">
      <c r="A864" s="147"/>
      <c r="B864" s="148"/>
      <c r="C864" s="147"/>
      <c r="D864" s="128"/>
      <c r="E864" s="135" t="str">
        <f>IFERROR(INDEX('Материал хисобот'!$C$9:$C$259,MATCH(D864,'Материал хисобот'!$B$9:$B$259,0),1),"")</f>
        <v/>
      </c>
      <c r="F864" s="136" t="str">
        <f>IFERROR(INDEX('Материал хисобот'!$D$9:$D$259,MATCH(D864,'Материал хисобот'!$B$9:$B$259,0),1),"")</f>
        <v/>
      </c>
      <c r="G864" s="141"/>
      <c r="H864" s="142"/>
    </row>
    <row r="865" spans="1:8">
      <c r="A865" s="147"/>
      <c r="B865" s="148"/>
      <c r="C865" s="147"/>
      <c r="D865" s="128"/>
      <c r="E865" s="135" t="str">
        <f>IFERROR(INDEX('Материал хисобот'!$C$9:$C$259,MATCH(D865,'Материал хисобот'!$B$9:$B$259,0),1),"")</f>
        <v/>
      </c>
      <c r="F865" s="136" t="str">
        <f>IFERROR(INDEX('Материал хисобот'!$D$9:$D$259,MATCH(D865,'Материал хисобот'!$B$9:$B$259,0),1),"")</f>
        <v/>
      </c>
      <c r="G865" s="141"/>
      <c r="H865" s="142"/>
    </row>
    <row r="866" spans="1:8">
      <c r="A866" s="147"/>
      <c r="B866" s="148"/>
      <c r="C866" s="147"/>
      <c r="D866" s="128"/>
      <c r="E866" s="135" t="str">
        <f>IFERROR(INDEX('Материал хисобот'!$C$9:$C$259,MATCH(D866,'Материал хисобот'!$B$9:$B$259,0),1),"")</f>
        <v/>
      </c>
      <c r="F866" s="136" t="str">
        <f>IFERROR(INDEX('Материал хисобот'!$D$9:$D$259,MATCH(D866,'Материал хисобот'!$B$9:$B$259,0),1),"")</f>
        <v/>
      </c>
      <c r="G866" s="141"/>
      <c r="H866" s="142"/>
    </row>
    <row r="867" spans="1:8">
      <c r="A867" s="147"/>
      <c r="B867" s="148"/>
      <c r="C867" s="147"/>
      <c r="D867" s="128"/>
      <c r="E867" s="135" t="str">
        <f>IFERROR(INDEX('Материал хисобот'!$C$9:$C$259,MATCH(D867,'Материал хисобот'!$B$9:$B$259,0),1),"")</f>
        <v/>
      </c>
      <c r="F867" s="136" t="str">
        <f>IFERROR(INDEX('Материал хисобот'!$D$9:$D$259,MATCH(D867,'Материал хисобот'!$B$9:$B$259,0),1),"")</f>
        <v/>
      </c>
      <c r="G867" s="141"/>
      <c r="H867" s="142"/>
    </row>
    <row r="868" spans="1:8">
      <c r="A868" s="147"/>
      <c r="B868" s="148"/>
      <c r="C868" s="147"/>
      <c r="D868" s="128"/>
      <c r="E868" s="135" t="str">
        <f>IFERROR(INDEX('Материал хисобот'!$C$9:$C$259,MATCH(D868,'Материал хисобот'!$B$9:$B$259,0),1),"")</f>
        <v/>
      </c>
      <c r="F868" s="136" t="str">
        <f>IFERROR(INDEX('Материал хисобот'!$D$9:$D$259,MATCH(D868,'Материал хисобот'!$B$9:$B$259,0),1),"")</f>
        <v/>
      </c>
      <c r="G868" s="141"/>
      <c r="H868" s="142"/>
    </row>
    <row r="869" spans="1:8">
      <c r="A869" s="147"/>
      <c r="B869" s="148"/>
      <c r="C869" s="147"/>
      <c r="D869" s="128"/>
      <c r="E869" s="135" t="str">
        <f>IFERROR(INDEX('Материал хисобот'!$C$9:$C$259,MATCH(D869,'Материал хисобот'!$B$9:$B$259,0),1),"")</f>
        <v/>
      </c>
      <c r="F869" s="136" t="str">
        <f>IFERROR(INDEX('Материал хисобот'!$D$9:$D$259,MATCH(D869,'Материал хисобот'!$B$9:$B$259,0),1),"")</f>
        <v/>
      </c>
      <c r="G869" s="141"/>
      <c r="H869" s="142"/>
    </row>
    <row r="870" spans="1:8">
      <c r="A870" s="147"/>
      <c r="B870" s="148"/>
      <c r="C870" s="147"/>
      <c r="D870" s="128"/>
      <c r="E870" s="135" t="str">
        <f>IFERROR(INDEX('Материал хисобот'!$C$9:$C$259,MATCH(D870,'Материал хисобот'!$B$9:$B$259,0),1),"")</f>
        <v/>
      </c>
      <c r="F870" s="136" t="str">
        <f>IFERROR(INDEX('Материал хисобот'!$D$9:$D$259,MATCH(D870,'Материал хисобот'!$B$9:$B$259,0),1),"")</f>
        <v/>
      </c>
      <c r="G870" s="141"/>
      <c r="H870" s="142"/>
    </row>
    <row r="871" spans="1:8">
      <c r="A871" s="147"/>
      <c r="B871" s="148"/>
      <c r="C871" s="147"/>
      <c r="D871" s="128"/>
      <c r="E871" s="135" t="str">
        <f>IFERROR(INDEX('Материал хисобот'!$C$9:$C$259,MATCH(D871,'Материал хисобот'!$B$9:$B$259,0),1),"")</f>
        <v/>
      </c>
      <c r="F871" s="136" t="str">
        <f>IFERROR(INDEX('Материал хисобот'!$D$9:$D$259,MATCH(D871,'Материал хисобот'!$B$9:$B$259,0),1),"")</f>
        <v/>
      </c>
      <c r="G871" s="141"/>
      <c r="H871" s="142"/>
    </row>
    <row r="872" spans="1:8">
      <c r="A872" s="147"/>
      <c r="B872" s="148"/>
      <c r="C872" s="147"/>
      <c r="D872" s="128"/>
      <c r="E872" s="135" t="str">
        <f>IFERROR(INDEX('Материал хисобот'!$C$9:$C$259,MATCH(D872,'Материал хисобот'!$B$9:$B$259,0),1),"")</f>
        <v/>
      </c>
      <c r="F872" s="136" t="str">
        <f>IFERROR(INDEX('Материал хисобот'!$D$9:$D$259,MATCH(D872,'Материал хисобот'!$B$9:$B$259,0),1),"")</f>
        <v/>
      </c>
      <c r="G872" s="141"/>
      <c r="H872" s="142"/>
    </row>
    <row r="873" spans="1:8">
      <c r="A873" s="147"/>
      <c r="B873" s="148"/>
      <c r="C873" s="147"/>
      <c r="D873" s="128"/>
      <c r="E873" s="135" t="str">
        <f>IFERROR(INDEX('Материал хисобот'!$C$9:$C$259,MATCH(D873,'Материал хисобот'!$B$9:$B$259,0),1),"")</f>
        <v/>
      </c>
      <c r="F873" s="136" t="str">
        <f>IFERROR(INDEX('Материал хисобот'!$D$9:$D$259,MATCH(D873,'Материал хисобот'!$B$9:$B$259,0),1),"")</f>
        <v/>
      </c>
      <c r="G873" s="141"/>
      <c r="H873" s="142"/>
    </row>
    <row r="874" spans="1:8">
      <c r="A874" s="147"/>
      <c r="B874" s="148"/>
      <c r="C874" s="147"/>
      <c r="D874" s="128"/>
      <c r="E874" s="135" t="str">
        <f>IFERROR(INDEX('Материал хисобот'!$C$9:$C$259,MATCH(D874,'Материал хисобот'!$B$9:$B$259,0),1),"")</f>
        <v/>
      </c>
      <c r="F874" s="136" t="str">
        <f>IFERROR(INDEX('Материал хисобот'!$D$9:$D$259,MATCH(D874,'Материал хисобот'!$B$9:$B$259,0),1),"")</f>
        <v/>
      </c>
      <c r="G874" s="141"/>
      <c r="H874" s="142"/>
    </row>
    <row r="875" spans="1:8">
      <c r="A875" s="147"/>
      <c r="B875" s="148"/>
      <c r="C875" s="147"/>
      <c r="D875" s="128"/>
      <c r="E875" s="135" t="str">
        <f>IFERROR(INDEX('Материал хисобот'!$C$9:$C$259,MATCH(D875,'Материал хисобот'!$B$9:$B$259,0),1),"")</f>
        <v/>
      </c>
      <c r="F875" s="136" t="str">
        <f>IFERROR(INDEX('Материал хисобот'!$D$9:$D$259,MATCH(D875,'Материал хисобот'!$B$9:$B$259,0),1),"")</f>
        <v/>
      </c>
      <c r="G875" s="141"/>
      <c r="H875" s="142"/>
    </row>
    <row r="876" spans="1:8">
      <c r="A876" s="147"/>
      <c r="B876" s="148"/>
      <c r="C876" s="147"/>
      <c r="D876" s="128"/>
      <c r="E876" s="135" t="str">
        <f>IFERROR(INDEX('Материал хисобот'!$C$9:$C$259,MATCH(D876,'Материал хисобот'!$B$9:$B$259,0),1),"")</f>
        <v/>
      </c>
      <c r="F876" s="136" t="str">
        <f>IFERROR(INDEX('Материал хисобот'!$D$9:$D$259,MATCH(D876,'Материал хисобот'!$B$9:$B$259,0),1),"")</f>
        <v/>
      </c>
      <c r="G876" s="141"/>
      <c r="H876" s="142"/>
    </row>
    <row r="877" spans="1:8">
      <c r="A877" s="147"/>
      <c r="B877" s="148"/>
      <c r="C877" s="147"/>
      <c r="D877" s="128"/>
      <c r="E877" s="135" t="str">
        <f>IFERROR(INDEX('Материал хисобот'!$C$9:$C$259,MATCH(D877,'Материал хисобот'!$B$9:$B$259,0),1),"")</f>
        <v/>
      </c>
      <c r="F877" s="136" t="str">
        <f>IFERROR(INDEX('Материал хисобот'!$D$9:$D$259,MATCH(D877,'Материал хисобот'!$B$9:$B$259,0),1),"")</f>
        <v/>
      </c>
      <c r="G877" s="141"/>
      <c r="H877" s="142"/>
    </row>
    <row r="878" spans="1:8">
      <c r="A878" s="147"/>
      <c r="B878" s="148"/>
      <c r="C878" s="147"/>
      <c r="D878" s="128"/>
      <c r="E878" s="135" t="str">
        <f>IFERROR(INDEX('Материал хисобот'!$C$9:$C$259,MATCH(D878,'Материал хисобот'!$B$9:$B$259,0),1),"")</f>
        <v/>
      </c>
      <c r="F878" s="136" t="str">
        <f>IFERROR(INDEX('Материал хисобот'!$D$9:$D$259,MATCH(D878,'Материал хисобот'!$B$9:$B$259,0),1),"")</f>
        <v/>
      </c>
      <c r="G878" s="141"/>
      <c r="H878" s="142"/>
    </row>
    <row r="879" spans="1:8">
      <c r="A879" s="147"/>
      <c r="B879" s="148"/>
      <c r="C879" s="147"/>
      <c r="D879" s="128"/>
      <c r="E879" s="135" t="str">
        <f>IFERROR(INDEX('Материал хисобот'!$C$9:$C$259,MATCH(D879,'Материал хисобот'!$B$9:$B$259,0),1),"")</f>
        <v/>
      </c>
      <c r="F879" s="136" t="str">
        <f>IFERROR(INDEX('Материал хисобот'!$D$9:$D$259,MATCH(D879,'Материал хисобот'!$B$9:$B$259,0),1),"")</f>
        <v/>
      </c>
      <c r="G879" s="141"/>
      <c r="H879" s="142"/>
    </row>
    <row r="880" spans="1:8">
      <c r="A880" s="147"/>
      <c r="B880" s="148"/>
      <c r="C880" s="147"/>
      <c r="D880" s="128"/>
      <c r="E880" s="135" t="str">
        <f>IFERROR(INDEX('Материал хисобот'!$C$9:$C$259,MATCH(D880,'Материал хисобот'!$B$9:$B$259,0),1),"")</f>
        <v/>
      </c>
      <c r="F880" s="136" t="str">
        <f>IFERROR(INDEX('Материал хисобот'!$D$9:$D$259,MATCH(D880,'Материал хисобот'!$B$9:$B$259,0),1),"")</f>
        <v/>
      </c>
      <c r="G880" s="141"/>
      <c r="H880" s="142"/>
    </row>
    <row r="881" spans="1:8">
      <c r="A881" s="147"/>
      <c r="B881" s="148"/>
      <c r="C881" s="147"/>
      <c r="D881" s="128"/>
      <c r="E881" s="135" t="str">
        <f>IFERROR(INDEX('Материал хисобот'!$C$9:$C$259,MATCH(D881,'Материал хисобот'!$B$9:$B$259,0),1),"")</f>
        <v/>
      </c>
      <c r="F881" s="136" t="str">
        <f>IFERROR(INDEX('Материал хисобот'!$D$9:$D$259,MATCH(D881,'Материал хисобот'!$B$9:$B$259,0),1),"")</f>
        <v/>
      </c>
      <c r="G881" s="141"/>
      <c r="H881" s="142"/>
    </row>
    <row r="882" spans="1:8">
      <c r="A882" s="147"/>
      <c r="B882" s="148"/>
      <c r="C882" s="147"/>
      <c r="D882" s="128"/>
      <c r="E882" s="135" t="str">
        <f>IFERROR(INDEX('Материал хисобот'!$C$9:$C$259,MATCH(D882,'Материал хисобот'!$B$9:$B$259,0),1),"")</f>
        <v/>
      </c>
      <c r="F882" s="136" t="str">
        <f>IFERROR(INDEX('Материал хисобот'!$D$9:$D$259,MATCH(D882,'Материал хисобот'!$B$9:$B$259,0),1),"")</f>
        <v/>
      </c>
      <c r="G882" s="141"/>
      <c r="H882" s="142"/>
    </row>
    <row r="883" spans="1:8">
      <c r="A883" s="147"/>
      <c r="B883" s="148"/>
      <c r="C883" s="147"/>
      <c r="D883" s="128"/>
      <c r="E883" s="135" t="str">
        <f>IFERROR(INDEX('Материал хисобот'!$C$9:$C$259,MATCH(D883,'Материал хисобот'!$B$9:$B$259,0),1),"")</f>
        <v/>
      </c>
      <c r="F883" s="136" t="str">
        <f>IFERROR(INDEX('Материал хисобот'!$D$9:$D$259,MATCH(D883,'Материал хисобот'!$B$9:$B$259,0),1),"")</f>
        <v/>
      </c>
      <c r="G883" s="141"/>
      <c r="H883" s="142"/>
    </row>
    <row r="884" spans="1:8">
      <c r="A884" s="147"/>
      <c r="B884" s="148"/>
      <c r="C884" s="147"/>
      <c r="D884" s="128"/>
      <c r="E884" s="135" t="str">
        <f>IFERROR(INDEX('Материал хисобот'!$C$9:$C$259,MATCH(D884,'Материал хисобот'!$B$9:$B$259,0),1),"")</f>
        <v/>
      </c>
      <c r="F884" s="136" t="str">
        <f>IFERROR(INDEX('Материал хисобот'!$D$9:$D$259,MATCH(D884,'Материал хисобот'!$B$9:$B$259,0),1),"")</f>
        <v/>
      </c>
      <c r="G884" s="141"/>
      <c r="H884" s="142"/>
    </row>
    <row r="885" spans="1:8">
      <c r="A885" s="147"/>
      <c r="B885" s="148"/>
      <c r="C885" s="147"/>
      <c r="D885" s="128"/>
      <c r="E885" s="135" t="str">
        <f>IFERROR(INDEX('Материал хисобот'!$C$9:$C$259,MATCH(D885,'Материал хисобот'!$B$9:$B$259,0),1),"")</f>
        <v/>
      </c>
      <c r="F885" s="136" t="str">
        <f>IFERROR(INDEX('Материал хисобот'!$D$9:$D$259,MATCH(D885,'Материал хисобот'!$B$9:$B$259,0),1),"")</f>
        <v/>
      </c>
      <c r="G885" s="141"/>
      <c r="H885" s="142"/>
    </row>
    <row r="886" spans="1:8">
      <c r="A886" s="147"/>
      <c r="B886" s="148"/>
      <c r="C886" s="147"/>
      <c r="D886" s="128"/>
      <c r="E886" s="135" t="str">
        <f>IFERROR(INDEX('Материал хисобот'!$C$9:$C$259,MATCH(D886,'Материал хисобот'!$B$9:$B$259,0),1),"")</f>
        <v/>
      </c>
      <c r="F886" s="136" t="str">
        <f>IFERROR(INDEX('Материал хисобот'!$D$9:$D$259,MATCH(D886,'Материал хисобот'!$B$9:$B$259,0),1),"")</f>
        <v/>
      </c>
      <c r="G886" s="141"/>
      <c r="H886" s="142"/>
    </row>
    <row r="887" spans="1:8">
      <c r="A887" s="147"/>
      <c r="B887" s="148"/>
      <c r="C887" s="147"/>
      <c r="D887" s="128"/>
      <c r="E887" s="135" t="str">
        <f>IFERROR(INDEX('Материал хисобот'!$C$9:$C$259,MATCH(D887,'Материал хисобот'!$B$9:$B$259,0),1),"")</f>
        <v/>
      </c>
      <c r="F887" s="136" t="str">
        <f>IFERROR(INDEX('Материал хисобот'!$D$9:$D$259,MATCH(D887,'Материал хисобот'!$B$9:$B$259,0),1),"")</f>
        <v/>
      </c>
      <c r="G887" s="141"/>
      <c r="H887" s="142"/>
    </row>
    <row r="888" spans="1:8">
      <c r="A888" s="147"/>
      <c r="B888" s="148"/>
      <c r="C888" s="147"/>
      <c r="D888" s="128"/>
      <c r="E888" s="135" t="str">
        <f>IFERROR(INDEX('Материал хисобот'!$C$9:$C$259,MATCH(D888,'Материал хисобот'!$B$9:$B$259,0),1),"")</f>
        <v/>
      </c>
      <c r="F888" s="136" t="str">
        <f>IFERROR(INDEX('Материал хисобот'!$D$9:$D$259,MATCH(D888,'Материал хисобот'!$B$9:$B$259,0),1),"")</f>
        <v/>
      </c>
      <c r="G888" s="141"/>
      <c r="H888" s="142"/>
    </row>
    <row r="889" spans="1:8">
      <c r="A889" s="147"/>
      <c r="B889" s="148"/>
      <c r="C889" s="147"/>
      <c r="D889" s="128"/>
      <c r="E889" s="135" t="str">
        <f>IFERROR(INDEX('Материал хисобот'!$C$9:$C$259,MATCH(D889,'Материал хисобот'!$B$9:$B$259,0),1),"")</f>
        <v/>
      </c>
      <c r="F889" s="136" t="str">
        <f>IFERROR(INDEX('Материал хисобот'!$D$9:$D$259,MATCH(D889,'Материал хисобот'!$B$9:$B$259,0),1),"")</f>
        <v/>
      </c>
      <c r="G889" s="141"/>
      <c r="H889" s="142"/>
    </row>
    <row r="890" spans="1:8">
      <c r="A890" s="147"/>
      <c r="B890" s="148"/>
      <c r="C890" s="147"/>
      <c r="D890" s="128"/>
      <c r="E890" s="135" t="str">
        <f>IFERROR(INDEX('Материал хисобот'!$C$9:$C$259,MATCH(D890,'Материал хисобот'!$B$9:$B$259,0),1),"")</f>
        <v/>
      </c>
      <c r="F890" s="136" t="str">
        <f>IFERROR(INDEX('Материал хисобот'!$D$9:$D$259,MATCH(D890,'Материал хисобот'!$B$9:$B$259,0),1),"")</f>
        <v/>
      </c>
      <c r="G890" s="141"/>
      <c r="H890" s="142"/>
    </row>
    <row r="891" spans="1:8">
      <c r="A891" s="147"/>
      <c r="B891" s="148"/>
      <c r="C891" s="147"/>
      <c r="D891" s="128"/>
      <c r="E891" s="135" t="str">
        <f>IFERROR(INDEX('Материал хисобот'!$C$9:$C$259,MATCH(D891,'Материал хисобот'!$B$9:$B$259,0),1),"")</f>
        <v/>
      </c>
      <c r="F891" s="136" t="str">
        <f>IFERROR(INDEX('Материал хисобот'!$D$9:$D$259,MATCH(D891,'Материал хисобот'!$B$9:$B$259,0),1),"")</f>
        <v/>
      </c>
      <c r="G891" s="141"/>
      <c r="H891" s="142"/>
    </row>
    <row r="892" spans="1:8">
      <c r="A892" s="147"/>
      <c r="B892" s="148"/>
      <c r="C892" s="147"/>
      <c r="D892" s="128"/>
      <c r="E892" s="135" t="str">
        <f>IFERROR(INDEX('Материал хисобот'!$C$9:$C$259,MATCH(D892,'Материал хисобот'!$B$9:$B$259,0),1),"")</f>
        <v/>
      </c>
      <c r="F892" s="136" t="str">
        <f>IFERROR(INDEX('Материал хисобот'!$D$9:$D$259,MATCH(D892,'Материал хисобот'!$B$9:$B$259,0),1),"")</f>
        <v/>
      </c>
      <c r="G892" s="141"/>
      <c r="H892" s="142"/>
    </row>
    <row r="893" spans="1:8">
      <c r="A893" s="147"/>
      <c r="B893" s="148"/>
      <c r="C893" s="147"/>
      <c r="D893" s="128"/>
      <c r="E893" s="135" t="str">
        <f>IFERROR(INDEX('Материал хисобот'!$C$9:$C$259,MATCH(D893,'Материал хисобот'!$B$9:$B$259,0),1),"")</f>
        <v/>
      </c>
      <c r="F893" s="136" t="str">
        <f>IFERROR(INDEX('Материал хисобот'!$D$9:$D$259,MATCH(D893,'Материал хисобот'!$B$9:$B$259,0),1),"")</f>
        <v/>
      </c>
      <c r="G893" s="141"/>
      <c r="H893" s="142"/>
    </row>
    <row r="894" spans="1:8">
      <c r="A894" s="147"/>
      <c r="B894" s="148"/>
      <c r="C894" s="147"/>
      <c r="D894" s="128"/>
      <c r="E894" s="135" t="str">
        <f>IFERROR(INDEX('Материал хисобот'!$C$9:$C$259,MATCH(D894,'Материал хисобот'!$B$9:$B$259,0),1),"")</f>
        <v/>
      </c>
      <c r="F894" s="136" t="str">
        <f>IFERROR(INDEX('Материал хисобот'!$D$9:$D$259,MATCH(D894,'Материал хисобот'!$B$9:$B$259,0),1),"")</f>
        <v/>
      </c>
      <c r="G894" s="141"/>
      <c r="H894" s="142"/>
    </row>
    <row r="895" spans="1:8">
      <c r="A895" s="147"/>
      <c r="B895" s="148"/>
      <c r="C895" s="147"/>
      <c r="D895" s="128"/>
      <c r="E895" s="135" t="str">
        <f>IFERROR(INDEX('Материал хисобот'!$C$9:$C$259,MATCH(D895,'Материал хисобот'!$B$9:$B$259,0),1),"")</f>
        <v/>
      </c>
      <c r="F895" s="136" t="str">
        <f>IFERROR(INDEX('Материал хисобот'!$D$9:$D$259,MATCH(D895,'Материал хисобот'!$B$9:$B$259,0),1),"")</f>
        <v/>
      </c>
      <c r="G895" s="141"/>
      <c r="H895" s="142"/>
    </row>
    <row r="896" spans="1:8">
      <c r="A896" s="147"/>
      <c r="B896" s="148"/>
      <c r="C896" s="147"/>
      <c r="D896" s="128"/>
      <c r="E896" s="135" t="str">
        <f>IFERROR(INDEX('Материал хисобот'!$C$9:$C$259,MATCH(D896,'Материал хисобот'!$B$9:$B$259,0),1),"")</f>
        <v/>
      </c>
      <c r="F896" s="136" t="str">
        <f>IFERROR(INDEX('Материал хисобот'!$D$9:$D$259,MATCH(D896,'Материал хисобот'!$B$9:$B$259,0),1),"")</f>
        <v/>
      </c>
      <c r="G896" s="141"/>
      <c r="H896" s="142"/>
    </row>
    <row r="897" spans="1:8">
      <c r="A897" s="147"/>
      <c r="B897" s="148"/>
      <c r="C897" s="147"/>
      <c r="D897" s="128"/>
      <c r="E897" s="135" t="str">
        <f>IFERROR(INDEX('Материал хисобот'!$C$9:$C$259,MATCH(D897,'Материал хисобот'!$B$9:$B$259,0),1),"")</f>
        <v/>
      </c>
      <c r="F897" s="136" t="str">
        <f>IFERROR(INDEX('Материал хисобот'!$D$9:$D$259,MATCH(D897,'Материал хисобот'!$B$9:$B$259,0),1),"")</f>
        <v/>
      </c>
      <c r="G897" s="141"/>
      <c r="H897" s="142"/>
    </row>
    <row r="898" spans="1:8">
      <c r="A898" s="147"/>
      <c r="B898" s="148"/>
      <c r="C898" s="147"/>
      <c r="D898" s="128"/>
      <c r="E898" s="135" t="str">
        <f>IFERROR(INDEX('Материал хисобот'!$C$9:$C$259,MATCH(D898,'Материал хисобот'!$B$9:$B$259,0),1),"")</f>
        <v/>
      </c>
      <c r="F898" s="136" t="str">
        <f>IFERROR(INDEX('Материал хисобот'!$D$9:$D$259,MATCH(D898,'Материал хисобот'!$B$9:$B$259,0),1),"")</f>
        <v/>
      </c>
      <c r="G898" s="141"/>
      <c r="H898" s="142"/>
    </row>
    <row r="899" spans="1:8">
      <c r="A899" s="147"/>
      <c r="B899" s="148"/>
      <c r="C899" s="147"/>
      <c r="D899" s="128"/>
      <c r="E899" s="135" t="str">
        <f>IFERROR(INDEX('Материал хисобот'!$C$9:$C$259,MATCH(D899,'Материал хисобот'!$B$9:$B$259,0),1),"")</f>
        <v/>
      </c>
      <c r="F899" s="136" t="str">
        <f>IFERROR(INDEX('Материал хисобот'!$D$9:$D$259,MATCH(D899,'Материал хисобот'!$B$9:$B$259,0),1),"")</f>
        <v/>
      </c>
      <c r="G899" s="141"/>
      <c r="H899" s="142"/>
    </row>
    <row r="900" spans="1:8">
      <c r="A900" s="147"/>
      <c r="B900" s="148"/>
      <c r="C900" s="147"/>
      <c r="D900" s="128"/>
      <c r="E900" s="135" t="str">
        <f>IFERROR(INDEX('Материал хисобот'!$C$9:$C$259,MATCH(D900,'Материал хисобот'!$B$9:$B$259,0),1),"")</f>
        <v/>
      </c>
      <c r="F900" s="136" t="str">
        <f>IFERROR(INDEX('Материал хисобот'!$D$9:$D$259,MATCH(D900,'Материал хисобот'!$B$9:$B$259,0),1),"")</f>
        <v/>
      </c>
      <c r="G900" s="141"/>
      <c r="H900" s="142"/>
    </row>
    <row r="901" spans="1:8">
      <c r="A901" s="147"/>
      <c r="B901" s="148"/>
      <c r="C901" s="147"/>
      <c r="D901" s="128"/>
      <c r="E901" s="135" t="str">
        <f>IFERROR(INDEX('Материал хисобот'!$C$9:$C$259,MATCH(D901,'Материал хисобот'!$B$9:$B$259,0),1),"")</f>
        <v/>
      </c>
      <c r="F901" s="136" t="str">
        <f>IFERROR(INDEX('Материал хисобот'!$D$9:$D$259,MATCH(D901,'Материал хисобот'!$B$9:$B$259,0),1),"")</f>
        <v/>
      </c>
      <c r="G901" s="141"/>
      <c r="H901" s="142"/>
    </row>
    <row r="902" spans="1:8">
      <c r="A902" s="147"/>
      <c r="B902" s="148"/>
      <c r="C902" s="147"/>
      <c r="D902" s="128"/>
      <c r="E902" s="135" t="str">
        <f>IFERROR(INDEX('Материал хисобот'!$C$9:$C$259,MATCH(D902,'Материал хисобот'!$B$9:$B$259,0),1),"")</f>
        <v/>
      </c>
      <c r="F902" s="136" t="str">
        <f>IFERROR(INDEX('Материал хисобот'!$D$9:$D$259,MATCH(D902,'Материал хисобот'!$B$9:$B$259,0),1),"")</f>
        <v/>
      </c>
      <c r="G902" s="141"/>
      <c r="H902" s="142"/>
    </row>
    <row r="903" spans="1:8">
      <c r="A903" s="147"/>
      <c r="B903" s="148"/>
      <c r="C903" s="147"/>
      <c r="D903" s="128"/>
      <c r="E903" s="135" t="str">
        <f>IFERROR(INDEX('Материал хисобот'!$C$9:$C$259,MATCH(D903,'Материал хисобот'!$B$9:$B$259,0),1),"")</f>
        <v/>
      </c>
      <c r="F903" s="136" t="str">
        <f>IFERROR(INDEX('Материал хисобот'!$D$9:$D$259,MATCH(D903,'Материал хисобот'!$B$9:$B$259,0),1),"")</f>
        <v/>
      </c>
      <c r="G903" s="141"/>
      <c r="H903" s="142"/>
    </row>
    <row r="904" spans="1:8">
      <c r="A904" s="147"/>
      <c r="B904" s="148"/>
      <c r="C904" s="147"/>
      <c r="D904" s="128"/>
      <c r="E904" s="135" t="str">
        <f>IFERROR(INDEX('Материал хисобот'!$C$9:$C$259,MATCH(D904,'Материал хисобот'!$B$9:$B$259,0),1),"")</f>
        <v/>
      </c>
      <c r="F904" s="136" t="str">
        <f>IFERROR(INDEX('Материал хисобот'!$D$9:$D$259,MATCH(D904,'Материал хисобот'!$B$9:$B$259,0),1),"")</f>
        <v/>
      </c>
      <c r="G904" s="141"/>
      <c r="H904" s="142"/>
    </row>
    <row r="905" spans="1:8">
      <c r="A905" s="147"/>
      <c r="B905" s="148"/>
      <c r="C905" s="147"/>
      <c r="D905" s="128"/>
      <c r="E905" s="135" t="str">
        <f>IFERROR(INDEX('Материал хисобот'!$C$9:$C$259,MATCH(D905,'Материал хисобот'!$B$9:$B$259,0),1),"")</f>
        <v/>
      </c>
      <c r="F905" s="136" t="str">
        <f>IFERROR(INDEX('Материал хисобот'!$D$9:$D$259,MATCH(D905,'Материал хисобот'!$B$9:$B$259,0),1),"")</f>
        <v/>
      </c>
      <c r="G905" s="141"/>
      <c r="H905" s="142"/>
    </row>
    <row r="906" spans="1:8">
      <c r="A906" s="147"/>
      <c r="B906" s="148"/>
      <c r="C906" s="147"/>
      <c r="D906" s="128"/>
      <c r="E906" s="135" t="str">
        <f>IFERROR(INDEX('Материал хисобот'!$C$9:$C$259,MATCH(D906,'Материал хисобот'!$B$9:$B$259,0),1),"")</f>
        <v/>
      </c>
      <c r="F906" s="136" t="str">
        <f>IFERROR(INDEX('Материал хисобот'!$D$9:$D$259,MATCH(D906,'Материал хисобот'!$B$9:$B$259,0),1),"")</f>
        <v/>
      </c>
      <c r="G906" s="141"/>
      <c r="H906" s="142"/>
    </row>
    <row r="907" spans="1:8">
      <c r="A907" s="147"/>
      <c r="B907" s="148"/>
      <c r="C907" s="147"/>
      <c r="D907" s="128"/>
      <c r="E907" s="135" t="str">
        <f>IFERROR(INDEX('Материал хисобот'!$C$9:$C$259,MATCH(D907,'Материал хисобот'!$B$9:$B$259,0),1),"")</f>
        <v/>
      </c>
      <c r="F907" s="136" t="str">
        <f>IFERROR(INDEX('Материал хисобот'!$D$9:$D$259,MATCH(D907,'Материал хисобот'!$B$9:$B$259,0),1),"")</f>
        <v/>
      </c>
      <c r="G907" s="141"/>
      <c r="H907" s="142"/>
    </row>
    <row r="908" spans="1:8">
      <c r="A908" s="147"/>
      <c r="B908" s="148"/>
      <c r="C908" s="147"/>
      <c r="D908" s="128"/>
      <c r="E908" s="135" t="str">
        <f>IFERROR(INDEX('Материал хисобот'!$C$9:$C$259,MATCH(D908,'Материал хисобот'!$B$9:$B$259,0),1),"")</f>
        <v/>
      </c>
      <c r="F908" s="136" t="str">
        <f>IFERROR(INDEX('Материал хисобот'!$D$9:$D$259,MATCH(D908,'Материал хисобот'!$B$9:$B$259,0),1),"")</f>
        <v/>
      </c>
      <c r="G908" s="141"/>
      <c r="H908" s="142"/>
    </row>
    <row r="909" spans="1:8">
      <c r="A909" s="147"/>
      <c r="B909" s="148"/>
      <c r="C909" s="147"/>
      <c r="D909" s="128"/>
      <c r="E909" s="135" t="str">
        <f>IFERROR(INDEX('Материал хисобот'!$C$9:$C$259,MATCH(D909,'Материал хисобот'!$B$9:$B$259,0),1),"")</f>
        <v/>
      </c>
      <c r="F909" s="136" t="str">
        <f>IFERROR(INDEX('Материал хисобот'!$D$9:$D$259,MATCH(D909,'Материал хисобот'!$B$9:$B$259,0),1),"")</f>
        <v/>
      </c>
      <c r="G909" s="141"/>
      <c r="H909" s="142"/>
    </row>
    <row r="910" spans="1:8">
      <c r="A910" s="147"/>
      <c r="B910" s="148"/>
      <c r="C910" s="147"/>
      <c r="D910" s="128"/>
      <c r="E910" s="135" t="str">
        <f>IFERROR(INDEX('Материал хисобот'!$C$9:$C$259,MATCH(D910,'Материал хисобот'!$B$9:$B$259,0),1),"")</f>
        <v/>
      </c>
      <c r="F910" s="136" t="str">
        <f>IFERROR(INDEX('Материал хисобот'!$D$9:$D$259,MATCH(D910,'Материал хисобот'!$B$9:$B$259,0),1),"")</f>
        <v/>
      </c>
      <c r="G910" s="141"/>
      <c r="H910" s="142"/>
    </row>
    <row r="911" spans="1:8">
      <c r="A911" s="147"/>
      <c r="B911" s="148"/>
      <c r="C911" s="147"/>
      <c r="D911" s="128"/>
      <c r="E911" s="135" t="str">
        <f>IFERROR(INDEX('Материал хисобот'!$C$9:$C$259,MATCH(D911,'Материал хисобот'!$B$9:$B$259,0),1),"")</f>
        <v/>
      </c>
      <c r="F911" s="136" t="str">
        <f>IFERROR(INDEX('Материал хисобот'!$D$9:$D$259,MATCH(D911,'Материал хисобот'!$B$9:$B$259,0),1),"")</f>
        <v/>
      </c>
      <c r="G911" s="141"/>
      <c r="H911" s="142"/>
    </row>
    <row r="912" spans="1:8">
      <c r="A912" s="147"/>
      <c r="B912" s="148"/>
      <c r="C912" s="147"/>
      <c r="D912" s="128"/>
      <c r="E912" s="135" t="str">
        <f>IFERROR(INDEX('Материал хисобот'!$C$9:$C$259,MATCH(D912,'Материал хисобот'!$B$9:$B$259,0),1),"")</f>
        <v/>
      </c>
      <c r="F912" s="136" t="str">
        <f>IFERROR(INDEX('Материал хисобот'!$D$9:$D$259,MATCH(D912,'Материал хисобот'!$B$9:$B$259,0),1),"")</f>
        <v/>
      </c>
      <c r="G912" s="141"/>
      <c r="H912" s="142"/>
    </row>
    <row r="913" spans="1:8">
      <c r="A913" s="147"/>
      <c r="B913" s="148"/>
      <c r="C913" s="147"/>
      <c r="D913" s="128"/>
      <c r="E913" s="135" t="str">
        <f>IFERROR(INDEX('Материал хисобот'!$C$9:$C$259,MATCH(D913,'Материал хисобот'!$B$9:$B$259,0),1),"")</f>
        <v/>
      </c>
      <c r="F913" s="136" t="str">
        <f>IFERROR(INDEX('Материал хисобот'!$D$9:$D$259,MATCH(D913,'Материал хисобот'!$B$9:$B$259,0),1),"")</f>
        <v/>
      </c>
      <c r="G913" s="141"/>
      <c r="H913" s="142"/>
    </row>
    <row r="914" spans="1:8">
      <c r="A914" s="147"/>
      <c r="B914" s="148"/>
      <c r="C914" s="147"/>
      <c r="D914" s="128"/>
      <c r="E914" s="135" t="str">
        <f>IFERROR(INDEX('Материал хисобот'!$C$9:$C$259,MATCH(D914,'Материал хисобот'!$B$9:$B$259,0),1),"")</f>
        <v/>
      </c>
      <c r="F914" s="136" t="str">
        <f>IFERROR(INDEX('Материал хисобот'!$D$9:$D$259,MATCH(D914,'Материал хисобот'!$B$9:$B$259,0),1),"")</f>
        <v/>
      </c>
      <c r="G914" s="141"/>
      <c r="H914" s="142"/>
    </row>
    <row r="915" spans="1:8">
      <c r="A915" s="147"/>
      <c r="B915" s="148"/>
      <c r="C915" s="147"/>
      <c r="D915" s="128"/>
      <c r="E915" s="135" t="str">
        <f>IFERROR(INDEX('Материал хисобот'!$C$9:$C$259,MATCH(D915,'Материал хисобот'!$B$9:$B$259,0),1),"")</f>
        <v/>
      </c>
      <c r="F915" s="136" t="str">
        <f>IFERROR(INDEX('Материал хисобот'!$D$9:$D$259,MATCH(D915,'Материал хисобот'!$B$9:$B$259,0),1),"")</f>
        <v/>
      </c>
      <c r="G915" s="141"/>
      <c r="H915" s="142"/>
    </row>
    <row r="916" spans="1:8">
      <c r="A916" s="147"/>
      <c r="B916" s="148"/>
      <c r="C916" s="147"/>
      <c r="D916" s="128"/>
      <c r="E916" s="135" t="str">
        <f>IFERROR(INDEX('Материал хисобот'!$C$9:$C$259,MATCH(D916,'Материал хисобот'!$B$9:$B$259,0),1),"")</f>
        <v/>
      </c>
      <c r="F916" s="136" t="str">
        <f>IFERROR(INDEX('Материал хисобот'!$D$9:$D$259,MATCH(D916,'Материал хисобот'!$B$9:$B$259,0),1),"")</f>
        <v/>
      </c>
      <c r="G916" s="141"/>
      <c r="H916" s="142"/>
    </row>
    <row r="917" spans="1:8">
      <c r="A917" s="147"/>
      <c r="B917" s="148"/>
      <c r="C917" s="147"/>
      <c r="D917" s="128"/>
      <c r="E917" s="135" t="str">
        <f>IFERROR(INDEX('Материал хисобот'!$C$9:$C$259,MATCH(D917,'Материал хисобот'!$B$9:$B$259,0),1),"")</f>
        <v/>
      </c>
      <c r="F917" s="136" t="str">
        <f>IFERROR(INDEX('Материал хисобот'!$D$9:$D$259,MATCH(D917,'Материал хисобот'!$B$9:$B$259,0),1),"")</f>
        <v/>
      </c>
      <c r="G917" s="141"/>
      <c r="H917" s="142"/>
    </row>
    <row r="918" spans="1:8">
      <c r="A918" s="147"/>
      <c r="B918" s="148"/>
      <c r="C918" s="147"/>
      <c r="D918" s="128"/>
      <c r="E918" s="135" t="str">
        <f>IFERROR(INDEX('Материал хисобот'!$C$9:$C$259,MATCH(D918,'Материал хисобот'!$B$9:$B$259,0),1),"")</f>
        <v/>
      </c>
      <c r="F918" s="136" t="str">
        <f>IFERROR(INDEX('Материал хисобот'!$D$9:$D$259,MATCH(D918,'Материал хисобот'!$B$9:$B$259,0),1),"")</f>
        <v/>
      </c>
      <c r="G918" s="141"/>
      <c r="H918" s="142"/>
    </row>
    <row r="919" spans="1:8">
      <c r="A919" s="147"/>
      <c r="B919" s="148"/>
      <c r="C919" s="147"/>
      <c r="D919" s="128"/>
      <c r="E919" s="135" t="str">
        <f>IFERROR(INDEX('Материал хисобот'!$C$9:$C$259,MATCH(D919,'Материал хисобот'!$B$9:$B$259,0),1),"")</f>
        <v/>
      </c>
      <c r="F919" s="136" t="str">
        <f>IFERROR(INDEX('Материал хисобот'!$D$9:$D$259,MATCH(D919,'Материал хисобот'!$B$9:$B$259,0),1),"")</f>
        <v/>
      </c>
      <c r="G919" s="141"/>
      <c r="H919" s="142"/>
    </row>
    <row r="920" spans="1:8">
      <c r="A920" s="147"/>
      <c r="B920" s="148"/>
      <c r="C920" s="147"/>
      <c r="D920" s="128"/>
      <c r="E920" s="135" t="str">
        <f>IFERROR(INDEX('Материал хисобот'!$C$9:$C$259,MATCH(D920,'Материал хисобот'!$B$9:$B$259,0),1),"")</f>
        <v/>
      </c>
      <c r="F920" s="136" t="str">
        <f>IFERROR(INDEX('Материал хисобот'!$D$9:$D$259,MATCH(D920,'Материал хисобот'!$B$9:$B$259,0),1),"")</f>
        <v/>
      </c>
      <c r="G920" s="141"/>
      <c r="H920" s="142"/>
    </row>
    <row r="921" spans="1:8">
      <c r="A921" s="147"/>
      <c r="B921" s="148"/>
      <c r="C921" s="147"/>
      <c r="D921" s="128"/>
      <c r="E921" s="135" t="str">
        <f>IFERROR(INDEX('Материал хисобот'!$C$9:$C$259,MATCH(D921,'Материал хисобот'!$B$9:$B$259,0),1),"")</f>
        <v/>
      </c>
      <c r="F921" s="136" t="str">
        <f>IFERROR(INDEX('Материал хисобот'!$D$9:$D$259,MATCH(D921,'Материал хисобот'!$B$9:$B$259,0),1),"")</f>
        <v/>
      </c>
      <c r="G921" s="141"/>
      <c r="H921" s="142"/>
    </row>
    <row r="922" spans="1:8">
      <c r="A922" s="147"/>
      <c r="B922" s="148"/>
      <c r="C922" s="147"/>
      <c r="D922" s="128"/>
      <c r="E922" s="135" t="str">
        <f>IFERROR(INDEX('Материал хисобот'!$C$9:$C$259,MATCH(D922,'Материал хисобот'!$B$9:$B$259,0),1),"")</f>
        <v/>
      </c>
      <c r="F922" s="136" t="str">
        <f>IFERROR(INDEX('Материал хисобот'!$D$9:$D$259,MATCH(D922,'Материал хисобот'!$B$9:$B$259,0),1),"")</f>
        <v/>
      </c>
      <c r="G922" s="141"/>
      <c r="H922" s="142"/>
    </row>
    <row r="923" spans="1:8">
      <c r="A923" s="147"/>
      <c r="B923" s="148"/>
      <c r="C923" s="147"/>
      <c r="D923" s="128"/>
      <c r="E923" s="135" t="str">
        <f>IFERROR(INDEX('Материал хисобот'!$C$9:$C$259,MATCH(D923,'Материал хисобот'!$B$9:$B$259,0),1),"")</f>
        <v/>
      </c>
      <c r="F923" s="136" t="str">
        <f>IFERROR(INDEX('Материал хисобот'!$D$9:$D$259,MATCH(D923,'Материал хисобот'!$B$9:$B$259,0),1),"")</f>
        <v/>
      </c>
      <c r="G923" s="141"/>
      <c r="H923" s="142"/>
    </row>
    <row r="924" spans="1:8">
      <c r="A924" s="147"/>
      <c r="B924" s="148"/>
      <c r="C924" s="147"/>
      <c r="D924" s="128"/>
      <c r="E924" s="135" t="str">
        <f>IFERROR(INDEX('Материал хисобот'!$C$9:$C$259,MATCH(D924,'Материал хисобот'!$B$9:$B$259,0),1),"")</f>
        <v/>
      </c>
      <c r="F924" s="136" t="str">
        <f>IFERROR(INDEX('Материал хисобот'!$D$9:$D$259,MATCH(D924,'Материал хисобот'!$B$9:$B$259,0),1),"")</f>
        <v/>
      </c>
      <c r="G924" s="141"/>
      <c r="H924" s="142"/>
    </row>
    <row r="925" spans="1:8">
      <c r="A925" s="147"/>
      <c r="B925" s="148"/>
      <c r="C925" s="147"/>
      <c r="D925" s="128"/>
      <c r="E925" s="135" t="str">
        <f>IFERROR(INDEX('Материал хисобот'!$C$9:$C$259,MATCH(D925,'Материал хисобот'!$B$9:$B$259,0),1),"")</f>
        <v/>
      </c>
      <c r="F925" s="136" t="str">
        <f>IFERROR(INDEX('Материал хисобот'!$D$9:$D$259,MATCH(D925,'Материал хисобот'!$B$9:$B$259,0),1),"")</f>
        <v/>
      </c>
      <c r="G925" s="141"/>
      <c r="H925" s="142"/>
    </row>
    <row r="926" spans="1:8">
      <c r="A926" s="147"/>
      <c r="B926" s="148"/>
      <c r="C926" s="147"/>
      <c r="D926" s="128"/>
      <c r="E926" s="135" t="str">
        <f>IFERROR(INDEX('Материал хисобот'!$C$9:$C$259,MATCH(D926,'Материал хисобот'!$B$9:$B$259,0),1),"")</f>
        <v/>
      </c>
      <c r="F926" s="136" t="str">
        <f>IFERROR(INDEX('Материал хисобот'!$D$9:$D$259,MATCH(D926,'Материал хисобот'!$B$9:$B$259,0),1),"")</f>
        <v/>
      </c>
      <c r="G926" s="141"/>
      <c r="H926" s="142"/>
    </row>
    <row r="927" spans="1:8">
      <c r="A927" s="147"/>
      <c r="B927" s="148"/>
      <c r="C927" s="147"/>
      <c r="D927" s="128"/>
      <c r="E927" s="135" t="str">
        <f>IFERROR(INDEX('Материал хисобот'!$C$9:$C$259,MATCH(D927,'Материал хисобот'!$B$9:$B$259,0),1),"")</f>
        <v/>
      </c>
      <c r="F927" s="136" t="str">
        <f>IFERROR(INDEX('Материал хисобот'!$D$9:$D$259,MATCH(D927,'Материал хисобот'!$B$9:$B$259,0),1),"")</f>
        <v/>
      </c>
      <c r="G927" s="141"/>
      <c r="H927" s="142"/>
    </row>
    <row r="928" spans="1:8">
      <c r="A928" s="147"/>
      <c r="B928" s="148"/>
      <c r="C928" s="147"/>
      <c r="D928" s="128"/>
      <c r="E928" s="135" t="str">
        <f>IFERROR(INDEX('Материал хисобот'!$C$9:$C$259,MATCH(D928,'Материал хисобот'!$B$9:$B$259,0),1),"")</f>
        <v/>
      </c>
      <c r="F928" s="136" t="str">
        <f>IFERROR(INDEX('Материал хисобот'!$D$9:$D$259,MATCH(D928,'Материал хисобот'!$B$9:$B$259,0),1),"")</f>
        <v/>
      </c>
      <c r="G928" s="141"/>
      <c r="H928" s="142"/>
    </row>
    <row r="929" spans="1:8">
      <c r="A929" s="147"/>
      <c r="B929" s="148"/>
      <c r="C929" s="147"/>
      <c r="D929" s="128"/>
      <c r="E929" s="135" t="str">
        <f>IFERROR(INDEX('Материал хисобот'!$C$9:$C$259,MATCH(D929,'Материал хисобот'!$B$9:$B$259,0),1),"")</f>
        <v/>
      </c>
      <c r="F929" s="136" t="str">
        <f>IFERROR(INDEX('Материал хисобот'!$D$9:$D$259,MATCH(D929,'Материал хисобот'!$B$9:$B$259,0),1),"")</f>
        <v/>
      </c>
      <c r="G929" s="141"/>
      <c r="H929" s="142"/>
    </row>
    <row r="930" spans="1:8">
      <c r="A930" s="147"/>
      <c r="B930" s="148"/>
      <c r="C930" s="147"/>
      <c r="D930" s="128"/>
      <c r="E930" s="135" t="str">
        <f>IFERROR(INDEX('Материал хисобот'!$C$9:$C$259,MATCH(D930,'Материал хисобот'!$B$9:$B$259,0),1),"")</f>
        <v/>
      </c>
      <c r="F930" s="136" t="str">
        <f>IFERROR(INDEX('Материал хисобот'!$D$9:$D$259,MATCH(D930,'Материал хисобот'!$B$9:$B$259,0),1),"")</f>
        <v/>
      </c>
      <c r="G930" s="141"/>
      <c r="H930" s="142"/>
    </row>
    <row r="931" spans="1:8">
      <c r="A931" s="147"/>
      <c r="B931" s="148"/>
      <c r="C931" s="147"/>
      <c r="D931" s="128"/>
      <c r="E931" s="135" t="str">
        <f>IFERROR(INDEX('Материал хисобот'!$C$9:$C$259,MATCH(D931,'Материал хисобот'!$B$9:$B$259,0),1),"")</f>
        <v/>
      </c>
      <c r="F931" s="136" t="str">
        <f>IFERROR(INDEX('Материал хисобот'!$D$9:$D$259,MATCH(D931,'Материал хисобот'!$B$9:$B$259,0),1),"")</f>
        <v/>
      </c>
      <c r="G931" s="141"/>
      <c r="H931" s="142"/>
    </row>
    <row r="932" spans="1:8">
      <c r="A932" s="147"/>
      <c r="B932" s="148"/>
      <c r="C932" s="147"/>
      <c r="D932" s="128"/>
      <c r="E932" s="135" t="str">
        <f>IFERROR(INDEX('Материал хисобот'!$C$9:$C$259,MATCH(D932,'Материал хисобот'!$B$9:$B$259,0),1),"")</f>
        <v/>
      </c>
      <c r="F932" s="136" t="str">
        <f>IFERROR(INDEX('Материал хисобот'!$D$9:$D$259,MATCH(D932,'Материал хисобот'!$B$9:$B$259,0),1),"")</f>
        <v/>
      </c>
      <c r="G932" s="141"/>
      <c r="H932" s="142"/>
    </row>
    <row r="933" spans="1:8">
      <c r="A933" s="147"/>
      <c r="B933" s="148"/>
      <c r="C933" s="147"/>
      <c r="D933" s="128"/>
      <c r="E933" s="135" t="str">
        <f>IFERROR(INDEX('Материал хисобот'!$C$9:$C$259,MATCH(D933,'Материал хисобот'!$B$9:$B$259,0),1),"")</f>
        <v/>
      </c>
      <c r="F933" s="136" t="str">
        <f>IFERROR(INDEX('Материал хисобот'!$D$9:$D$259,MATCH(D933,'Материал хисобот'!$B$9:$B$259,0),1),"")</f>
        <v/>
      </c>
      <c r="G933" s="141"/>
      <c r="H933" s="142"/>
    </row>
    <row r="934" spans="1:8">
      <c r="A934" s="147"/>
      <c r="B934" s="148"/>
      <c r="C934" s="147"/>
      <c r="D934" s="128"/>
      <c r="E934" s="135" t="str">
        <f>IFERROR(INDEX('Материал хисобот'!$C$9:$C$259,MATCH(D934,'Материал хисобот'!$B$9:$B$259,0),1),"")</f>
        <v/>
      </c>
      <c r="F934" s="136" t="str">
        <f>IFERROR(INDEX('Материал хисобот'!$D$9:$D$259,MATCH(D934,'Материал хисобот'!$B$9:$B$259,0),1),"")</f>
        <v/>
      </c>
      <c r="G934" s="141"/>
      <c r="H934" s="142"/>
    </row>
    <row r="935" spans="1:8">
      <c r="A935" s="147"/>
      <c r="B935" s="148"/>
      <c r="C935" s="147"/>
      <c r="D935" s="128"/>
      <c r="E935" s="135" t="str">
        <f>IFERROR(INDEX('Материал хисобот'!$C$9:$C$259,MATCH(D935,'Материал хисобот'!$B$9:$B$259,0),1),"")</f>
        <v/>
      </c>
      <c r="F935" s="136" t="str">
        <f>IFERROR(INDEX('Материал хисобот'!$D$9:$D$259,MATCH(D935,'Материал хисобот'!$B$9:$B$259,0),1),"")</f>
        <v/>
      </c>
      <c r="G935" s="141"/>
      <c r="H935" s="142"/>
    </row>
    <row r="936" spans="1:8">
      <c r="A936" s="147"/>
      <c r="B936" s="148"/>
      <c r="C936" s="147"/>
      <c r="D936" s="128"/>
      <c r="E936" s="135" t="str">
        <f>IFERROR(INDEX('Материал хисобот'!$C$9:$C$259,MATCH(D936,'Материал хисобот'!$B$9:$B$259,0),1),"")</f>
        <v/>
      </c>
      <c r="F936" s="136" t="str">
        <f>IFERROR(INDEX('Материал хисобот'!$D$9:$D$259,MATCH(D936,'Материал хисобот'!$B$9:$B$259,0),1),"")</f>
        <v/>
      </c>
      <c r="G936" s="141"/>
      <c r="H936" s="142"/>
    </row>
    <row r="937" spans="1:8">
      <c r="A937" s="147"/>
      <c r="B937" s="148"/>
      <c r="C937" s="147"/>
      <c r="D937" s="128"/>
      <c r="E937" s="135" t="str">
        <f>IFERROR(INDEX('Материал хисобот'!$C$9:$C$259,MATCH(D937,'Материал хисобот'!$B$9:$B$259,0),1),"")</f>
        <v/>
      </c>
      <c r="F937" s="136" t="str">
        <f>IFERROR(INDEX('Материал хисобот'!$D$9:$D$259,MATCH(D937,'Материал хисобот'!$B$9:$B$259,0),1),"")</f>
        <v/>
      </c>
      <c r="G937" s="141"/>
      <c r="H937" s="142"/>
    </row>
    <row r="938" spans="1:8">
      <c r="A938" s="147"/>
      <c r="B938" s="148"/>
      <c r="C938" s="147"/>
      <c r="D938" s="128"/>
      <c r="E938" s="135" t="str">
        <f>IFERROR(INDEX('Материал хисобот'!$C$9:$C$259,MATCH(D938,'Материал хисобот'!$B$9:$B$259,0),1),"")</f>
        <v/>
      </c>
      <c r="F938" s="136" t="str">
        <f>IFERROR(INDEX('Материал хисобот'!$D$9:$D$259,MATCH(D938,'Материал хисобот'!$B$9:$B$259,0),1),"")</f>
        <v/>
      </c>
      <c r="G938" s="141"/>
      <c r="H938" s="142"/>
    </row>
    <row r="939" spans="1:8">
      <c r="A939" s="147"/>
      <c r="B939" s="148"/>
      <c r="C939" s="147"/>
      <c r="D939" s="128"/>
      <c r="E939" s="135" t="str">
        <f>IFERROR(INDEX('Материал хисобот'!$C$9:$C$259,MATCH(D939,'Материал хисобот'!$B$9:$B$259,0),1),"")</f>
        <v/>
      </c>
      <c r="F939" s="136" t="str">
        <f>IFERROR(INDEX('Материал хисобот'!$D$9:$D$259,MATCH(D939,'Материал хисобот'!$B$9:$B$259,0),1),"")</f>
        <v/>
      </c>
      <c r="G939" s="141"/>
      <c r="H939" s="142"/>
    </row>
    <row r="940" spans="1:8">
      <c r="A940" s="147"/>
      <c r="B940" s="148"/>
      <c r="C940" s="147"/>
      <c r="D940" s="128"/>
      <c r="E940" s="135" t="str">
        <f>IFERROR(INDEX('Материал хисобот'!$C$9:$C$259,MATCH(D940,'Материал хисобот'!$B$9:$B$259,0),1),"")</f>
        <v/>
      </c>
      <c r="F940" s="136" t="str">
        <f>IFERROR(INDEX('Материал хисобот'!$D$9:$D$259,MATCH(D940,'Материал хисобот'!$B$9:$B$259,0),1),"")</f>
        <v/>
      </c>
      <c r="G940" s="141"/>
      <c r="H940" s="142"/>
    </row>
    <row r="941" spans="1:8">
      <c r="A941" s="147"/>
      <c r="B941" s="148"/>
      <c r="C941" s="147"/>
      <c r="D941" s="128"/>
      <c r="E941" s="135" t="str">
        <f>IFERROR(INDEX('Материал хисобот'!$C$9:$C$259,MATCH(D941,'Материал хисобот'!$B$9:$B$259,0),1),"")</f>
        <v/>
      </c>
      <c r="F941" s="136" t="str">
        <f>IFERROR(INDEX('Материал хисобот'!$D$9:$D$259,MATCH(D941,'Материал хисобот'!$B$9:$B$259,0),1),"")</f>
        <v/>
      </c>
      <c r="G941" s="141"/>
      <c r="H941" s="142"/>
    </row>
    <row r="942" spans="1:8">
      <c r="A942" s="147"/>
      <c r="B942" s="148"/>
      <c r="C942" s="147"/>
      <c r="D942" s="128"/>
      <c r="E942" s="135" t="str">
        <f>IFERROR(INDEX('Материал хисобот'!$C$9:$C$259,MATCH(D942,'Материал хисобот'!$B$9:$B$259,0),1),"")</f>
        <v/>
      </c>
      <c r="F942" s="136" t="str">
        <f>IFERROR(INDEX('Материал хисобот'!$D$9:$D$259,MATCH(D942,'Материал хисобот'!$B$9:$B$259,0),1),"")</f>
        <v/>
      </c>
      <c r="G942" s="141"/>
      <c r="H942" s="142"/>
    </row>
    <row r="943" spans="1:8">
      <c r="A943" s="147"/>
      <c r="B943" s="148"/>
      <c r="C943" s="147"/>
      <c r="D943" s="128"/>
      <c r="E943" s="135" t="str">
        <f>IFERROR(INDEX('Материал хисобот'!$C$9:$C$259,MATCH(D943,'Материал хисобот'!$B$9:$B$259,0),1),"")</f>
        <v/>
      </c>
      <c r="F943" s="136" t="str">
        <f>IFERROR(INDEX('Материал хисобот'!$D$9:$D$259,MATCH(D943,'Материал хисобот'!$B$9:$B$259,0),1),"")</f>
        <v/>
      </c>
      <c r="G943" s="141"/>
      <c r="H943" s="142"/>
    </row>
    <row r="944" spans="1:8">
      <c r="A944" s="147"/>
      <c r="B944" s="148"/>
      <c r="C944" s="147"/>
      <c r="D944" s="128"/>
      <c r="E944" s="135" t="str">
        <f>IFERROR(INDEX('Материал хисобот'!$C$9:$C$259,MATCH(D944,'Материал хисобот'!$B$9:$B$259,0),1),"")</f>
        <v/>
      </c>
      <c r="F944" s="136" t="str">
        <f>IFERROR(INDEX('Материал хисобот'!$D$9:$D$259,MATCH(D944,'Материал хисобот'!$B$9:$B$259,0),1),"")</f>
        <v/>
      </c>
      <c r="G944" s="141"/>
      <c r="H944" s="142"/>
    </row>
    <row r="945" spans="1:8">
      <c r="A945" s="147"/>
      <c r="B945" s="148"/>
      <c r="C945" s="147"/>
      <c r="D945" s="128"/>
      <c r="E945" s="135" t="str">
        <f>IFERROR(INDEX('Материал хисобот'!$C$9:$C$259,MATCH(D945,'Материал хисобот'!$B$9:$B$259,0),1),"")</f>
        <v/>
      </c>
      <c r="F945" s="136" t="str">
        <f>IFERROR(INDEX('Материал хисобот'!$D$9:$D$259,MATCH(D945,'Материал хисобот'!$B$9:$B$259,0),1),"")</f>
        <v/>
      </c>
      <c r="G945" s="141"/>
      <c r="H945" s="142"/>
    </row>
    <row r="946" spans="1:8">
      <c r="A946" s="147"/>
      <c r="B946" s="148"/>
      <c r="C946" s="147"/>
      <c r="D946" s="128"/>
      <c r="E946" s="135" t="str">
        <f>IFERROR(INDEX('Материал хисобот'!$C$9:$C$259,MATCH(D946,'Материал хисобот'!$B$9:$B$259,0),1),"")</f>
        <v/>
      </c>
      <c r="F946" s="136" t="str">
        <f>IFERROR(INDEX('Материал хисобот'!$D$9:$D$259,MATCH(D946,'Материал хисобот'!$B$9:$B$259,0),1),"")</f>
        <v/>
      </c>
      <c r="G946" s="141"/>
      <c r="H946" s="142"/>
    </row>
    <row r="947" spans="1:8">
      <c r="A947" s="147"/>
      <c r="B947" s="148"/>
      <c r="C947" s="147"/>
      <c r="D947" s="128"/>
      <c r="E947" s="135" t="str">
        <f>IFERROR(INDEX('Материал хисобот'!$C$9:$C$259,MATCH(D947,'Материал хисобот'!$B$9:$B$259,0),1),"")</f>
        <v/>
      </c>
      <c r="F947" s="136" t="str">
        <f>IFERROR(INDEX('Материал хисобот'!$D$9:$D$259,MATCH(D947,'Материал хисобот'!$B$9:$B$259,0),1),"")</f>
        <v/>
      </c>
      <c r="G947" s="141"/>
      <c r="H947" s="142"/>
    </row>
    <row r="948" spans="1:8">
      <c r="A948" s="147"/>
      <c r="B948" s="148"/>
      <c r="C948" s="147"/>
      <c r="D948" s="128"/>
      <c r="E948" s="135" t="str">
        <f>IFERROR(INDEX('Материал хисобот'!$C$9:$C$259,MATCH(D948,'Материал хисобот'!$B$9:$B$259,0),1),"")</f>
        <v/>
      </c>
      <c r="F948" s="136" t="str">
        <f>IFERROR(INDEX('Материал хисобот'!$D$9:$D$259,MATCH(D948,'Материал хисобот'!$B$9:$B$259,0),1),"")</f>
        <v/>
      </c>
      <c r="G948" s="141"/>
      <c r="H948" s="142"/>
    </row>
    <row r="949" spans="1:8">
      <c r="A949" s="147"/>
      <c r="B949" s="148"/>
      <c r="C949" s="147"/>
      <c r="D949" s="128"/>
      <c r="E949" s="135" t="str">
        <f>IFERROR(INDEX('Материал хисобот'!$C$9:$C$259,MATCH(D949,'Материал хисобот'!$B$9:$B$259,0),1),"")</f>
        <v/>
      </c>
      <c r="F949" s="136" t="str">
        <f>IFERROR(INDEX('Материал хисобот'!$D$9:$D$259,MATCH(D949,'Материал хисобот'!$B$9:$B$259,0),1),"")</f>
        <v/>
      </c>
      <c r="G949" s="141"/>
      <c r="H949" s="142"/>
    </row>
    <row r="950" spans="1:8">
      <c r="A950" s="147"/>
      <c r="B950" s="148"/>
      <c r="C950" s="147"/>
      <c r="D950" s="128"/>
      <c r="E950" s="135" t="str">
        <f>IFERROR(INDEX('Материал хисобот'!$C$9:$C$259,MATCH(D950,'Материал хисобот'!$B$9:$B$259,0),1),"")</f>
        <v/>
      </c>
      <c r="F950" s="136" t="str">
        <f>IFERROR(INDEX('Материал хисобот'!$D$9:$D$259,MATCH(D950,'Материал хисобот'!$B$9:$B$259,0),1),"")</f>
        <v/>
      </c>
      <c r="G950" s="141"/>
      <c r="H950" s="142"/>
    </row>
    <row r="951" spans="1:8">
      <c r="A951" s="147"/>
      <c r="B951" s="148"/>
      <c r="C951" s="147"/>
      <c r="D951" s="128"/>
      <c r="E951" s="135" t="str">
        <f>IFERROR(INDEX('Материал хисобот'!$C$9:$C$259,MATCH(D951,'Материал хисобот'!$B$9:$B$259,0),1),"")</f>
        <v/>
      </c>
      <c r="F951" s="136" t="str">
        <f>IFERROR(INDEX('Материал хисобот'!$D$9:$D$259,MATCH(D951,'Материал хисобот'!$B$9:$B$259,0),1),"")</f>
        <v/>
      </c>
      <c r="G951" s="141"/>
      <c r="H951" s="142"/>
    </row>
    <row r="952" spans="1:8">
      <c r="A952" s="147"/>
      <c r="B952" s="148"/>
      <c r="C952" s="147"/>
      <c r="D952" s="128"/>
      <c r="E952" s="135" t="str">
        <f>IFERROR(INDEX('Материал хисобот'!$C$9:$C$259,MATCH(D952,'Материал хисобот'!$B$9:$B$259,0),1),"")</f>
        <v/>
      </c>
      <c r="F952" s="136" t="str">
        <f>IFERROR(INDEX('Материал хисобот'!$D$9:$D$259,MATCH(D952,'Материал хисобот'!$B$9:$B$259,0),1),"")</f>
        <v/>
      </c>
      <c r="G952" s="141"/>
      <c r="H952" s="142"/>
    </row>
    <row r="953" spans="1:8">
      <c r="A953" s="147"/>
      <c r="B953" s="148"/>
      <c r="C953" s="147"/>
      <c r="D953" s="128"/>
      <c r="E953" s="135" t="str">
        <f>IFERROR(INDEX('Материал хисобот'!$C$9:$C$259,MATCH(D953,'Материал хисобот'!$B$9:$B$259,0),1),"")</f>
        <v/>
      </c>
      <c r="F953" s="136" t="str">
        <f>IFERROR(INDEX('Материал хисобот'!$D$9:$D$259,MATCH(D953,'Материал хисобот'!$B$9:$B$259,0),1),"")</f>
        <v/>
      </c>
      <c r="G953" s="141"/>
      <c r="H953" s="142"/>
    </row>
    <row r="954" spans="1:8">
      <c r="A954" s="147"/>
      <c r="B954" s="148"/>
      <c r="C954" s="147"/>
      <c r="D954" s="128"/>
      <c r="E954" s="135" t="str">
        <f>IFERROR(INDEX('Материал хисобот'!$C$9:$C$259,MATCH(D954,'Материал хисобот'!$B$9:$B$259,0),1),"")</f>
        <v/>
      </c>
      <c r="F954" s="136" t="str">
        <f>IFERROR(INDEX('Материал хисобот'!$D$9:$D$259,MATCH(D954,'Материал хисобот'!$B$9:$B$259,0),1),"")</f>
        <v/>
      </c>
      <c r="G954" s="141"/>
      <c r="H954" s="142"/>
    </row>
    <row r="955" spans="1:8">
      <c r="A955" s="147"/>
      <c r="B955" s="148"/>
      <c r="C955" s="147"/>
      <c r="D955" s="128"/>
      <c r="E955" s="135" t="str">
        <f>IFERROR(INDEX('Материал хисобот'!$C$9:$C$259,MATCH(D955,'Материал хисобот'!$B$9:$B$259,0),1),"")</f>
        <v/>
      </c>
      <c r="F955" s="136" t="str">
        <f>IFERROR(INDEX('Материал хисобот'!$D$9:$D$259,MATCH(D955,'Материал хисобот'!$B$9:$B$259,0),1),"")</f>
        <v/>
      </c>
      <c r="G955" s="141"/>
      <c r="H955" s="142"/>
    </row>
    <row r="956" spans="1:8">
      <c r="A956" s="147"/>
      <c r="B956" s="148"/>
      <c r="C956" s="147"/>
      <c r="D956" s="128"/>
      <c r="E956" s="135" t="str">
        <f>IFERROR(INDEX('Материал хисобот'!$C$9:$C$259,MATCH(D956,'Материал хисобот'!$B$9:$B$259,0),1),"")</f>
        <v/>
      </c>
      <c r="F956" s="136" t="str">
        <f>IFERROR(INDEX('Материал хисобот'!$D$9:$D$259,MATCH(D956,'Материал хисобот'!$B$9:$B$259,0),1),"")</f>
        <v/>
      </c>
      <c r="G956" s="141"/>
      <c r="H956" s="142"/>
    </row>
    <row r="957" spans="1:8">
      <c r="A957" s="147"/>
      <c r="B957" s="148"/>
      <c r="C957" s="147"/>
      <c r="D957" s="128"/>
      <c r="E957" s="135" t="str">
        <f>IFERROR(INDEX('Материал хисобот'!$C$9:$C$259,MATCH(D957,'Материал хисобот'!$B$9:$B$259,0),1),"")</f>
        <v/>
      </c>
      <c r="F957" s="136" t="str">
        <f>IFERROR(INDEX('Материал хисобот'!$D$9:$D$259,MATCH(D957,'Материал хисобот'!$B$9:$B$259,0),1),"")</f>
        <v/>
      </c>
      <c r="G957" s="141"/>
      <c r="H957" s="142"/>
    </row>
    <row r="958" spans="1:8">
      <c r="A958" s="147"/>
      <c r="B958" s="148"/>
      <c r="C958" s="147"/>
      <c r="D958" s="128"/>
      <c r="E958" s="135" t="str">
        <f>IFERROR(INDEX('Материал хисобот'!$C$9:$C$259,MATCH(D958,'Материал хисобот'!$B$9:$B$259,0),1),"")</f>
        <v/>
      </c>
      <c r="F958" s="136" t="str">
        <f>IFERROR(INDEX('Материал хисобот'!$D$9:$D$259,MATCH(D958,'Материал хисобот'!$B$9:$B$259,0),1),"")</f>
        <v/>
      </c>
      <c r="G958" s="141"/>
      <c r="H958" s="142"/>
    </row>
    <row r="959" spans="1:8">
      <c r="A959" s="147"/>
      <c r="B959" s="148"/>
      <c r="C959" s="147"/>
      <c r="D959" s="128"/>
      <c r="E959" s="135" t="str">
        <f>IFERROR(INDEX('Материал хисобот'!$C$9:$C$259,MATCH(D959,'Материал хисобот'!$B$9:$B$259,0),1),"")</f>
        <v/>
      </c>
      <c r="F959" s="136" t="str">
        <f>IFERROR(INDEX('Материал хисобот'!$D$9:$D$259,MATCH(D959,'Материал хисобот'!$B$9:$B$259,0),1),"")</f>
        <v/>
      </c>
      <c r="G959" s="141"/>
      <c r="H959" s="142"/>
    </row>
    <row r="960" spans="1:8">
      <c r="A960" s="147"/>
      <c r="B960" s="148"/>
      <c r="C960" s="147"/>
      <c r="D960" s="128"/>
      <c r="E960" s="135" t="str">
        <f>IFERROR(INDEX('Материал хисобот'!$C$9:$C$259,MATCH(D960,'Материал хисобот'!$B$9:$B$259,0),1),"")</f>
        <v/>
      </c>
      <c r="F960" s="136" t="str">
        <f>IFERROR(INDEX('Материал хисобот'!$D$9:$D$259,MATCH(D960,'Материал хисобот'!$B$9:$B$259,0),1),"")</f>
        <v/>
      </c>
      <c r="G960" s="141"/>
      <c r="H960" s="142"/>
    </row>
    <row r="961" spans="1:8">
      <c r="A961" s="147"/>
      <c r="B961" s="148"/>
      <c r="C961" s="147"/>
      <c r="D961" s="128"/>
      <c r="E961" s="135" t="str">
        <f>IFERROR(INDEX('Материал хисобот'!$C$9:$C$259,MATCH(D961,'Материал хисобот'!$B$9:$B$259,0),1),"")</f>
        <v/>
      </c>
      <c r="F961" s="136" t="str">
        <f>IFERROR(INDEX('Материал хисобот'!$D$9:$D$259,MATCH(D961,'Материал хисобот'!$B$9:$B$259,0),1),"")</f>
        <v/>
      </c>
      <c r="G961" s="141"/>
      <c r="H961" s="142"/>
    </row>
    <row r="962" spans="1:8">
      <c r="A962" s="147"/>
      <c r="B962" s="148"/>
      <c r="C962" s="147"/>
      <c r="D962" s="128"/>
      <c r="E962" s="135" t="str">
        <f>IFERROR(INDEX('Материал хисобот'!$C$9:$C$259,MATCH(D962,'Материал хисобот'!$B$9:$B$259,0),1),"")</f>
        <v/>
      </c>
      <c r="F962" s="136" t="str">
        <f>IFERROR(INDEX('Материал хисобот'!$D$9:$D$259,MATCH(D962,'Материал хисобот'!$B$9:$B$259,0),1),"")</f>
        <v/>
      </c>
      <c r="G962" s="141"/>
      <c r="H962" s="142"/>
    </row>
    <row r="963" spans="1:8">
      <c r="A963" s="147"/>
      <c r="B963" s="148"/>
      <c r="C963" s="147"/>
      <c r="D963" s="128"/>
      <c r="E963" s="135" t="str">
        <f>IFERROR(INDEX('Материал хисобот'!$C$9:$C$259,MATCH(D963,'Материал хисобот'!$B$9:$B$259,0),1),"")</f>
        <v/>
      </c>
      <c r="F963" s="136" t="str">
        <f>IFERROR(INDEX('Материал хисобот'!$D$9:$D$259,MATCH(D963,'Материал хисобот'!$B$9:$B$259,0),1),"")</f>
        <v/>
      </c>
      <c r="G963" s="141"/>
      <c r="H963" s="142"/>
    </row>
    <row r="964" spans="1:8">
      <c r="A964" s="147"/>
      <c r="B964" s="148"/>
      <c r="C964" s="147"/>
      <c r="D964" s="128"/>
      <c r="E964" s="135" t="str">
        <f>IFERROR(INDEX('Материал хисобот'!$C$9:$C$259,MATCH(D964,'Материал хисобот'!$B$9:$B$259,0),1),"")</f>
        <v/>
      </c>
      <c r="F964" s="136" t="str">
        <f>IFERROR(INDEX('Материал хисобот'!$D$9:$D$259,MATCH(D964,'Материал хисобот'!$B$9:$B$259,0),1),"")</f>
        <v/>
      </c>
      <c r="G964" s="141"/>
      <c r="H964" s="142"/>
    </row>
    <row r="965" spans="1:8">
      <c r="A965" s="147"/>
      <c r="B965" s="148"/>
      <c r="C965" s="147"/>
      <c r="D965" s="128"/>
      <c r="E965" s="135" t="str">
        <f>IFERROR(INDEX('Материал хисобот'!$C$9:$C$259,MATCH(D965,'Материал хисобот'!$B$9:$B$259,0),1),"")</f>
        <v/>
      </c>
      <c r="F965" s="136" t="str">
        <f>IFERROR(INDEX('Материал хисобот'!$D$9:$D$259,MATCH(D965,'Материал хисобот'!$B$9:$B$259,0),1),"")</f>
        <v/>
      </c>
      <c r="G965" s="141"/>
      <c r="H965" s="142"/>
    </row>
    <row r="966" spans="1:8">
      <c r="A966" s="147"/>
      <c r="B966" s="148"/>
      <c r="C966" s="147"/>
      <c r="D966" s="128"/>
      <c r="E966" s="135" t="str">
        <f>IFERROR(INDEX('Материал хисобот'!$C$9:$C$259,MATCH(D966,'Материал хисобот'!$B$9:$B$259,0),1),"")</f>
        <v/>
      </c>
      <c r="F966" s="136" t="str">
        <f>IFERROR(INDEX('Материал хисобот'!$D$9:$D$259,MATCH(D966,'Материал хисобот'!$B$9:$B$259,0),1),"")</f>
        <v/>
      </c>
      <c r="G966" s="141"/>
      <c r="H966" s="142"/>
    </row>
    <row r="967" spans="1:8">
      <c r="A967" s="147"/>
      <c r="B967" s="148"/>
      <c r="C967" s="147"/>
      <c r="D967" s="128"/>
      <c r="E967" s="135" t="str">
        <f>IFERROR(INDEX('Материал хисобот'!$C$9:$C$259,MATCH(D967,'Материал хисобот'!$B$9:$B$259,0),1),"")</f>
        <v/>
      </c>
      <c r="F967" s="136" t="str">
        <f>IFERROR(INDEX('Материал хисобот'!$D$9:$D$259,MATCH(D967,'Материал хисобот'!$B$9:$B$259,0),1),"")</f>
        <v/>
      </c>
      <c r="G967" s="141"/>
      <c r="H967" s="142"/>
    </row>
    <row r="968" spans="1:8">
      <c r="A968" s="147"/>
      <c r="B968" s="148"/>
      <c r="C968" s="147"/>
      <c r="D968" s="128"/>
      <c r="E968" s="135" t="str">
        <f>IFERROR(INDEX('Материал хисобот'!$C$9:$C$259,MATCH(D968,'Материал хисобот'!$B$9:$B$259,0),1),"")</f>
        <v/>
      </c>
      <c r="F968" s="136" t="str">
        <f>IFERROR(INDEX('Материал хисобот'!$D$9:$D$259,MATCH(D968,'Материал хисобот'!$B$9:$B$259,0),1),"")</f>
        <v/>
      </c>
      <c r="G968" s="141"/>
      <c r="H968" s="142"/>
    </row>
    <row r="969" spans="1:8">
      <c r="A969" s="147"/>
      <c r="B969" s="148"/>
      <c r="C969" s="147"/>
      <c r="D969" s="128"/>
      <c r="E969" s="135" t="str">
        <f>IFERROR(INDEX('Материал хисобот'!$C$9:$C$259,MATCH(D969,'Материал хисобот'!$B$9:$B$259,0),1),"")</f>
        <v/>
      </c>
      <c r="F969" s="136" t="str">
        <f>IFERROR(INDEX('Материал хисобот'!$D$9:$D$259,MATCH(D969,'Материал хисобот'!$B$9:$B$259,0),1),"")</f>
        <v/>
      </c>
      <c r="G969" s="141"/>
      <c r="H969" s="142"/>
    </row>
    <row r="970" spans="1:8">
      <c r="A970" s="147"/>
      <c r="B970" s="148"/>
      <c r="C970" s="147"/>
      <c r="D970" s="128"/>
      <c r="E970" s="135" t="str">
        <f>IFERROR(INDEX('Материал хисобот'!$C$9:$C$259,MATCH(D970,'Материал хисобот'!$B$9:$B$259,0),1),"")</f>
        <v/>
      </c>
      <c r="F970" s="136" t="str">
        <f>IFERROR(INDEX('Материал хисобот'!$D$9:$D$259,MATCH(D970,'Материал хисобот'!$B$9:$B$259,0),1),"")</f>
        <v/>
      </c>
      <c r="G970" s="141"/>
      <c r="H970" s="142"/>
    </row>
    <row r="971" spans="1:8">
      <c r="A971" s="147"/>
      <c r="B971" s="148"/>
      <c r="C971" s="147"/>
      <c r="D971" s="128"/>
      <c r="E971" s="135" t="str">
        <f>IFERROR(INDEX('Материал хисобот'!$C$9:$C$259,MATCH(D971,'Материал хисобот'!$B$9:$B$259,0),1),"")</f>
        <v/>
      </c>
      <c r="F971" s="136" t="str">
        <f>IFERROR(INDEX('Материал хисобот'!$D$9:$D$259,MATCH(D971,'Материал хисобот'!$B$9:$B$259,0),1),"")</f>
        <v/>
      </c>
      <c r="G971" s="141"/>
      <c r="H971" s="142"/>
    </row>
    <row r="972" spans="1:8">
      <c r="A972" s="147"/>
      <c r="B972" s="148"/>
      <c r="C972" s="147"/>
      <c r="D972" s="128"/>
      <c r="E972" s="135" t="str">
        <f>IFERROR(INDEX('Материал хисобот'!$C$9:$C$259,MATCH(D972,'Материал хисобот'!$B$9:$B$259,0),1),"")</f>
        <v/>
      </c>
      <c r="F972" s="136" t="str">
        <f>IFERROR(INDEX('Материал хисобот'!$D$9:$D$259,MATCH(D972,'Материал хисобот'!$B$9:$B$259,0),1),"")</f>
        <v/>
      </c>
      <c r="G972" s="141"/>
      <c r="H972" s="142"/>
    </row>
    <row r="973" spans="1:8">
      <c r="A973" s="147"/>
      <c r="B973" s="148"/>
      <c r="C973" s="147"/>
      <c r="D973" s="128"/>
      <c r="E973" s="135" t="str">
        <f>IFERROR(INDEX('Материал хисобот'!$C$9:$C$259,MATCH(D973,'Материал хисобот'!$B$9:$B$259,0),1),"")</f>
        <v/>
      </c>
      <c r="F973" s="136" t="str">
        <f>IFERROR(INDEX('Материал хисобот'!$D$9:$D$259,MATCH(D973,'Материал хисобот'!$B$9:$B$259,0),1),"")</f>
        <v/>
      </c>
      <c r="G973" s="141"/>
      <c r="H973" s="142"/>
    </row>
    <row r="974" spans="1:8">
      <c r="A974" s="147"/>
      <c r="B974" s="148"/>
      <c r="C974" s="147"/>
      <c r="D974" s="128"/>
      <c r="E974" s="135" t="str">
        <f>IFERROR(INDEX('Материал хисобот'!$C$9:$C$259,MATCH(D974,'Материал хисобот'!$B$9:$B$259,0),1),"")</f>
        <v/>
      </c>
      <c r="F974" s="136" t="str">
        <f>IFERROR(INDEX('Материал хисобот'!$D$9:$D$259,MATCH(D974,'Материал хисобот'!$B$9:$B$259,0),1),"")</f>
        <v/>
      </c>
      <c r="G974" s="141"/>
      <c r="H974" s="142"/>
    </row>
    <row r="975" spans="1:8">
      <c r="A975" s="147"/>
      <c r="B975" s="148"/>
      <c r="C975" s="147"/>
      <c r="D975" s="128"/>
      <c r="E975" s="135" t="str">
        <f>IFERROR(INDEX('Материал хисобот'!$C$9:$C$259,MATCH(D975,'Материал хисобот'!$B$9:$B$259,0),1),"")</f>
        <v/>
      </c>
      <c r="F975" s="136" t="str">
        <f>IFERROR(INDEX('Материал хисобот'!$D$9:$D$259,MATCH(D975,'Материал хисобот'!$B$9:$B$259,0),1),"")</f>
        <v/>
      </c>
      <c r="G975" s="141"/>
      <c r="H975" s="142"/>
    </row>
    <row r="976" spans="1:8">
      <c r="A976" s="147"/>
      <c r="B976" s="148"/>
      <c r="C976" s="147"/>
      <c r="D976" s="128"/>
      <c r="E976" s="135" t="str">
        <f>IFERROR(INDEX('Материал хисобот'!$C$9:$C$259,MATCH(D976,'Материал хисобот'!$B$9:$B$259,0),1),"")</f>
        <v/>
      </c>
      <c r="F976" s="136" t="str">
        <f>IFERROR(INDEX('Материал хисобот'!$D$9:$D$259,MATCH(D976,'Материал хисобот'!$B$9:$B$259,0),1),"")</f>
        <v/>
      </c>
      <c r="G976" s="141"/>
      <c r="H976" s="142"/>
    </row>
    <row r="977" spans="1:8">
      <c r="A977" s="147"/>
      <c r="B977" s="148"/>
      <c r="C977" s="147"/>
      <c r="D977" s="128"/>
      <c r="E977" s="135" t="str">
        <f>IFERROR(INDEX('Материал хисобот'!$C$9:$C$259,MATCH(D977,'Материал хисобот'!$B$9:$B$259,0),1),"")</f>
        <v/>
      </c>
      <c r="F977" s="136" t="str">
        <f>IFERROR(INDEX('Материал хисобот'!$D$9:$D$259,MATCH(D977,'Материал хисобот'!$B$9:$B$259,0),1),"")</f>
        <v/>
      </c>
      <c r="G977" s="141"/>
      <c r="H977" s="142"/>
    </row>
    <row r="978" spans="1:8">
      <c r="A978" s="147"/>
      <c r="B978" s="148"/>
      <c r="C978" s="147"/>
      <c r="D978" s="128"/>
      <c r="E978" s="135" t="str">
        <f>IFERROR(INDEX('Материал хисобот'!$C$9:$C$259,MATCH(D978,'Материал хисобот'!$B$9:$B$259,0),1),"")</f>
        <v/>
      </c>
      <c r="F978" s="136" t="str">
        <f>IFERROR(INDEX('Материал хисобот'!$D$9:$D$259,MATCH(D978,'Материал хисобот'!$B$9:$B$259,0),1),"")</f>
        <v/>
      </c>
      <c r="G978" s="141"/>
      <c r="H978" s="142"/>
    </row>
    <row r="979" spans="1:8">
      <c r="A979" s="147"/>
      <c r="B979" s="148"/>
      <c r="C979" s="147"/>
      <c r="D979" s="128"/>
      <c r="E979" s="135" t="str">
        <f>IFERROR(INDEX('Материал хисобот'!$C$9:$C$259,MATCH(D979,'Материал хисобот'!$B$9:$B$259,0),1),"")</f>
        <v/>
      </c>
      <c r="F979" s="136" t="str">
        <f>IFERROR(INDEX('Материал хисобот'!$D$9:$D$259,MATCH(D979,'Материал хисобот'!$B$9:$B$259,0),1),"")</f>
        <v/>
      </c>
      <c r="G979" s="141"/>
      <c r="H979" s="142"/>
    </row>
    <row r="980" spans="1:8">
      <c r="A980" s="147"/>
      <c r="B980" s="148"/>
      <c r="C980" s="147"/>
      <c r="D980" s="128"/>
      <c r="E980" s="135" t="str">
        <f>IFERROR(INDEX('Материал хисобот'!$C$9:$C$259,MATCH(D980,'Материал хисобот'!$B$9:$B$259,0),1),"")</f>
        <v/>
      </c>
      <c r="F980" s="136" t="str">
        <f>IFERROR(INDEX('Материал хисобот'!$D$9:$D$259,MATCH(D980,'Материал хисобот'!$B$9:$B$259,0),1),"")</f>
        <v/>
      </c>
      <c r="G980" s="141"/>
      <c r="H980" s="142"/>
    </row>
    <row r="981" spans="1:8">
      <c r="A981" s="147"/>
      <c r="B981" s="148"/>
      <c r="C981" s="147"/>
      <c r="D981" s="128"/>
      <c r="E981" s="135" t="str">
        <f>IFERROR(INDEX('Материал хисобот'!$C$9:$C$259,MATCH(D981,'Материал хисобот'!$B$9:$B$259,0),1),"")</f>
        <v/>
      </c>
      <c r="F981" s="136" t="str">
        <f>IFERROR(INDEX('Материал хисобот'!$D$9:$D$259,MATCH(D981,'Материал хисобот'!$B$9:$B$259,0),1),"")</f>
        <v/>
      </c>
      <c r="G981" s="141"/>
      <c r="H981" s="142"/>
    </row>
    <row r="982" spans="1:8">
      <c r="A982" s="147"/>
      <c r="B982" s="148"/>
      <c r="C982" s="147"/>
      <c r="D982" s="128"/>
      <c r="E982" s="135" t="str">
        <f>IFERROR(INDEX('Материал хисобот'!$C$9:$C$259,MATCH(D982,'Материал хисобот'!$B$9:$B$259,0),1),"")</f>
        <v/>
      </c>
      <c r="F982" s="136" t="str">
        <f>IFERROR(INDEX('Материал хисобот'!$D$9:$D$259,MATCH(D982,'Материал хисобот'!$B$9:$B$259,0),1),"")</f>
        <v/>
      </c>
      <c r="G982" s="141"/>
      <c r="H982" s="142"/>
    </row>
    <row r="983" spans="1:8">
      <c r="A983" s="147"/>
      <c r="B983" s="148"/>
      <c r="C983" s="147"/>
      <c r="D983" s="128"/>
      <c r="E983" s="135" t="str">
        <f>IFERROR(INDEX('Материал хисобот'!$C$9:$C$259,MATCH(D983,'Материал хисобот'!$B$9:$B$259,0),1),"")</f>
        <v/>
      </c>
      <c r="F983" s="136" t="str">
        <f>IFERROR(INDEX('Материал хисобот'!$D$9:$D$259,MATCH(D983,'Материал хисобот'!$B$9:$B$259,0),1),"")</f>
        <v/>
      </c>
      <c r="G983" s="141"/>
      <c r="H983" s="142"/>
    </row>
    <row r="984" spans="1:8">
      <c r="A984" s="147"/>
      <c r="B984" s="148"/>
      <c r="C984" s="147"/>
      <c r="D984" s="128"/>
      <c r="E984" s="135" t="str">
        <f>IFERROR(INDEX('Материал хисобот'!$C$9:$C$259,MATCH(D984,'Материал хисобот'!$B$9:$B$259,0),1),"")</f>
        <v/>
      </c>
      <c r="F984" s="136" t="str">
        <f>IFERROR(INDEX('Материал хисобот'!$D$9:$D$259,MATCH(D984,'Материал хисобот'!$B$9:$B$259,0),1),"")</f>
        <v/>
      </c>
      <c r="G984" s="141"/>
      <c r="H984" s="142"/>
    </row>
    <row r="985" spans="1:8">
      <c r="A985" s="147"/>
      <c r="B985" s="148"/>
      <c r="C985" s="147"/>
      <c r="D985" s="128"/>
      <c r="E985" s="135" t="str">
        <f>IFERROR(INDEX('Материал хисобот'!$C$9:$C$259,MATCH(D985,'Материал хисобот'!$B$9:$B$259,0),1),"")</f>
        <v/>
      </c>
      <c r="F985" s="136" t="str">
        <f>IFERROR(INDEX('Материал хисобот'!$D$9:$D$259,MATCH(D985,'Материал хисобот'!$B$9:$B$259,0),1),"")</f>
        <v/>
      </c>
      <c r="G985" s="141"/>
      <c r="H985" s="142"/>
    </row>
    <row r="986" spans="1:8">
      <c r="A986" s="147"/>
      <c r="B986" s="148"/>
      <c r="C986" s="147"/>
      <c r="D986" s="128"/>
      <c r="E986" s="135" t="str">
        <f>IFERROR(INDEX('Материал хисобот'!$C$9:$C$259,MATCH(D986,'Материал хисобот'!$B$9:$B$259,0),1),"")</f>
        <v/>
      </c>
      <c r="F986" s="136" t="str">
        <f>IFERROR(INDEX('Материал хисобот'!$D$9:$D$259,MATCH(D986,'Материал хисобот'!$B$9:$B$259,0),1),"")</f>
        <v/>
      </c>
      <c r="G986" s="141"/>
      <c r="H986" s="142"/>
    </row>
    <row r="987" spans="1:8">
      <c r="A987" s="147"/>
      <c r="B987" s="148"/>
      <c r="C987" s="147"/>
      <c r="D987" s="128"/>
      <c r="E987" s="135" t="str">
        <f>IFERROR(INDEX('Материал хисобот'!$C$9:$C$259,MATCH(D987,'Материал хисобот'!$B$9:$B$259,0),1),"")</f>
        <v/>
      </c>
      <c r="F987" s="136" t="str">
        <f>IFERROR(INDEX('Материал хисобот'!$D$9:$D$259,MATCH(D987,'Материал хисобот'!$B$9:$B$259,0),1),"")</f>
        <v/>
      </c>
      <c r="G987" s="141"/>
      <c r="H987" s="142"/>
    </row>
    <row r="988" spans="1:8">
      <c r="A988" s="147"/>
      <c r="B988" s="148"/>
      <c r="C988" s="147"/>
      <c r="D988" s="128"/>
      <c r="E988" s="135" t="str">
        <f>IFERROR(INDEX('Материал хисобот'!$C$9:$C$259,MATCH(D988,'Материал хисобот'!$B$9:$B$259,0),1),"")</f>
        <v/>
      </c>
      <c r="F988" s="136" t="str">
        <f>IFERROR(INDEX('Материал хисобот'!$D$9:$D$259,MATCH(D988,'Материал хисобот'!$B$9:$B$259,0),1),"")</f>
        <v/>
      </c>
      <c r="G988" s="141"/>
      <c r="H988" s="142"/>
    </row>
    <row r="989" spans="1:8">
      <c r="A989" s="147"/>
      <c r="B989" s="148"/>
      <c r="C989" s="147"/>
      <c r="D989" s="128"/>
      <c r="E989" s="135" t="str">
        <f>IFERROR(INDEX('Материал хисобот'!$C$9:$C$259,MATCH(D989,'Материал хисобот'!$B$9:$B$259,0),1),"")</f>
        <v/>
      </c>
      <c r="F989" s="136" t="str">
        <f>IFERROR(INDEX('Материал хисобот'!$D$9:$D$259,MATCH(D989,'Материал хисобот'!$B$9:$B$259,0),1),"")</f>
        <v/>
      </c>
      <c r="G989" s="141"/>
      <c r="H989" s="142"/>
    </row>
    <row r="990" spans="1:8">
      <c r="A990" s="147"/>
      <c r="B990" s="148"/>
      <c r="C990" s="147"/>
      <c r="D990" s="128"/>
      <c r="E990" s="135" t="str">
        <f>IFERROR(INDEX('Материал хисобот'!$C$9:$C$259,MATCH(D990,'Материал хисобот'!$B$9:$B$259,0),1),"")</f>
        <v/>
      </c>
      <c r="F990" s="136" t="str">
        <f>IFERROR(INDEX('Материал хисобот'!$D$9:$D$259,MATCH(D990,'Материал хисобот'!$B$9:$B$259,0),1),"")</f>
        <v/>
      </c>
      <c r="G990" s="141"/>
      <c r="H990" s="142"/>
    </row>
    <row r="991" spans="1:8">
      <c r="A991" s="147"/>
      <c r="B991" s="148"/>
      <c r="C991" s="147"/>
      <c r="D991" s="128"/>
      <c r="E991" s="135" t="str">
        <f>IFERROR(INDEX('Материал хисобот'!$C$9:$C$259,MATCH(D991,'Материал хисобот'!$B$9:$B$259,0),1),"")</f>
        <v/>
      </c>
      <c r="F991" s="136" t="str">
        <f>IFERROR(INDEX('Материал хисобот'!$D$9:$D$259,MATCH(D991,'Материал хисобот'!$B$9:$B$259,0),1),"")</f>
        <v/>
      </c>
      <c r="G991" s="141"/>
      <c r="H991" s="142"/>
    </row>
    <row r="992" spans="1:8">
      <c r="A992" s="147"/>
      <c r="B992" s="148"/>
      <c r="C992" s="147"/>
      <c r="D992" s="128"/>
      <c r="E992" s="135" t="str">
        <f>IFERROR(INDEX('Материал хисобот'!$C$9:$C$259,MATCH(D992,'Материал хисобот'!$B$9:$B$259,0),1),"")</f>
        <v/>
      </c>
      <c r="F992" s="136" t="str">
        <f>IFERROR(INDEX('Материал хисобот'!$D$9:$D$259,MATCH(D992,'Материал хисобот'!$B$9:$B$259,0),1),"")</f>
        <v/>
      </c>
      <c r="G992" s="141"/>
      <c r="H992" s="142"/>
    </row>
    <row r="993" spans="1:8">
      <c r="A993" s="147"/>
      <c r="B993" s="148"/>
      <c r="C993" s="147"/>
      <c r="D993" s="128"/>
      <c r="E993" s="135" t="str">
        <f>IFERROR(INDEX('Материал хисобот'!$C$9:$C$259,MATCH(D993,'Материал хисобот'!$B$9:$B$259,0),1),"")</f>
        <v/>
      </c>
      <c r="F993" s="136" t="str">
        <f>IFERROR(INDEX('Материал хисобот'!$D$9:$D$259,MATCH(D993,'Материал хисобот'!$B$9:$B$259,0),1),"")</f>
        <v/>
      </c>
      <c r="G993" s="141"/>
      <c r="H993" s="142"/>
    </row>
    <row r="994" spans="1:8">
      <c r="A994" s="147"/>
      <c r="B994" s="148"/>
      <c r="C994" s="147"/>
      <c r="D994" s="128"/>
      <c r="E994" s="135" t="str">
        <f>IFERROR(INDEX('Материал хисобот'!$C$9:$C$259,MATCH(D994,'Материал хисобот'!$B$9:$B$259,0),1),"")</f>
        <v/>
      </c>
      <c r="F994" s="136" t="str">
        <f>IFERROR(INDEX('Материал хисобот'!$D$9:$D$259,MATCH(D994,'Материал хисобот'!$B$9:$B$259,0),1),"")</f>
        <v/>
      </c>
      <c r="G994" s="141"/>
      <c r="H994" s="142"/>
    </row>
    <row r="995" spans="1:8">
      <c r="A995" s="147"/>
      <c r="B995" s="148"/>
      <c r="C995" s="147"/>
      <c r="D995" s="128"/>
      <c r="E995" s="135" t="str">
        <f>IFERROR(INDEX('Материал хисобот'!$C$9:$C$259,MATCH(D995,'Материал хисобот'!$B$9:$B$259,0),1),"")</f>
        <v/>
      </c>
      <c r="F995" s="136" t="str">
        <f>IFERROR(INDEX('Материал хисобот'!$D$9:$D$259,MATCH(D995,'Материал хисобот'!$B$9:$B$259,0),1),"")</f>
        <v/>
      </c>
      <c r="G995" s="141"/>
      <c r="H995" s="142"/>
    </row>
    <row r="996" spans="1:8">
      <c r="A996" s="147"/>
      <c r="B996" s="148"/>
      <c r="C996" s="147"/>
      <c r="D996" s="128"/>
      <c r="E996" s="135" t="str">
        <f>IFERROR(INDEX('Материал хисобот'!$C$9:$C$259,MATCH(D996,'Материал хисобот'!$B$9:$B$259,0),1),"")</f>
        <v/>
      </c>
      <c r="F996" s="136" t="str">
        <f>IFERROR(INDEX('Материал хисобот'!$D$9:$D$259,MATCH(D996,'Материал хисобот'!$B$9:$B$259,0),1),"")</f>
        <v/>
      </c>
      <c r="G996" s="141"/>
      <c r="H996" s="142"/>
    </row>
    <row r="997" spans="1:8">
      <c r="A997" s="147"/>
      <c r="B997" s="148"/>
      <c r="C997" s="147"/>
      <c r="D997" s="128"/>
      <c r="E997" s="135" t="str">
        <f>IFERROR(INDEX('Материал хисобот'!$C$9:$C$259,MATCH(D997,'Материал хисобот'!$B$9:$B$259,0),1),"")</f>
        <v/>
      </c>
      <c r="F997" s="136" t="str">
        <f>IFERROR(INDEX('Материал хисобот'!$D$9:$D$259,MATCH(D997,'Материал хисобот'!$B$9:$B$259,0),1),"")</f>
        <v/>
      </c>
      <c r="G997" s="141"/>
      <c r="H997" s="142"/>
    </row>
    <row r="998" spans="1:8">
      <c r="A998" s="147"/>
      <c r="B998" s="148"/>
      <c r="C998" s="147"/>
      <c r="D998" s="128"/>
      <c r="E998" s="135" t="str">
        <f>IFERROR(INDEX('Материал хисобот'!$C$9:$C$259,MATCH(D998,'Материал хисобот'!$B$9:$B$259,0),1),"")</f>
        <v/>
      </c>
      <c r="F998" s="136" t="str">
        <f>IFERROR(INDEX('Материал хисобот'!$D$9:$D$259,MATCH(D998,'Материал хисобот'!$B$9:$B$259,0),1),"")</f>
        <v/>
      </c>
      <c r="G998" s="141"/>
      <c r="H998" s="142"/>
    </row>
    <row r="999" spans="1:8">
      <c r="A999" s="147"/>
      <c r="B999" s="148"/>
      <c r="C999" s="147"/>
      <c r="D999" s="128"/>
      <c r="E999" s="135" t="str">
        <f>IFERROR(INDEX('Материал хисобот'!$C$9:$C$259,MATCH(D999,'Материал хисобот'!$B$9:$B$259,0),1),"")</f>
        <v/>
      </c>
      <c r="F999" s="136" t="str">
        <f>IFERROR(INDEX('Материал хисобот'!$D$9:$D$259,MATCH(D999,'Материал хисобот'!$B$9:$B$259,0),1),"")</f>
        <v/>
      </c>
      <c r="G999" s="141"/>
      <c r="H999" s="142"/>
    </row>
    <row r="1000" spans="1:8">
      <c r="A1000" s="147"/>
      <c r="B1000" s="148"/>
      <c r="C1000" s="147"/>
      <c r="D1000" s="128"/>
      <c r="E1000" s="135" t="str">
        <f>IFERROR(INDEX('Материал хисобот'!$C$9:$C$259,MATCH(D1000,'Материал хисобот'!$B$9:$B$259,0),1),"")</f>
        <v/>
      </c>
      <c r="F1000" s="136" t="str">
        <f>IFERROR(INDEX('Материал хисобот'!$D$9:$D$259,MATCH(D1000,'Материал хисобот'!$B$9:$B$259,0),1),"")</f>
        <v/>
      </c>
      <c r="G1000" s="141"/>
      <c r="H1000" s="142"/>
    </row>
    <row r="1001" spans="1:8">
      <c r="A1001" s="147"/>
      <c r="B1001" s="148"/>
      <c r="C1001" s="147"/>
      <c r="D1001" s="128"/>
      <c r="E1001" s="135" t="str">
        <f>IFERROR(INDEX('Материал хисобот'!$C$9:$C$259,MATCH(D1001,'Материал хисобот'!$B$9:$B$259,0),1),"")</f>
        <v/>
      </c>
      <c r="F1001" s="136" t="str">
        <f>IFERROR(INDEX('Материал хисобот'!$D$9:$D$259,MATCH(D1001,'Материал хисобот'!$B$9:$B$259,0),1),"")</f>
        <v/>
      </c>
      <c r="G1001" s="141"/>
      <c r="H1001" s="142"/>
    </row>
    <row r="1002" spans="1:8">
      <c r="A1002" s="147"/>
      <c r="B1002" s="148"/>
      <c r="C1002" s="147"/>
      <c r="D1002" s="128"/>
      <c r="E1002" s="135" t="str">
        <f>IFERROR(INDEX('Материал хисобот'!$C$9:$C$259,MATCH(D1002,'Материал хисобот'!$B$9:$B$259,0),1),"")</f>
        <v/>
      </c>
      <c r="F1002" s="136" t="str">
        <f>IFERROR(INDEX('Материал хисобот'!$D$9:$D$259,MATCH(D1002,'Материал хисобот'!$B$9:$B$259,0),1),"")</f>
        <v/>
      </c>
      <c r="G1002" s="141"/>
      <c r="H1002" s="142"/>
    </row>
    <row r="1003" spans="1:8">
      <c r="A1003" s="147"/>
      <c r="B1003" s="148"/>
      <c r="C1003" s="147"/>
      <c r="D1003" s="128"/>
      <c r="E1003" s="135" t="str">
        <f>IFERROR(INDEX('Материал хисобот'!$C$9:$C$259,MATCH(D1003,'Материал хисобот'!$B$9:$B$259,0),1),"")</f>
        <v/>
      </c>
      <c r="F1003" s="136" t="str">
        <f>IFERROR(INDEX('Материал хисобот'!$D$9:$D$259,MATCH(D1003,'Материал хисобот'!$B$9:$B$259,0),1),"")</f>
        <v/>
      </c>
      <c r="G1003" s="141"/>
      <c r="H1003" s="142"/>
    </row>
    <row r="1004" spans="1:8">
      <c r="A1004" s="147"/>
      <c r="B1004" s="148"/>
      <c r="C1004" s="147"/>
      <c r="D1004" s="128"/>
      <c r="E1004" s="135" t="str">
        <f>IFERROR(INDEX('Материал хисобот'!$C$9:$C$259,MATCH(D1004,'Материал хисобот'!$B$9:$B$259,0),1),"")</f>
        <v/>
      </c>
      <c r="F1004" s="136" t="str">
        <f>IFERROR(INDEX('Материал хисобот'!$D$9:$D$259,MATCH(D1004,'Материал хисобот'!$B$9:$B$259,0),1),"")</f>
        <v/>
      </c>
      <c r="G1004" s="141"/>
      <c r="H1004" s="142"/>
    </row>
    <row r="1005" spans="1:8">
      <c r="A1005" s="147"/>
      <c r="B1005" s="148"/>
      <c r="C1005" s="147"/>
      <c r="D1005" s="128"/>
      <c r="E1005" s="135" t="str">
        <f>IFERROR(INDEX('Материал хисобот'!$C$9:$C$259,MATCH(D1005,'Материал хисобот'!$B$9:$B$259,0),1),"")</f>
        <v/>
      </c>
      <c r="F1005" s="136" t="str">
        <f>IFERROR(INDEX('Материал хисобот'!$D$9:$D$259,MATCH(D1005,'Материал хисобот'!$B$9:$B$259,0),1),"")</f>
        <v/>
      </c>
      <c r="G1005" s="141"/>
      <c r="H1005" s="142"/>
    </row>
    <row r="1006" spans="1:8">
      <c r="A1006" s="147"/>
      <c r="B1006" s="148"/>
      <c r="C1006" s="147"/>
      <c r="D1006" s="128"/>
      <c r="E1006" s="135" t="str">
        <f>IFERROR(INDEX('Материал хисобот'!$C$9:$C$259,MATCH(D1006,'Материал хисобот'!$B$9:$B$259,0),1),"")</f>
        <v/>
      </c>
      <c r="F1006" s="136" t="str">
        <f>IFERROR(INDEX('Материал хисобот'!$D$9:$D$259,MATCH(D1006,'Материал хисобот'!$B$9:$B$259,0),1),"")</f>
        <v/>
      </c>
      <c r="G1006" s="141"/>
      <c r="H1006" s="142"/>
    </row>
    <row r="1007" spans="1:8">
      <c r="A1007" s="147"/>
      <c r="B1007" s="148"/>
      <c r="C1007" s="147"/>
      <c r="D1007" s="128"/>
      <c r="E1007" s="135" t="str">
        <f>IFERROR(INDEX('Материал хисобот'!$C$9:$C$259,MATCH(D1007,'Материал хисобот'!$B$9:$B$259,0),1),"")</f>
        <v/>
      </c>
      <c r="F1007" s="136" t="str">
        <f>IFERROR(INDEX('Материал хисобот'!$D$9:$D$259,MATCH(D1007,'Материал хисобот'!$B$9:$B$259,0),1),"")</f>
        <v/>
      </c>
      <c r="G1007" s="141"/>
      <c r="H1007" s="142"/>
    </row>
    <row r="1008" spans="1:8">
      <c r="A1008" s="147"/>
      <c r="B1008" s="148"/>
      <c r="C1008" s="147"/>
      <c r="D1008" s="128"/>
      <c r="E1008" s="135" t="str">
        <f>IFERROR(INDEX('Материал хисобот'!$C$9:$C$259,MATCH(D1008,'Материал хисобот'!$B$9:$B$259,0),1),"")</f>
        <v/>
      </c>
      <c r="F1008" s="136" t="str">
        <f>IFERROR(INDEX('Материал хисобот'!$D$9:$D$259,MATCH(D1008,'Материал хисобот'!$B$9:$B$259,0),1),"")</f>
        <v/>
      </c>
      <c r="G1008" s="141"/>
      <c r="H1008" s="142"/>
    </row>
    <row r="1009" spans="1:8">
      <c r="A1009" s="147"/>
      <c r="B1009" s="148"/>
      <c r="C1009" s="147"/>
      <c r="D1009" s="128"/>
      <c r="E1009" s="135" t="str">
        <f>IFERROR(INDEX('Материал хисобот'!$C$9:$C$259,MATCH(D1009,'Материал хисобот'!$B$9:$B$259,0),1),"")</f>
        <v/>
      </c>
      <c r="F1009" s="136" t="str">
        <f>IFERROR(INDEX('Материал хисобот'!$D$9:$D$259,MATCH(D1009,'Материал хисобот'!$B$9:$B$259,0),1),"")</f>
        <v/>
      </c>
      <c r="G1009" s="141"/>
      <c r="H1009" s="142"/>
    </row>
    <row r="1010" spans="1:8">
      <c r="A1010" s="147"/>
      <c r="B1010" s="148"/>
      <c r="C1010" s="147"/>
      <c r="D1010" s="128"/>
      <c r="E1010" s="135" t="str">
        <f>IFERROR(INDEX('Материал хисобот'!$C$9:$C$259,MATCH(D1010,'Материал хисобот'!$B$9:$B$259,0),1),"")</f>
        <v/>
      </c>
      <c r="F1010" s="136" t="str">
        <f>IFERROR(INDEX('Материал хисобот'!$D$9:$D$259,MATCH(D1010,'Материал хисобот'!$B$9:$B$259,0),1),"")</f>
        <v/>
      </c>
      <c r="G1010" s="141"/>
      <c r="H1010" s="142"/>
    </row>
    <row r="1011" spans="1:8">
      <c r="A1011" s="147"/>
      <c r="B1011" s="148"/>
      <c r="C1011" s="147"/>
      <c r="D1011" s="128"/>
      <c r="E1011" s="135" t="str">
        <f>IFERROR(INDEX('Материал хисобот'!$C$9:$C$259,MATCH(D1011,'Материал хисобот'!$B$9:$B$259,0),1),"")</f>
        <v/>
      </c>
      <c r="F1011" s="136" t="str">
        <f>IFERROR(INDEX('Материал хисобот'!$D$9:$D$259,MATCH(D1011,'Материал хисобот'!$B$9:$B$259,0),1),"")</f>
        <v/>
      </c>
      <c r="G1011" s="141"/>
      <c r="H1011" s="142"/>
    </row>
    <row r="1012" spans="1:8">
      <c r="A1012" s="147"/>
      <c r="B1012" s="148"/>
      <c r="C1012" s="147"/>
      <c r="D1012" s="128"/>
      <c r="E1012" s="135" t="str">
        <f>IFERROR(INDEX('Материал хисобот'!$C$9:$C$259,MATCH(D1012,'Материал хисобот'!$B$9:$B$259,0),1),"")</f>
        <v/>
      </c>
      <c r="F1012" s="136" t="str">
        <f>IFERROR(INDEX('Материал хисобот'!$D$9:$D$259,MATCH(D1012,'Материал хисобот'!$B$9:$B$259,0),1),"")</f>
        <v/>
      </c>
      <c r="G1012" s="141"/>
      <c r="H1012" s="142"/>
    </row>
    <row r="1013" spans="1:8">
      <c r="A1013" s="147"/>
      <c r="B1013" s="148"/>
      <c r="C1013" s="147"/>
      <c r="D1013" s="128"/>
      <c r="E1013" s="135" t="str">
        <f>IFERROR(INDEX('Материал хисобот'!$C$9:$C$259,MATCH(D1013,'Материал хисобот'!$B$9:$B$259,0),1),"")</f>
        <v/>
      </c>
      <c r="F1013" s="136" t="str">
        <f>IFERROR(INDEX('Материал хисобот'!$D$9:$D$259,MATCH(D1013,'Материал хисобот'!$B$9:$B$259,0),1),"")</f>
        <v/>
      </c>
      <c r="G1013" s="141"/>
      <c r="H1013" s="142"/>
    </row>
    <row r="1014" spans="1:8">
      <c r="A1014" s="147"/>
      <c r="B1014" s="148"/>
      <c r="C1014" s="147"/>
      <c r="D1014" s="128"/>
      <c r="E1014" s="135" t="str">
        <f>IFERROR(INDEX('Материал хисобот'!$C$9:$C$259,MATCH(D1014,'Материал хисобот'!$B$9:$B$259,0),1),"")</f>
        <v/>
      </c>
      <c r="F1014" s="136" t="str">
        <f>IFERROR(INDEX('Материал хисобот'!$D$9:$D$259,MATCH(D1014,'Материал хисобот'!$B$9:$B$259,0),1),"")</f>
        <v/>
      </c>
      <c r="G1014" s="141"/>
      <c r="H1014" s="142"/>
    </row>
    <row r="1015" spans="1:8">
      <c r="A1015" s="147"/>
      <c r="B1015" s="148"/>
      <c r="C1015" s="147"/>
      <c r="D1015" s="128"/>
      <c r="E1015" s="135" t="str">
        <f>IFERROR(INDEX('Материал хисобот'!$C$9:$C$259,MATCH(D1015,'Материал хисобот'!$B$9:$B$259,0),1),"")</f>
        <v/>
      </c>
      <c r="F1015" s="136" t="str">
        <f>IFERROR(INDEX('Материал хисобот'!$D$9:$D$259,MATCH(D1015,'Материал хисобот'!$B$9:$B$259,0),1),"")</f>
        <v/>
      </c>
      <c r="G1015" s="141"/>
      <c r="H1015" s="142"/>
    </row>
    <row r="1016" spans="1:8">
      <c r="A1016" s="147"/>
      <c r="B1016" s="148"/>
      <c r="C1016" s="147"/>
      <c r="D1016" s="128"/>
      <c r="E1016" s="135" t="str">
        <f>IFERROR(INDEX('Материал хисобот'!$C$9:$C$259,MATCH(D1016,'Материал хисобот'!$B$9:$B$259,0),1),"")</f>
        <v/>
      </c>
      <c r="F1016" s="136" t="str">
        <f>IFERROR(INDEX('Материал хисобот'!$D$9:$D$259,MATCH(D1016,'Материал хисобот'!$B$9:$B$259,0),1),"")</f>
        <v/>
      </c>
      <c r="G1016" s="141"/>
      <c r="H1016" s="142"/>
    </row>
    <row r="1017" spans="1:8">
      <c r="A1017" s="147"/>
      <c r="B1017" s="148"/>
      <c r="C1017" s="147"/>
      <c r="D1017" s="128"/>
      <c r="E1017" s="135" t="str">
        <f>IFERROR(INDEX('Материал хисобот'!$C$9:$C$259,MATCH(D1017,'Материал хисобот'!$B$9:$B$259,0),1),"")</f>
        <v/>
      </c>
      <c r="F1017" s="136" t="str">
        <f>IFERROR(INDEX('Материал хисобот'!$D$9:$D$259,MATCH(D1017,'Материал хисобот'!$B$9:$B$259,0),1),"")</f>
        <v/>
      </c>
      <c r="G1017" s="141"/>
      <c r="H1017" s="142"/>
    </row>
    <row r="1018" spans="1:8">
      <c r="A1018" s="147"/>
      <c r="B1018" s="148"/>
      <c r="C1018" s="147"/>
      <c r="D1018" s="128"/>
      <c r="E1018" s="135" t="str">
        <f>IFERROR(INDEX('Материал хисобот'!$C$9:$C$259,MATCH(D1018,'Материал хисобот'!$B$9:$B$259,0),1),"")</f>
        <v/>
      </c>
      <c r="F1018" s="136" t="str">
        <f>IFERROR(INDEX('Материал хисобот'!$D$9:$D$259,MATCH(D1018,'Материал хисобот'!$B$9:$B$259,0),1),"")</f>
        <v/>
      </c>
      <c r="G1018" s="141"/>
      <c r="H1018" s="142"/>
    </row>
    <row r="1019" spans="1:8">
      <c r="A1019" s="147"/>
      <c r="B1019" s="148"/>
      <c r="C1019" s="147"/>
      <c r="D1019" s="128"/>
      <c r="E1019" s="135" t="str">
        <f>IFERROR(INDEX('Материал хисобот'!$C$9:$C$259,MATCH(D1019,'Материал хисобот'!$B$9:$B$259,0),1),"")</f>
        <v/>
      </c>
      <c r="F1019" s="136" t="str">
        <f>IFERROR(INDEX('Материал хисобот'!$D$9:$D$259,MATCH(D1019,'Материал хисобот'!$B$9:$B$259,0),1),"")</f>
        <v/>
      </c>
      <c r="G1019" s="141"/>
      <c r="H1019" s="142"/>
    </row>
    <row r="1020" spans="1:8">
      <c r="A1020" s="147"/>
      <c r="B1020" s="148"/>
      <c r="C1020" s="147"/>
      <c r="D1020" s="128"/>
      <c r="E1020" s="135" t="str">
        <f>IFERROR(INDEX('Материал хисобот'!$C$9:$C$259,MATCH(D1020,'Материал хисобот'!$B$9:$B$259,0),1),"")</f>
        <v/>
      </c>
      <c r="F1020" s="136" t="str">
        <f>IFERROR(INDEX('Материал хисобот'!$D$9:$D$259,MATCH(D1020,'Материал хисобот'!$B$9:$B$259,0),1),"")</f>
        <v/>
      </c>
      <c r="G1020" s="141"/>
      <c r="H1020" s="142"/>
    </row>
    <row r="1021" spans="1:8">
      <c r="A1021" s="147"/>
      <c r="B1021" s="148"/>
      <c r="C1021" s="147"/>
      <c r="D1021" s="128"/>
      <c r="E1021" s="135" t="str">
        <f>IFERROR(INDEX('Материал хисобот'!$C$9:$C$259,MATCH(D1021,'Материал хисобот'!$B$9:$B$259,0),1),"")</f>
        <v/>
      </c>
      <c r="F1021" s="136" t="str">
        <f>IFERROR(INDEX('Материал хисобот'!$D$9:$D$259,MATCH(D1021,'Материал хисобот'!$B$9:$B$259,0),1),"")</f>
        <v/>
      </c>
      <c r="G1021" s="141"/>
      <c r="H1021" s="142"/>
    </row>
    <row r="1022" spans="1:8">
      <c r="A1022" s="147"/>
      <c r="B1022" s="148"/>
      <c r="C1022" s="147"/>
      <c r="D1022" s="128"/>
      <c r="E1022" s="135" t="str">
        <f>IFERROR(INDEX('Материал хисобот'!$C$9:$C$259,MATCH(D1022,'Материал хисобот'!$B$9:$B$259,0),1),"")</f>
        <v/>
      </c>
      <c r="F1022" s="136" t="str">
        <f>IFERROR(INDEX('Материал хисобот'!$D$9:$D$259,MATCH(D1022,'Материал хисобот'!$B$9:$B$259,0),1),"")</f>
        <v/>
      </c>
      <c r="G1022" s="141"/>
      <c r="H1022" s="142"/>
    </row>
    <row r="1023" spans="1:8">
      <c r="A1023" s="147"/>
      <c r="B1023" s="148"/>
      <c r="C1023" s="147"/>
      <c r="D1023" s="128"/>
      <c r="E1023" s="135" t="str">
        <f>IFERROR(INDEX('Материал хисобот'!$C$9:$C$259,MATCH(D1023,'Материал хисобот'!$B$9:$B$259,0),1),"")</f>
        <v/>
      </c>
      <c r="F1023" s="136" t="str">
        <f>IFERROR(INDEX('Материал хисобот'!$D$9:$D$259,MATCH(D1023,'Материал хисобот'!$B$9:$B$259,0),1),"")</f>
        <v/>
      </c>
      <c r="G1023" s="141"/>
      <c r="H1023" s="142"/>
    </row>
    <row r="1024" spans="1:8">
      <c r="A1024" s="147"/>
      <c r="B1024" s="148"/>
      <c r="C1024" s="147"/>
      <c r="D1024" s="128"/>
      <c r="E1024" s="135" t="str">
        <f>IFERROR(INDEX('Материал хисобот'!$C$9:$C$259,MATCH(D1024,'Материал хисобот'!$B$9:$B$259,0),1),"")</f>
        <v/>
      </c>
      <c r="F1024" s="136" t="str">
        <f>IFERROR(INDEX('Материал хисобот'!$D$9:$D$259,MATCH(D1024,'Материал хисобот'!$B$9:$B$259,0),1),"")</f>
        <v/>
      </c>
      <c r="G1024" s="141"/>
      <c r="H1024" s="142"/>
    </row>
    <row r="1025" spans="1:8">
      <c r="A1025" s="147"/>
      <c r="B1025" s="148"/>
      <c r="C1025" s="147"/>
      <c r="D1025" s="128"/>
      <c r="E1025" s="135" t="str">
        <f>IFERROR(INDEX('Материал хисобот'!$C$9:$C$259,MATCH(D1025,'Материал хисобот'!$B$9:$B$259,0),1),"")</f>
        <v/>
      </c>
      <c r="F1025" s="136" t="str">
        <f>IFERROR(INDEX('Материал хисобот'!$D$9:$D$259,MATCH(D1025,'Материал хисобот'!$B$9:$B$259,0),1),"")</f>
        <v/>
      </c>
      <c r="G1025" s="141"/>
      <c r="H1025" s="142"/>
    </row>
    <row r="1026" spans="1:8">
      <c r="A1026" s="147"/>
      <c r="B1026" s="148"/>
      <c r="C1026" s="147"/>
      <c r="D1026" s="128"/>
      <c r="E1026" s="135" t="str">
        <f>IFERROR(INDEX('Материал хисобот'!$C$9:$C$259,MATCH(D1026,'Материал хисобот'!$B$9:$B$259,0),1),"")</f>
        <v/>
      </c>
      <c r="F1026" s="136" t="str">
        <f>IFERROR(INDEX('Материал хисобот'!$D$9:$D$259,MATCH(D1026,'Материал хисобот'!$B$9:$B$259,0),1),"")</f>
        <v/>
      </c>
      <c r="G1026" s="141"/>
      <c r="H1026" s="142"/>
    </row>
    <row r="1027" spans="1:8">
      <c r="A1027" s="147"/>
      <c r="B1027" s="148"/>
      <c r="C1027" s="147"/>
      <c r="D1027" s="128"/>
      <c r="E1027" s="135" t="str">
        <f>IFERROR(INDEX('Материал хисобот'!$C$9:$C$259,MATCH(D1027,'Материал хисобот'!$B$9:$B$259,0),1),"")</f>
        <v/>
      </c>
      <c r="F1027" s="136" t="str">
        <f>IFERROR(INDEX('Материал хисобот'!$D$9:$D$259,MATCH(D1027,'Материал хисобот'!$B$9:$B$259,0),1),"")</f>
        <v/>
      </c>
      <c r="G1027" s="141"/>
      <c r="H1027" s="142"/>
    </row>
    <row r="1028" spans="1:8">
      <c r="A1028" s="147"/>
      <c r="B1028" s="148"/>
      <c r="C1028" s="147"/>
      <c r="D1028" s="128"/>
      <c r="E1028" s="135" t="str">
        <f>IFERROR(INDEX('Материал хисобот'!$C$9:$C$259,MATCH(D1028,'Материал хисобот'!$B$9:$B$259,0),1),"")</f>
        <v/>
      </c>
      <c r="F1028" s="136" t="str">
        <f>IFERROR(INDEX('Материал хисобот'!$D$9:$D$259,MATCH(D1028,'Материал хисобот'!$B$9:$B$259,0),1),"")</f>
        <v/>
      </c>
      <c r="G1028" s="141"/>
      <c r="H1028" s="142"/>
    </row>
    <row r="1029" spans="1:8">
      <c r="A1029" s="147"/>
      <c r="B1029" s="148"/>
      <c r="C1029" s="147"/>
      <c r="D1029" s="128"/>
      <c r="E1029" s="135" t="str">
        <f>IFERROR(INDEX('Материал хисобот'!$C$9:$C$259,MATCH(D1029,'Материал хисобот'!$B$9:$B$259,0),1),"")</f>
        <v/>
      </c>
      <c r="F1029" s="136" t="str">
        <f>IFERROR(INDEX('Материал хисобот'!$D$9:$D$259,MATCH(D1029,'Материал хисобот'!$B$9:$B$259,0),1),"")</f>
        <v/>
      </c>
      <c r="G1029" s="141"/>
      <c r="H1029" s="142"/>
    </row>
    <row r="1030" spans="1:8">
      <c r="A1030" s="147"/>
      <c r="B1030" s="148"/>
      <c r="C1030" s="147"/>
      <c r="D1030" s="128"/>
      <c r="E1030" s="135" t="str">
        <f>IFERROR(INDEX('Материал хисобот'!$C$9:$C$259,MATCH(D1030,'Материал хисобот'!$B$9:$B$259,0),1),"")</f>
        <v/>
      </c>
      <c r="F1030" s="136" t="str">
        <f>IFERROR(INDEX('Материал хисобот'!$D$9:$D$259,MATCH(D1030,'Материал хисобот'!$B$9:$B$259,0),1),"")</f>
        <v/>
      </c>
      <c r="G1030" s="141"/>
      <c r="H1030" s="142"/>
    </row>
    <row r="1031" spans="1:8">
      <c r="A1031" s="147"/>
      <c r="B1031" s="148"/>
      <c r="C1031" s="147"/>
      <c r="D1031" s="128"/>
      <c r="E1031" s="135" t="str">
        <f>IFERROR(INDEX('Материал хисобот'!$C$9:$C$259,MATCH(D1031,'Материал хисобот'!$B$9:$B$259,0),1),"")</f>
        <v/>
      </c>
      <c r="F1031" s="136" t="str">
        <f>IFERROR(INDEX('Материал хисобот'!$D$9:$D$259,MATCH(D1031,'Материал хисобот'!$B$9:$B$259,0),1),"")</f>
        <v/>
      </c>
      <c r="G1031" s="141"/>
      <c r="H1031" s="142"/>
    </row>
    <row r="1032" spans="1:8">
      <c r="A1032" s="147"/>
      <c r="B1032" s="148"/>
      <c r="C1032" s="147"/>
      <c r="D1032" s="128"/>
      <c r="E1032" s="135" t="str">
        <f>IFERROR(INDEX('Материал хисобот'!$C$9:$C$259,MATCH(D1032,'Материал хисобот'!$B$9:$B$259,0),1),"")</f>
        <v/>
      </c>
      <c r="F1032" s="136" t="str">
        <f>IFERROR(INDEX('Материал хисобот'!$D$9:$D$259,MATCH(D1032,'Материал хисобот'!$B$9:$B$259,0),1),"")</f>
        <v/>
      </c>
      <c r="G1032" s="141"/>
      <c r="H1032" s="142"/>
    </row>
    <row r="1033" spans="1:8">
      <c r="A1033" s="147"/>
      <c r="B1033" s="148"/>
      <c r="C1033" s="147"/>
      <c r="D1033" s="128"/>
      <c r="E1033" s="135" t="str">
        <f>IFERROR(INDEX('Материал хисобот'!$C$9:$C$259,MATCH(D1033,'Материал хисобот'!$B$9:$B$259,0),1),"")</f>
        <v/>
      </c>
      <c r="F1033" s="136" t="str">
        <f>IFERROR(INDEX('Материал хисобот'!$D$9:$D$259,MATCH(D1033,'Материал хисобот'!$B$9:$B$259,0),1),"")</f>
        <v/>
      </c>
      <c r="G1033" s="141"/>
      <c r="H1033" s="142"/>
    </row>
    <row r="1034" spans="1:8">
      <c r="A1034" s="147"/>
      <c r="B1034" s="148"/>
      <c r="C1034" s="147"/>
      <c r="D1034" s="128"/>
      <c r="E1034" s="135" t="str">
        <f>IFERROR(INDEX('Материал хисобот'!$C$9:$C$259,MATCH(D1034,'Материал хисобот'!$B$9:$B$259,0),1),"")</f>
        <v/>
      </c>
      <c r="F1034" s="136" t="str">
        <f>IFERROR(INDEX('Материал хисобот'!$D$9:$D$259,MATCH(D1034,'Материал хисобот'!$B$9:$B$259,0),1),"")</f>
        <v/>
      </c>
      <c r="G1034" s="141"/>
      <c r="H1034" s="142"/>
    </row>
    <row r="1035" spans="1:8">
      <c r="A1035" s="147"/>
      <c r="B1035" s="148"/>
      <c r="C1035" s="147"/>
      <c r="D1035" s="128"/>
      <c r="E1035" s="135" t="str">
        <f>IFERROR(INDEX('Материал хисобот'!$C$9:$C$259,MATCH(D1035,'Материал хисобот'!$B$9:$B$259,0),1),"")</f>
        <v/>
      </c>
      <c r="F1035" s="136" t="str">
        <f>IFERROR(INDEX('Материал хисобот'!$D$9:$D$259,MATCH(D1035,'Материал хисобот'!$B$9:$B$259,0),1),"")</f>
        <v/>
      </c>
      <c r="G1035" s="141"/>
      <c r="H1035" s="142"/>
    </row>
    <row r="1036" spans="1:8">
      <c r="A1036" s="147"/>
      <c r="B1036" s="148"/>
      <c r="C1036" s="147"/>
      <c r="D1036" s="128"/>
      <c r="E1036" s="135" t="str">
        <f>IFERROR(INDEX('Материал хисобот'!$C$9:$C$259,MATCH(D1036,'Материал хисобот'!$B$9:$B$259,0),1),"")</f>
        <v/>
      </c>
      <c r="F1036" s="136" t="str">
        <f>IFERROR(INDEX('Материал хисобот'!$D$9:$D$259,MATCH(D1036,'Материал хисобот'!$B$9:$B$259,0),1),"")</f>
        <v/>
      </c>
      <c r="G1036" s="141"/>
      <c r="H1036" s="142"/>
    </row>
    <row r="1037" spans="1:8">
      <c r="A1037" s="147"/>
      <c r="B1037" s="148"/>
      <c r="C1037" s="147"/>
      <c r="D1037" s="128"/>
      <c r="E1037" s="135" t="str">
        <f>IFERROR(INDEX('Материал хисобот'!$C$9:$C$259,MATCH(D1037,'Материал хисобот'!$B$9:$B$259,0),1),"")</f>
        <v/>
      </c>
      <c r="F1037" s="136" t="str">
        <f>IFERROR(INDEX('Материал хисобот'!$D$9:$D$259,MATCH(D1037,'Материал хисобот'!$B$9:$B$259,0),1),"")</f>
        <v/>
      </c>
      <c r="G1037" s="141"/>
      <c r="H1037" s="142"/>
    </row>
    <row r="1038" spans="1:8">
      <c r="A1038" s="147"/>
      <c r="B1038" s="148"/>
      <c r="C1038" s="147"/>
      <c r="D1038" s="128"/>
      <c r="E1038" s="135" t="str">
        <f>IFERROR(INDEX('Материал хисобот'!$C$9:$C$259,MATCH(D1038,'Материал хисобот'!$B$9:$B$259,0),1),"")</f>
        <v/>
      </c>
      <c r="F1038" s="136" t="str">
        <f>IFERROR(INDEX('Материал хисобот'!$D$9:$D$259,MATCH(D1038,'Материал хисобот'!$B$9:$B$259,0),1),"")</f>
        <v/>
      </c>
      <c r="G1038" s="141"/>
      <c r="H1038" s="142"/>
    </row>
    <row r="1039" spans="1:8">
      <c r="A1039" s="147"/>
      <c r="B1039" s="148"/>
      <c r="C1039" s="147"/>
      <c r="D1039" s="128"/>
      <c r="E1039" s="135" t="str">
        <f>IFERROR(INDEX('Материал хисобот'!$C$9:$C$259,MATCH(D1039,'Материал хисобот'!$B$9:$B$259,0),1),"")</f>
        <v/>
      </c>
      <c r="F1039" s="136" t="str">
        <f>IFERROR(INDEX('Материал хисобот'!$D$9:$D$259,MATCH(D1039,'Материал хисобот'!$B$9:$B$259,0),1),"")</f>
        <v/>
      </c>
      <c r="G1039" s="141"/>
      <c r="H1039" s="142"/>
    </row>
    <row r="1040" spans="1:8">
      <c r="A1040" s="147"/>
      <c r="B1040" s="148"/>
      <c r="C1040" s="147"/>
      <c r="D1040" s="128"/>
      <c r="E1040" s="135" t="str">
        <f>IFERROR(INDEX('Материал хисобот'!$C$9:$C$259,MATCH(D1040,'Материал хисобот'!$B$9:$B$259,0),1),"")</f>
        <v/>
      </c>
      <c r="F1040" s="136" t="str">
        <f>IFERROR(INDEX('Материал хисобот'!$D$9:$D$259,MATCH(D1040,'Материал хисобот'!$B$9:$B$259,0),1),"")</f>
        <v/>
      </c>
      <c r="G1040" s="141"/>
      <c r="H1040" s="142"/>
    </row>
    <row r="1041" spans="1:8">
      <c r="A1041" s="147"/>
      <c r="B1041" s="148"/>
      <c r="C1041" s="147"/>
      <c r="D1041" s="128"/>
      <c r="E1041" s="135" t="str">
        <f>IFERROR(INDEX('Материал хисобот'!$C$9:$C$259,MATCH(D1041,'Материал хисобот'!$B$9:$B$259,0),1),"")</f>
        <v/>
      </c>
      <c r="F1041" s="136" t="str">
        <f>IFERROR(INDEX('Материал хисобот'!$D$9:$D$259,MATCH(D1041,'Материал хисобот'!$B$9:$B$259,0),1),"")</f>
        <v/>
      </c>
      <c r="G1041" s="141"/>
      <c r="H1041" s="142"/>
    </row>
    <row r="1042" spans="1:8">
      <c r="A1042" s="147"/>
      <c r="B1042" s="148"/>
      <c r="C1042" s="147"/>
      <c r="D1042" s="128"/>
      <c r="E1042" s="135" t="str">
        <f>IFERROR(INDEX('Материал хисобот'!$C$9:$C$259,MATCH(D1042,'Материал хисобот'!$B$9:$B$259,0),1),"")</f>
        <v/>
      </c>
      <c r="F1042" s="136" t="str">
        <f>IFERROR(INDEX('Материал хисобот'!$D$9:$D$259,MATCH(D1042,'Материал хисобот'!$B$9:$B$259,0),1),"")</f>
        <v/>
      </c>
      <c r="G1042" s="141"/>
      <c r="H1042" s="142"/>
    </row>
    <row r="1043" spans="1:8">
      <c r="A1043" s="147"/>
      <c r="B1043" s="148"/>
      <c r="C1043" s="147"/>
      <c r="D1043" s="128"/>
      <c r="E1043" s="135" t="str">
        <f>IFERROR(INDEX('Материал хисобот'!$C$9:$C$259,MATCH(D1043,'Материал хисобот'!$B$9:$B$259,0),1),"")</f>
        <v/>
      </c>
      <c r="F1043" s="136" t="str">
        <f>IFERROR(INDEX('Материал хисобот'!$D$9:$D$259,MATCH(D1043,'Материал хисобот'!$B$9:$B$259,0),1),"")</f>
        <v/>
      </c>
      <c r="G1043" s="141"/>
      <c r="H1043" s="142"/>
    </row>
    <row r="1044" spans="1:8">
      <c r="A1044" s="147"/>
      <c r="B1044" s="148"/>
      <c r="C1044" s="147"/>
      <c r="D1044" s="128"/>
      <c r="E1044" s="135" t="str">
        <f>IFERROR(INDEX('Материал хисобот'!$C$9:$C$259,MATCH(D1044,'Материал хисобот'!$B$9:$B$259,0),1),"")</f>
        <v/>
      </c>
      <c r="F1044" s="136" t="str">
        <f>IFERROR(INDEX('Материал хисобот'!$D$9:$D$259,MATCH(D1044,'Материал хисобот'!$B$9:$B$259,0),1),"")</f>
        <v/>
      </c>
      <c r="G1044" s="141"/>
      <c r="H1044" s="142"/>
    </row>
    <row r="1045" spans="1:8">
      <c r="A1045" s="147"/>
      <c r="B1045" s="148"/>
      <c r="C1045" s="147"/>
      <c r="D1045" s="128"/>
      <c r="E1045" s="135" t="str">
        <f>IFERROR(INDEX('Материал хисобот'!$C$9:$C$259,MATCH(D1045,'Материал хисобот'!$B$9:$B$259,0),1),"")</f>
        <v/>
      </c>
      <c r="F1045" s="136" t="str">
        <f>IFERROR(INDEX('Материал хисобот'!$D$9:$D$259,MATCH(D1045,'Материал хисобот'!$B$9:$B$259,0),1),"")</f>
        <v/>
      </c>
      <c r="G1045" s="141"/>
      <c r="H1045" s="142"/>
    </row>
    <row r="1046" spans="1:8">
      <c r="A1046" s="147"/>
      <c r="B1046" s="148"/>
      <c r="C1046" s="147"/>
      <c r="D1046" s="128"/>
      <c r="E1046" s="135" t="str">
        <f>IFERROR(INDEX('Материал хисобот'!$C$9:$C$259,MATCH(D1046,'Материал хисобот'!$B$9:$B$259,0),1),"")</f>
        <v/>
      </c>
      <c r="F1046" s="136" t="str">
        <f>IFERROR(INDEX('Материал хисобот'!$D$9:$D$259,MATCH(D1046,'Материал хисобот'!$B$9:$B$259,0),1),"")</f>
        <v/>
      </c>
      <c r="G1046" s="141"/>
      <c r="H1046" s="142"/>
    </row>
    <row r="1047" spans="1:8">
      <c r="A1047" s="147"/>
      <c r="B1047" s="148"/>
      <c r="C1047" s="147"/>
      <c r="D1047" s="128"/>
      <c r="E1047" s="135" t="str">
        <f>IFERROR(INDEX('Материал хисобот'!$C$9:$C$259,MATCH(D1047,'Материал хисобот'!$B$9:$B$259,0),1),"")</f>
        <v/>
      </c>
      <c r="F1047" s="136" t="str">
        <f>IFERROR(INDEX('Материал хисобот'!$D$9:$D$259,MATCH(D1047,'Материал хисобот'!$B$9:$B$259,0),1),"")</f>
        <v/>
      </c>
      <c r="G1047" s="141"/>
      <c r="H1047" s="142"/>
    </row>
    <row r="1048" spans="1:8">
      <c r="A1048" s="147"/>
      <c r="B1048" s="148"/>
      <c r="C1048" s="147"/>
      <c r="D1048" s="128"/>
      <c r="E1048" s="135" t="str">
        <f>IFERROR(INDEX('Материал хисобот'!$C$9:$C$259,MATCH(D1048,'Материал хисобот'!$B$9:$B$259,0),1),"")</f>
        <v/>
      </c>
      <c r="F1048" s="136" t="str">
        <f>IFERROR(INDEX('Материал хисобот'!$D$9:$D$259,MATCH(D1048,'Материал хисобот'!$B$9:$B$259,0),1),"")</f>
        <v/>
      </c>
      <c r="G1048" s="141"/>
      <c r="H1048" s="142"/>
    </row>
    <row r="1049" spans="1:8">
      <c r="A1049" s="147"/>
      <c r="B1049" s="148"/>
      <c r="C1049" s="147"/>
      <c r="D1049" s="128"/>
      <c r="E1049" s="135" t="str">
        <f>IFERROR(INDEX('Материал хисобот'!$C$9:$C$259,MATCH(D1049,'Материал хисобот'!$B$9:$B$259,0),1),"")</f>
        <v/>
      </c>
      <c r="F1049" s="136" t="str">
        <f>IFERROR(INDEX('Материал хисобот'!$D$9:$D$259,MATCH(D1049,'Материал хисобот'!$B$9:$B$259,0),1),"")</f>
        <v/>
      </c>
      <c r="G1049" s="141"/>
      <c r="H1049" s="142"/>
    </row>
    <row r="1050" spans="1:8">
      <c r="A1050" s="147"/>
      <c r="B1050" s="148"/>
      <c r="C1050" s="147"/>
      <c r="D1050" s="128"/>
      <c r="E1050" s="135" t="str">
        <f>IFERROR(INDEX('Материал хисобот'!$C$9:$C$259,MATCH(D1050,'Материал хисобот'!$B$9:$B$259,0),1),"")</f>
        <v/>
      </c>
      <c r="F1050" s="136" t="str">
        <f>IFERROR(INDEX('Материал хисобот'!$D$9:$D$259,MATCH(D1050,'Материал хисобот'!$B$9:$B$259,0),1),"")</f>
        <v/>
      </c>
      <c r="G1050" s="141"/>
      <c r="H1050" s="142"/>
    </row>
    <row r="1051" spans="1:8">
      <c r="A1051" s="147"/>
      <c r="B1051" s="148"/>
      <c r="C1051" s="147"/>
      <c r="D1051" s="128"/>
      <c r="E1051" s="135" t="str">
        <f>IFERROR(INDEX('Материал хисобот'!$C$9:$C$259,MATCH(D1051,'Материал хисобот'!$B$9:$B$259,0),1),"")</f>
        <v/>
      </c>
      <c r="F1051" s="136" t="str">
        <f>IFERROR(INDEX('Материал хисобот'!$D$9:$D$259,MATCH(D1051,'Материал хисобот'!$B$9:$B$259,0),1),"")</f>
        <v/>
      </c>
      <c r="G1051" s="141"/>
      <c r="H1051" s="142"/>
    </row>
    <row r="1052" spans="1:8">
      <c r="A1052" s="147"/>
      <c r="B1052" s="148"/>
      <c r="C1052" s="147"/>
      <c r="D1052" s="128"/>
      <c r="E1052" s="135" t="str">
        <f>IFERROR(INDEX('Материал хисобот'!$C$9:$C$259,MATCH(D1052,'Материал хисобот'!$B$9:$B$259,0),1),"")</f>
        <v/>
      </c>
      <c r="F1052" s="136" t="str">
        <f>IFERROR(INDEX('Материал хисобот'!$D$9:$D$259,MATCH(D1052,'Материал хисобот'!$B$9:$B$259,0),1),"")</f>
        <v/>
      </c>
      <c r="G1052" s="141"/>
      <c r="H1052" s="142"/>
    </row>
    <row r="1053" spans="1:8">
      <c r="A1053" s="147"/>
      <c r="B1053" s="148"/>
      <c r="C1053" s="147"/>
      <c r="D1053" s="128"/>
      <c r="E1053" s="135" t="str">
        <f>IFERROR(INDEX('Материал хисобот'!$C$9:$C$259,MATCH(D1053,'Материал хисобот'!$B$9:$B$259,0),1),"")</f>
        <v/>
      </c>
      <c r="F1053" s="136" t="str">
        <f>IFERROR(INDEX('Материал хисобот'!$D$9:$D$259,MATCH(D1053,'Материал хисобот'!$B$9:$B$259,0),1),"")</f>
        <v/>
      </c>
      <c r="G1053" s="141"/>
      <c r="H1053" s="142"/>
    </row>
    <row r="1054" spans="1:8">
      <c r="A1054" s="147"/>
      <c r="B1054" s="148"/>
      <c r="C1054" s="147"/>
      <c r="D1054" s="128"/>
      <c r="E1054" s="135" t="str">
        <f>IFERROR(INDEX('Материал хисобот'!$C$9:$C$259,MATCH(D1054,'Материал хисобот'!$B$9:$B$259,0),1),"")</f>
        <v/>
      </c>
      <c r="F1054" s="136" t="str">
        <f>IFERROR(INDEX('Материал хисобот'!$D$9:$D$259,MATCH(D1054,'Материал хисобот'!$B$9:$B$259,0),1),"")</f>
        <v/>
      </c>
      <c r="G1054" s="141"/>
      <c r="H1054" s="142"/>
    </row>
    <row r="1055" spans="1:8">
      <c r="A1055" s="147"/>
      <c r="B1055" s="148"/>
      <c r="C1055" s="147"/>
      <c r="D1055" s="128"/>
      <c r="E1055" s="135" t="str">
        <f>IFERROR(INDEX('Материал хисобот'!$C$9:$C$259,MATCH(D1055,'Материал хисобот'!$B$9:$B$259,0),1),"")</f>
        <v/>
      </c>
      <c r="F1055" s="136" t="str">
        <f>IFERROR(INDEX('Материал хисобот'!$D$9:$D$259,MATCH(D1055,'Материал хисобот'!$B$9:$B$259,0),1),"")</f>
        <v/>
      </c>
      <c r="G1055" s="141"/>
      <c r="H1055" s="142"/>
    </row>
    <row r="1056" spans="1:8">
      <c r="A1056" s="147"/>
      <c r="B1056" s="148"/>
      <c r="C1056" s="147"/>
      <c r="D1056" s="128"/>
      <c r="E1056" s="135" t="str">
        <f>IFERROR(INDEX('Материал хисобот'!$C$9:$C$259,MATCH(D1056,'Материал хисобот'!$B$9:$B$259,0),1),"")</f>
        <v/>
      </c>
      <c r="F1056" s="136" t="str">
        <f>IFERROR(INDEX('Материал хисобот'!$D$9:$D$259,MATCH(D1056,'Материал хисобот'!$B$9:$B$259,0),1),"")</f>
        <v/>
      </c>
      <c r="G1056" s="141"/>
      <c r="H1056" s="142"/>
    </row>
    <row r="1057" spans="1:8">
      <c r="A1057" s="147"/>
      <c r="B1057" s="148"/>
      <c r="C1057" s="147"/>
      <c r="D1057" s="128"/>
      <c r="E1057" s="135" t="str">
        <f>IFERROR(INDEX('Материал хисобот'!$C$9:$C$259,MATCH(D1057,'Материал хисобот'!$B$9:$B$259,0),1),"")</f>
        <v/>
      </c>
      <c r="F1057" s="136" t="str">
        <f>IFERROR(INDEX('Материал хисобот'!$D$9:$D$259,MATCH(D1057,'Материал хисобот'!$B$9:$B$259,0),1),"")</f>
        <v/>
      </c>
      <c r="G1057" s="141"/>
      <c r="H1057" s="142"/>
    </row>
    <row r="1058" spans="1:8">
      <c r="A1058" s="147"/>
      <c r="B1058" s="148"/>
      <c r="C1058" s="147"/>
      <c r="D1058" s="128"/>
      <c r="E1058" s="135" t="str">
        <f>IFERROR(INDEX('Материал хисобот'!$C$9:$C$259,MATCH(D1058,'Материал хисобот'!$B$9:$B$259,0),1),"")</f>
        <v/>
      </c>
      <c r="F1058" s="136" t="str">
        <f>IFERROR(INDEX('Материал хисобот'!$D$9:$D$259,MATCH(D1058,'Материал хисобот'!$B$9:$B$259,0),1),"")</f>
        <v/>
      </c>
      <c r="G1058" s="141"/>
      <c r="H1058" s="142"/>
    </row>
    <row r="1059" spans="1:8">
      <c r="A1059" s="147"/>
      <c r="B1059" s="148"/>
      <c r="C1059" s="147"/>
      <c r="D1059" s="128"/>
      <c r="E1059" s="135" t="str">
        <f>IFERROR(INDEX('Материал хисобот'!$C$9:$C$259,MATCH(D1059,'Материал хисобот'!$B$9:$B$259,0),1),"")</f>
        <v/>
      </c>
      <c r="F1059" s="136" t="str">
        <f>IFERROR(INDEX('Материал хисобот'!$D$9:$D$259,MATCH(D1059,'Материал хисобот'!$B$9:$B$259,0),1),"")</f>
        <v/>
      </c>
      <c r="G1059" s="141"/>
      <c r="H1059" s="142"/>
    </row>
    <row r="1060" spans="1:8">
      <c r="A1060" s="147"/>
      <c r="B1060" s="148"/>
      <c r="C1060" s="147"/>
      <c r="D1060" s="128"/>
      <c r="E1060" s="135" t="str">
        <f>IFERROR(INDEX('Материал хисобот'!$C$9:$C$259,MATCH(D1060,'Материал хисобот'!$B$9:$B$259,0),1),"")</f>
        <v/>
      </c>
      <c r="F1060" s="136" t="str">
        <f>IFERROR(INDEX('Материал хисобот'!$D$9:$D$259,MATCH(D1060,'Материал хисобот'!$B$9:$B$259,0),1),"")</f>
        <v/>
      </c>
      <c r="G1060" s="141"/>
      <c r="H1060" s="142"/>
    </row>
    <row r="1061" spans="1:8">
      <c r="A1061" s="147"/>
      <c r="B1061" s="148"/>
      <c r="C1061" s="147"/>
      <c r="D1061" s="128"/>
      <c r="E1061" s="135" t="str">
        <f>IFERROR(INDEX('Материал хисобот'!$C$9:$C$259,MATCH(D1061,'Материал хисобот'!$B$9:$B$259,0),1),"")</f>
        <v/>
      </c>
      <c r="F1061" s="136" t="str">
        <f>IFERROR(INDEX('Материал хисобот'!$D$9:$D$259,MATCH(D1061,'Материал хисобот'!$B$9:$B$259,0),1),"")</f>
        <v/>
      </c>
      <c r="G1061" s="141"/>
      <c r="H1061" s="142"/>
    </row>
    <row r="1062" spans="1:8">
      <c r="A1062" s="147"/>
      <c r="B1062" s="148"/>
      <c r="C1062" s="147"/>
      <c r="D1062" s="128"/>
      <c r="E1062" s="135" t="str">
        <f>IFERROR(INDEX('Материал хисобот'!$C$9:$C$259,MATCH(D1062,'Материал хисобот'!$B$9:$B$259,0),1),"")</f>
        <v/>
      </c>
      <c r="F1062" s="136" t="str">
        <f>IFERROR(INDEX('Материал хисобот'!$D$9:$D$259,MATCH(D1062,'Материал хисобот'!$B$9:$B$259,0),1),"")</f>
        <v/>
      </c>
      <c r="G1062" s="141"/>
      <c r="H1062" s="142"/>
    </row>
    <row r="1063" spans="1:8">
      <c r="A1063" s="147"/>
      <c r="B1063" s="148"/>
      <c r="C1063" s="147"/>
      <c r="D1063" s="128"/>
      <c r="E1063" s="135" t="str">
        <f>IFERROR(INDEX('Материал хисобот'!$C$9:$C$259,MATCH(D1063,'Материал хисобот'!$B$9:$B$259,0),1),"")</f>
        <v/>
      </c>
      <c r="F1063" s="136" t="str">
        <f>IFERROR(INDEX('Материал хисобот'!$D$9:$D$259,MATCH(D1063,'Материал хисобот'!$B$9:$B$259,0),1),"")</f>
        <v/>
      </c>
      <c r="G1063" s="141"/>
      <c r="H1063" s="142"/>
    </row>
    <row r="1064" spans="1:8">
      <c r="A1064" s="147"/>
      <c r="B1064" s="148"/>
      <c r="C1064" s="147"/>
      <c r="D1064" s="128"/>
      <c r="E1064" s="135" t="str">
        <f>IFERROR(INDEX('Материал хисобот'!$C$9:$C$259,MATCH(D1064,'Материал хисобот'!$B$9:$B$259,0),1),"")</f>
        <v/>
      </c>
      <c r="F1064" s="136" t="str">
        <f>IFERROR(INDEX('Материал хисобот'!$D$9:$D$259,MATCH(D1064,'Материал хисобот'!$B$9:$B$259,0),1),"")</f>
        <v/>
      </c>
      <c r="G1064" s="141"/>
      <c r="H1064" s="142"/>
    </row>
    <row r="1065" spans="1:8">
      <c r="A1065" s="147"/>
      <c r="B1065" s="148"/>
      <c r="C1065" s="147"/>
      <c r="D1065" s="128"/>
      <c r="E1065" s="135" t="str">
        <f>IFERROR(INDEX('Материал хисобот'!$C$9:$C$259,MATCH(D1065,'Материал хисобот'!$B$9:$B$259,0),1),"")</f>
        <v/>
      </c>
      <c r="F1065" s="136" t="str">
        <f>IFERROR(INDEX('Материал хисобот'!$D$9:$D$259,MATCH(D1065,'Материал хисобот'!$B$9:$B$259,0),1),"")</f>
        <v/>
      </c>
      <c r="G1065" s="141"/>
      <c r="H1065" s="142"/>
    </row>
    <row r="1066" spans="1:8">
      <c r="A1066" s="147"/>
      <c r="B1066" s="148"/>
      <c r="C1066" s="147"/>
      <c r="D1066" s="128"/>
      <c r="E1066" s="135" t="str">
        <f>IFERROR(INDEX('Материал хисобот'!$C$9:$C$259,MATCH(D1066,'Материал хисобот'!$B$9:$B$259,0),1),"")</f>
        <v/>
      </c>
      <c r="F1066" s="136" t="str">
        <f>IFERROR(INDEX('Материал хисобот'!$D$9:$D$259,MATCH(D1066,'Материал хисобот'!$B$9:$B$259,0),1),"")</f>
        <v/>
      </c>
      <c r="G1066" s="141"/>
      <c r="H1066" s="142"/>
    </row>
    <row r="1067" spans="1:8">
      <c r="A1067" s="147"/>
      <c r="B1067" s="148"/>
      <c r="C1067" s="147"/>
      <c r="D1067" s="128"/>
      <c r="E1067" s="135" t="str">
        <f>IFERROR(INDEX('Материал хисобот'!$C$9:$C$259,MATCH(D1067,'Материал хисобот'!$B$9:$B$259,0),1),"")</f>
        <v/>
      </c>
      <c r="F1067" s="136" t="str">
        <f>IFERROR(INDEX('Материал хисобот'!$D$9:$D$259,MATCH(D1067,'Материал хисобот'!$B$9:$B$259,0),1),"")</f>
        <v/>
      </c>
      <c r="G1067" s="141"/>
      <c r="H1067" s="142"/>
    </row>
    <row r="1068" spans="1:8">
      <c r="A1068" s="147"/>
      <c r="B1068" s="148"/>
      <c r="C1068" s="147"/>
      <c r="D1068" s="128"/>
      <c r="E1068" s="135" t="str">
        <f>IFERROR(INDEX('Материал хисобот'!$C$9:$C$259,MATCH(D1068,'Материал хисобот'!$B$9:$B$259,0),1),"")</f>
        <v/>
      </c>
      <c r="F1068" s="136" t="str">
        <f>IFERROR(INDEX('Материал хисобот'!$D$9:$D$259,MATCH(D1068,'Материал хисобот'!$B$9:$B$259,0),1),"")</f>
        <v/>
      </c>
      <c r="G1068" s="141"/>
      <c r="H1068" s="142"/>
    </row>
    <row r="1069" spans="1:8">
      <c r="A1069" s="147"/>
      <c r="B1069" s="148"/>
      <c r="C1069" s="147"/>
      <c r="D1069" s="128"/>
      <c r="E1069" s="135" t="str">
        <f>IFERROR(INDEX('Материал хисобот'!$C$9:$C$259,MATCH(D1069,'Материал хисобот'!$B$9:$B$259,0),1),"")</f>
        <v/>
      </c>
      <c r="F1069" s="136" t="str">
        <f>IFERROR(INDEX('Материал хисобот'!$D$9:$D$259,MATCH(D1069,'Материал хисобот'!$B$9:$B$259,0),1),"")</f>
        <v/>
      </c>
      <c r="G1069" s="141"/>
      <c r="H1069" s="142"/>
    </row>
    <row r="1070" spans="1:8">
      <c r="A1070" s="147"/>
      <c r="B1070" s="148"/>
      <c r="C1070" s="147"/>
      <c r="D1070" s="128"/>
      <c r="E1070" s="135" t="str">
        <f>IFERROR(INDEX('Материал хисобот'!$C$9:$C$259,MATCH(D1070,'Материал хисобот'!$B$9:$B$259,0),1),"")</f>
        <v/>
      </c>
      <c r="F1070" s="136" t="str">
        <f>IFERROR(INDEX('Материал хисобот'!$D$9:$D$259,MATCH(D1070,'Материал хисобот'!$B$9:$B$259,0),1),"")</f>
        <v/>
      </c>
      <c r="G1070" s="141"/>
      <c r="H1070" s="142"/>
    </row>
    <row r="1071" spans="1:8">
      <c r="A1071" s="147"/>
      <c r="B1071" s="148"/>
      <c r="C1071" s="147"/>
      <c r="D1071" s="128"/>
      <c r="E1071" s="135" t="str">
        <f>IFERROR(INDEX('Материал хисобот'!$C$9:$C$259,MATCH(D1071,'Материал хисобот'!$B$9:$B$259,0),1),"")</f>
        <v/>
      </c>
      <c r="F1071" s="136" t="str">
        <f>IFERROR(INDEX('Материал хисобот'!$D$9:$D$259,MATCH(D1071,'Материал хисобот'!$B$9:$B$259,0),1),"")</f>
        <v/>
      </c>
      <c r="G1071" s="141"/>
      <c r="H1071" s="142"/>
    </row>
    <row r="1072" spans="1:8">
      <c r="A1072" s="147"/>
      <c r="B1072" s="148"/>
      <c r="C1072" s="147"/>
      <c r="D1072" s="128"/>
      <c r="E1072" s="135" t="str">
        <f>IFERROR(INDEX('Материал хисобот'!$C$9:$C$259,MATCH(D1072,'Материал хисобот'!$B$9:$B$259,0),1),"")</f>
        <v/>
      </c>
      <c r="F1072" s="136" t="str">
        <f>IFERROR(INDEX('Материал хисобот'!$D$9:$D$259,MATCH(D1072,'Материал хисобот'!$B$9:$B$259,0),1),"")</f>
        <v/>
      </c>
      <c r="G1072" s="141"/>
      <c r="H1072" s="142"/>
    </row>
    <row r="1073" spans="1:8">
      <c r="A1073" s="147"/>
      <c r="B1073" s="148"/>
      <c r="C1073" s="147"/>
      <c r="D1073" s="128"/>
      <c r="E1073" s="135" t="str">
        <f>IFERROR(INDEX('Материал хисобот'!$C$9:$C$259,MATCH(D1073,'Материал хисобот'!$B$9:$B$259,0),1),"")</f>
        <v/>
      </c>
      <c r="F1073" s="136" t="str">
        <f>IFERROR(INDEX('Материал хисобот'!$D$9:$D$259,MATCH(D1073,'Материал хисобот'!$B$9:$B$259,0),1),"")</f>
        <v/>
      </c>
      <c r="G1073" s="141"/>
      <c r="H1073" s="142"/>
    </row>
    <row r="1074" spans="1:8">
      <c r="A1074" s="147"/>
      <c r="B1074" s="148"/>
      <c r="C1074" s="147"/>
      <c r="D1074" s="128"/>
      <c r="E1074" s="135" t="str">
        <f>IFERROR(INDEX('Материал хисобот'!$C$9:$C$259,MATCH(D1074,'Материал хисобот'!$B$9:$B$259,0),1),"")</f>
        <v/>
      </c>
      <c r="F1074" s="136" t="str">
        <f>IFERROR(INDEX('Материал хисобот'!$D$9:$D$259,MATCH(D1074,'Материал хисобот'!$B$9:$B$259,0),1),"")</f>
        <v/>
      </c>
      <c r="G1074" s="141"/>
      <c r="H1074" s="142"/>
    </row>
    <row r="1075" spans="1:8">
      <c r="A1075" s="147"/>
      <c r="B1075" s="148"/>
      <c r="C1075" s="147"/>
      <c r="D1075" s="128"/>
      <c r="E1075" s="135" t="str">
        <f>IFERROR(INDEX('Материал хисобот'!$C$9:$C$259,MATCH(D1075,'Материал хисобот'!$B$9:$B$259,0),1),"")</f>
        <v/>
      </c>
      <c r="F1075" s="136" t="str">
        <f>IFERROR(INDEX('Материал хисобот'!$D$9:$D$259,MATCH(D1075,'Материал хисобот'!$B$9:$B$259,0),1),"")</f>
        <v/>
      </c>
      <c r="G1075" s="141"/>
      <c r="H1075" s="142"/>
    </row>
    <row r="1076" spans="1:8">
      <c r="A1076" s="147"/>
      <c r="B1076" s="148"/>
      <c r="C1076" s="147"/>
      <c r="D1076" s="128"/>
      <c r="E1076" s="135" t="str">
        <f>IFERROR(INDEX('Материал хисобот'!$C$9:$C$259,MATCH(D1076,'Материал хисобот'!$B$9:$B$259,0),1),"")</f>
        <v/>
      </c>
      <c r="F1076" s="136" t="str">
        <f>IFERROR(INDEX('Материал хисобот'!$D$9:$D$259,MATCH(D1076,'Материал хисобот'!$B$9:$B$259,0),1),"")</f>
        <v/>
      </c>
      <c r="G1076" s="141"/>
      <c r="H1076" s="142"/>
    </row>
    <row r="1077" spans="1:8">
      <c r="A1077" s="147"/>
      <c r="B1077" s="148"/>
      <c r="C1077" s="147"/>
      <c r="D1077" s="128"/>
      <c r="E1077" s="135" t="str">
        <f>IFERROR(INDEX('Материал хисобот'!$C$9:$C$259,MATCH(D1077,'Материал хисобот'!$B$9:$B$259,0),1),"")</f>
        <v/>
      </c>
      <c r="F1077" s="136" t="str">
        <f>IFERROR(INDEX('Материал хисобот'!$D$9:$D$259,MATCH(D1077,'Материал хисобот'!$B$9:$B$259,0),1),"")</f>
        <v/>
      </c>
      <c r="G1077" s="141"/>
      <c r="H1077" s="142"/>
    </row>
    <row r="1078" spans="1:8">
      <c r="A1078" s="147"/>
      <c r="B1078" s="148"/>
      <c r="C1078" s="147"/>
      <c r="D1078" s="128"/>
      <c r="E1078" s="135" t="str">
        <f>IFERROR(INDEX('Материал хисобот'!$C$9:$C$259,MATCH(D1078,'Материал хисобот'!$B$9:$B$259,0),1),"")</f>
        <v/>
      </c>
      <c r="F1078" s="136" t="str">
        <f>IFERROR(INDEX('Материал хисобот'!$D$9:$D$259,MATCH(D1078,'Материал хисобот'!$B$9:$B$259,0),1),"")</f>
        <v/>
      </c>
      <c r="G1078" s="141"/>
      <c r="H1078" s="142"/>
    </row>
    <row r="1079" spans="1:8">
      <c r="A1079" s="147"/>
      <c r="B1079" s="148"/>
      <c r="C1079" s="147"/>
      <c r="D1079" s="128"/>
      <c r="E1079" s="135" t="str">
        <f>IFERROR(INDEX('Материал хисобот'!$C$9:$C$259,MATCH(D1079,'Материал хисобот'!$B$9:$B$259,0),1),"")</f>
        <v/>
      </c>
      <c r="F1079" s="136" t="str">
        <f>IFERROR(INDEX('Материал хисобот'!$D$9:$D$259,MATCH(D1079,'Материал хисобот'!$B$9:$B$259,0),1),"")</f>
        <v/>
      </c>
      <c r="G1079" s="141"/>
      <c r="H1079" s="142"/>
    </row>
    <row r="1080" spans="1:8">
      <c r="A1080" s="147"/>
      <c r="B1080" s="148"/>
      <c r="C1080" s="147"/>
      <c r="D1080" s="128"/>
      <c r="E1080" s="135" t="str">
        <f>IFERROR(INDEX('Материал хисобот'!$C$9:$C$259,MATCH(D1080,'Материал хисобот'!$B$9:$B$259,0),1),"")</f>
        <v/>
      </c>
      <c r="F1080" s="136" t="str">
        <f>IFERROR(INDEX('Материал хисобот'!$D$9:$D$259,MATCH(D1080,'Материал хисобот'!$B$9:$B$259,0),1),"")</f>
        <v/>
      </c>
      <c r="G1080" s="141"/>
      <c r="H1080" s="142"/>
    </row>
    <row r="1081" spans="1:8">
      <c r="A1081" s="147"/>
      <c r="B1081" s="148"/>
      <c r="C1081" s="147"/>
      <c r="D1081" s="128"/>
      <c r="E1081" s="135" t="str">
        <f>IFERROR(INDEX('Материал хисобот'!$C$9:$C$259,MATCH(D1081,'Материал хисобот'!$B$9:$B$259,0),1),"")</f>
        <v/>
      </c>
      <c r="F1081" s="136" t="str">
        <f>IFERROR(INDEX('Материал хисобот'!$D$9:$D$259,MATCH(D1081,'Материал хисобот'!$B$9:$B$259,0),1),"")</f>
        <v/>
      </c>
      <c r="G1081" s="141"/>
      <c r="H1081" s="142"/>
    </row>
    <row r="1082" spans="1:8">
      <c r="A1082" s="147"/>
      <c r="B1082" s="148"/>
      <c r="C1082" s="147"/>
      <c r="D1082" s="128"/>
      <c r="E1082" s="135" t="str">
        <f>IFERROR(INDEX('Материал хисобот'!$C$9:$C$259,MATCH(D1082,'Материал хисобот'!$B$9:$B$259,0),1),"")</f>
        <v/>
      </c>
      <c r="F1082" s="136" t="str">
        <f>IFERROR(INDEX('Материал хисобот'!$D$9:$D$259,MATCH(D1082,'Материал хисобот'!$B$9:$B$259,0),1),"")</f>
        <v/>
      </c>
      <c r="G1082" s="141"/>
      <c r="H1082" s="142"/>
    </row>
    <row r="1083" spans="1:8">
      <c r="A1083" s="147"/>
      <c r="B1083" s="148"/>
      <c r="C1083" s="147"/>
      <c r="D1083" s="128"/>
      <c r="E1083" s="135" t="str">
        <f>IFERROR(INDEX('Материал хисобот'!$C$9:$C$259,MATCH(D1083,'Материал хисобот'!$B$9:$B$259,0),1),"")</f>
        <v/>
      </c>
      <c r="F1083" s="136" t="str">
        <f>IFERROR(INDEX('Материал хисобот'!$D$9:$D$259,MATCH(D1083,'Материал хисобот'!$B$9:$B$259,0),1),"")</f>
        <v/>
      </c>
      <c r="G1083" s="141"/>
      <c r="H1083" s="142"/>
    </row>
    <row r="1084" spans="1:8">
      <c r="A1084" s="147"/>
      <c r="B1084" s="148"/>
      <c r="C1084" s="147"/>
      <c r="D1084" s="128"/>
      <c r="E1084" s="135" t="str">
        <f>IFERROR(INDEX('Материал хисобот'!$C$9:$C$259,MATCH(D1084,'Материал хисобот'!$B$9:$B$259,0),1),"")</f>
        <v/>
      </c>
      <c r="F1084" s="136" t="str">
        <f>IFERROR(INDEX('Материал хисобот'!$D$9:$D$259,MATCH(D1084,'Материал хисобот'!$B$9:$B$259,0),1),"")</f>
        <v/>
      </c>
      <c r="G1084" s="141"/>
      <c r="H1084" s="142"/>
    </row>
    <row r="1085" spans="1:8">
      <c r="A1085" s="147"/>
      <c r="B1085" s="148"/>
      <c r="C1085" s="147"/>
      <c r="D1085" s="128"/>
      <c r="E1085" s="135" t="str">
        <f>IFERROR(INDEX('Материал хисобот'!$C$9:$C$259,MATCH(D1085,'Материал хисобот'!$B$9:$B$259,0),1),"")</f>
        <v/>
      </c>
      <c r="F1085" s="136" t="str">
        <f>IFERROR(INDEX('Материал хисобот'!$D$9:$D$259,MATCH(D1085,'Материал хисобот'!$B$9:$B$259,0),1),"")</f>
        <v/>
      </c>
      <c r="G1085" s="141"/>
      <c r="H1085" s="142"/>
    </row>
    <row r="1086" spans="1:8">
      <c r="A1086" s="147"/>
      <c r="B1086" s="148"/>
      <c r="C1086" s="147"/>
      <c r="D1086" s="128"/>
      <c r="E1086" s="135" t="str">
        <f>IFERROR(INDEX('Материал хисобот'!$C$9:$C$259,MATCH(D1086,'Материал хисобот'!$B$9:$B$259,0),1),"")</f>
        <v/>
      </c>
      <c r="F1086" s="136" t="str">
        <f>IFERROR(INDEX('Материал хисобот'!$D$9:$D$259,MATCH(D1086,'Материал хисобот'!$B$9:$B$259,0),1),"")</f>
        <v/>
      </c>
      <c r="G1086" s="141"/>
      <c r="H1086" s="142"/>
    </row>
    <row r="1087" spans="1:8">
      <c r="A1087" s="147"/>
      <c r="B1087" s="148"/>
      <c r="C1087" s="147"/>
      <c r="D1087" s="128"/>
      <c r="E1087" s="135" t="str">
        <f>IFERROR(INDEX('Материал хисобот'!$C$9:$C$259,MATCH(D1087,'Материал хисобот'!$B$9:$B$259,0),1),"")</f>
        <v/>
      </c>
      <c r="F1087" s="136" t="str">
        <f>IFERROR(INDEX('Материал хисобот'!$D$9:$D$259,MATCH(D1087,'Материал хисобот'!$B$9:$B$259,0),1),"")</f>
        <v/>
      </c>
      <c r="G1087" s="141"/>
      <c r="H1087" s="142"/>
    </row>
    <row r="1088" spans="1:8">
      <c r="A1088" s="147"/>
      <c r="B1088" s="148"/>
      <c r="C1088" s="147"/>
      <c r="D1088" s="128"/>
      <c r="E1088" s="135" t="str">
        <f>IFERROR(INDEX('Материал хисобот'!$C$9:$C$259,MATCH(D1088,'Материал хисобот'!$B$9:$B$259,0),1),"")</f>
        <v/>
      </c>
      <c r="F1088" s="136" t="str">
        <f>IFERROR(INDEX('Материал хисобот'!$D$9:$D$259,MATCH(D1088,'Материал хисобот'!$B$9:$B$259,0),1),"")</f>
        <v/>
      </c>
      <c r="G1088" s="141"/>
      <c r="H1088" s="142"/>
    </row>
    <row r="1089" spans="1:8">
      <c r="A1089" s="147"/>
      <c r="B1089" s="148"/>
      <c r="C1089" s="147"/>
      <c r="D1089" s="128"/>
      <c r="E1089" s="135" t="str">
        <f>IFERROR(INDEX('Материал хисобот'!$C$9:$C$259,MATCH(D1089,'Материал хисобот'!$B$9:$B$259,0),1),"")</f>
        <v/>
      </c>
      <c r="F1089" s="136" t="str">
        <f>IFERROR(INDEX('Материал хисобот'!$D$9:$D$259,MATCH(D1089,'Материал хисобот'!$B$9:$B$259,0),1),"")</f>
        <v/>
      </c>
      <c r="G1089" s="141"/>
      <c r="H1089" s="142"/>
    </row>
    <row r="1090" spans="1:8">
      <c r="A1090" s="147"/>
      <c r="B1090" s="148"/>
      <c r="C1090" s="147"/>
      <c r="D1090" s="128"/>
      <c r="E1090" s="135" t="str">
        <f>IFERROR(INDEX('Материал хисобот'!$C$9:$C$259,MATCH(D1090,'Материал хисобот'!$B$9:$B$259,0),1),"")</f>
        <v/>
      </c>
      <c r="F1090" s="136" t="str">
        <f>IFERROR(INDEX('Материал хисобот'!$D$9:$D$259,MATCH(D1090,'Материал хисобот'!$B$9:$B$259,0),1),"")</f>
        <v/>
      </c>
      <c r="G1090" s="141"/>
      <c r="H1090" s="142"/>
    </row>
    <row r="1091" spans="1:8">
      <c r="A1091" s="147"/>
      <c r="B1091" s="148"/>
      <c r="C1091" s="147"/>
      <c r="D1091" s="128"/>
      <c r="E1091" s="135" t="str">
        <f>IFERROR(INDEX('Материал хисобот'!$C$9:$C$259,MATCH(D1091,'Материал хисобот'!$B$9:$B$259,0),1),"")</f>
        <v/>
      </c>
      <c r="F1091" s="136" t="str">
        <f>IFERROR(INDEX('Материал хисобот'!$D$9:$D$259,MATCH(D1091,'Материал хисобот'!$B$9:$B$259,0),1),"")</f>
        <v/>
      </c>
      <c r="G1091" s="141"/>
      <c r="H1091" s="142"/>
    </row>
    <row r="1092" spans="1:8">
      <c r="A1092" s="147"/>
      <c r="B1092" s="148"/>
      <c r="C1092" s="147"/>
      <c r="D1092" s="128"/>
      <c r="E1092" s="135" t="str">
        <f>IFERROR(INDEX('Материал хисобот'!$C$9:$C$259,MATCH(D1092,'Материал хисобот'!$B$9:$B$259,0),1),"")</f>
        <v/>
      </c>
      <c r="F1092" s="136" t="str">
        <f>IFERROR(INDEX('Материал хисобот'!$D$9:$D$259,MATCH(D1092,'Материал хисобот'!$B$9:$B$259,0),1),"")</f>
        <v/>
      </c>
      <c r="G1092" s="141"/>
      <c r="H1092" s="142"/>
    </row>
    <row r="1093" spans="1:8">
      <c r="A1093" s="147"/>
      <c r="B1093" s="148"/>
      <c r="C1093" s="147"/>
      <c r="D1093" s="128"/>
      <c r="E1093" s="135" t="str">
        <f>IFERROR(INDEX('Материал хисобот'!$C$9:$C$259,MATCH(D1093,'Материал хисобот'!$B$9:$B$259,0),1),"")</f>
        <v/>
      </c>
      <c r="F1093" s="136" t="str">
        <f>IFERROR(INDEX('Материал хисобот'!$D$9:$D$259,MATCH(D1093,'Материал хисобот'!$B$9:$B$259,0),1),"")</f>
        <v/>
      </c>
      <c r="G1093" s="141"/>
      <c r="H1093" s="142"/>
    </row>
    <row r="1094" spans="1:8">
      <c r="A1094" s="147"/>
      <c r="B1094" s="148"/>
      <c r="C1094" s="147"/>
      <c r="D1094" s="128"/>
      <c r="E1094" s="135" t="str">
        <f>IFERROR(INDEX('Материал хисобот'!$C$9:$C$259,MATCH(D1094,'Материал хисобот'!$B$9:$B$259,0),1),"")</f>
        <v/>
      </c>
      <c r="F1094" s="136" t="str">
        <f>IFERROR(INDEX('Материал хисобот'!$D$9:$D$259,MATCH(D1094,'Материал хисобот'!$B$9:$B$259,0),1),"")</f>
        <v/>
      </c>
      <c r="G1094" s="141"/>
      <c r="H1094" s="142"/>
    </row>
    <row r="1095" spans="1:8">
      <c r="A1095" s="147"/>
      <c r="B1095" s="148"/>
      <c r="C1095" s="147"/>
      <c r="D1095" s="128"/>
      <c r="E1095" s="135" t="str">
        <f>IFERROR(INDEX('Материал хисобот'!$C$9:$C$259,MATCH(D1095,'Материал хисобот'!$B$9:$B$259,0),1),"")</f>
        <v/>
      </c>
      <c r="F1095" s="136" t="str">
        <f>IFERROR(INDEX('Материал хисобот'!$D$9:$D$259,MATCH(D1095,'Материал хисобот'!$B$9:$B$259,0),1),"")</f>
        <v/>
      </c>
      <c r="G1095" s="141"/>
      <c r="H1095" s="142"/>
    </row>
    <row r="1096" spans="1:8">
      <c r="A1096" s="147"/>
      <c r="B1096" s="148"/>
      <c r="C1096" s="147"/>
      <c r="D1096" s="128"/>
      <c r="E1096" s="135" t="str">
        <f>IFERROR(INDEX('Материал хисобот'!$C$9:$C$259,MATCH(D1096,'Материал хисобот'!$B$9:$B$259,0),1),"")</f>
        <v/>
      </c>
      <c r="F1096" s="136" t="str">
        <f>IFERROR(INDEX('Материал хисобот'!$D$9:$D$259,MATCH(D1096,'Материал хисобот'!$B$9:$B$259,0),1),"")</f>
        <v/>
      </c>
      <c r="G1096" s="141"/>
      <c r="H1096" s="142"/>
    </row>
    <row r="1097" spans="1:8">
      <c r="A1097" s="147"/>
      <c r="B1097" s="148"/>
      <c r="C1097" s="147"/>
      <c r="D1097" s="128"/>
      <c r="E1097" s="135" t="str">
        <f>IFERROR(INDEX('Материал хисобот'!$C$9:$C$259,MATCH(D1097,'Материал хисобот'!$B$9:$B$259,0),1),"")</f>
        <v/>
      </c>
      <c r="F1097" s="136" t="str">
        <f>IFERROR(INDEX('Материал хисобот'!$D$9:$D$259,MATCH(D1097,'Материал хисобот'!$B$9:$B$259,0),1),"")</f>
        <v/>
      </c>
      <c r="G1097" s="141"/>
      <c r="H1097" s="142"/>
    </row>
    <row r="1098" spans="1:8">
      <c r="A1098" s="147"/>
      <c r="B1098" s="148"/>
      <c r="C1098" s="147"/>
      <c r="D1098" s="128"/>
      <c r="E1098" s="135" t="str">
        <f>IFERROR(INDEX('Материал хисобот'!$C$9:$C$259,MATCH(D1098,'Материал хисобот'!$B$9:$B$259,0),1),"")</f>
        <v/>
      </c>
      <c r="F1098" s="136" t="str">
        <f>IFERROR(INDEX('Материал хисобот'!$D$9:$D$259,MATCH(D1098,'Материал хисобот'!$B$9:$B$259,0),1),"")</f>
        <v/>
      </c>
      <c r="G1098" s="141"/>
      <c r="H1098" s="142"/>
    </row>
    <row r="1099" spans="1:8">
      <c r="A1099" s="147"/>
      <c r="B1099" s="148"/>
      <c r="C1099" s="147"/>
      <c r="D1099" s="128"/>
      <c r="E1099" s="135" t="str">
        <f>IFERROR(INDEX('Материал хисобот'!$C$9:$C$259,MATCH(D1099,'Материал хисобот'!$B$9:$B$259,0),1),"")</f>
        <v/>
      </c>
      <c r="F1099" s="136" t="str">
        <f>IFERROR(INDEX('Материал хисобот'!$D$9:$D$259,MATCH(D1099,'Материал хисобот'!$B$9:$B$259,0),1),"")</f>
        <v/>
      </c>
      <c r="G1099" s="141"/>
      <c r="H1099" s="142"/>
    </row>
    <row r="1100" spans="1:8">
      <c r="A1100" s="147"/>
      <c r="B1100" s="148"/>
      <c r="C1100" s="147"/>
      <c r="D1100" s="128"/>
      <c r="E1100" s="135" t="str">
        <f>IFERROR(INDEX('Материал хисобот'!$C$9:$C$259,MATCH(D1100,'Материал хисобот'!$B$9:$B$259,0),1),"")</f>
        <v/>
      </c>
      <c r="F1100" s="136" t="str">
        <f>IFERROR(INDEX('Материал хисобот'!$D$9:$D$259,MATCH(D1100,'Материал хисобот'!$B$9:$B$259,0),1),"")</f>
        <v/>
      </c>
      <c r="G1100" s="141"/>
      <c r="H1100" s="142"/>
    </row>
    <row r="1101" spans="1:8">
      <c r="A1101" s="147"/>
      <c r="B1101" s="148"/>
      <c r="C1101" s="147"/>
      <c r="D1101" s="128"/>
      <c r="E1101" s="135" t="str">
        <f>IFERROR(INDEX('Материал хисобот'!$C$9:$C$259,MATCH(D1101,'Материал хисобот'!$B$9:$B$259,0),1),"")</f>
        <v/>
      </c>
      <c r="F1101" s="136" t="str">
        <f>IFERROR(INDEX('Материал хисобот'!$D$9:$D$259,MATCH(D1101,'Материал хисобот'!$B$9:$B$259,0),1),"")</f>
        <v/>
      </c>
      <c r="G1101" s="141"/>
      <c r="H1101" s="142"/>
    </row>
    <row r="1102" spans="1:8">
      <c r="A1102" s="147"/>
      <c r="B1102" s="148"/>
      <c r="C1102" s="147"/>
      <c r="D1102" s="128"/>
      <c r="E1102" s="135" t="str">
        <f>IFERROR(INDEX('Материал хисобот'!$C$9:$C$259,MATCH(D1102,'Материал хисобот'!$B$9:$B$259,0),1),"")</f>
        <v/>
      </c>
      <c r="F1102" s="136" t="str">
        <f>IFERROR(INDEX('Материал хисобот'!$D$9:$D$259,MATCH(D1102,'Материал хисобот'!$B$9:$B$259,0),1),"")</f>
        <v/>
      </c>
      <c r="G1102" s="141"/>
      <c r="H1102" s="142"/>
    </row>
    <row r="1103" spans="1:8">
      <c r="A1103" s="147"/>
      <c r="B1103" s="148"/>
      <c r="C1103" s="147"/>
      <c r="D1103" s="128"/>
      <c r="E1103" s="135" t="str">
        <f>IFERROR(INDEX('Материал хисобот'!$C$9:$C$259,MATCH(D1103,'Материал хисобот'!$B$9:$B$259,0),1),"")</f>
        <v/>
      </c>
      <c r="F1103" s="136" t="str">
        <f>IFERROR(INDEX('Материал хисобот'!$D$9:$D$259,MATCH(D1103,'Материал хисобот'!$B$9:$B$259,0),1),"")</f>
        <v/>
      </c>
      <c r="G1103" s="141"/>
      <c r="H1103" s="142"/>
    </row>
    <row r="1104" spans="1:8">
      <c r="A1104" s="147"/>
      <c r="B1104" s="148"/>
      <c r="C1104" s="147"/>
      <c r="D1104" s="128"/>
      <c r="E1104" s="135" t="str">
        <f>IFERROR(INDEX('Материал хисобот'!$C$9:$C$259,MATCH(D1104,'Материал хисобот'!$B$9:$B$259,0),1),"")</f>
        <v/>
      </c>
      <c r="F1104" s="136" t="str">
        <f>IFERROR(INDEX('Материал хисобот'!$D$9:$D$259,MATCH(D1104,'Материал хисобот'!$B$9:$B$259,0),1),"")</f>
        <v/>
      </c>
      <c r="G1104" s="141"/>
      <c r="H1104" s="142"/>
    </row>
    <row r="1105" spans="1:8">
      <c r="A1105" s="147"/>
      <c r="B1105" s="148"/>
      <c r="C1105" s="147"/>
      <c r="D1105" s="128"/>
      <c r="E1105" s="135" t="str">
        <f>IFERROR(INDEX('Материал хисобот'!$C$9:$C$259,MATCH(D1105,'Материал хисобот'!$B$9:$B$259,0),1),"")</f>
        <v/>
      </c>
      <c r="F1105" s="136" t="str">
        <f>IFERROR(INDEX('Материал хисобот'!$D$9:$D$259,MATCH(D1105,'Материал хисобот'!$B$9:$B$259,0),1),"")</f>
        <v/>
      </c>
      <c r="G1105" s="141"/>
      <c r="H1105" s="142"/>
    </row>
    <row r="1106" spans="1:8">
      <c r="A1106" s="147"/>
      <c r="B1106" s="148"/>
      <c r="C1106" s="147"/>
      <c r="D1106" s="128"/>
      <c r="E1106" s="135" t="str">
        <f>IFERROR(INDEX('Материал хисобот'!$C$9:$C$259,MATCH(D1106,'Материал хисобот'!$B$9:$B$259,0),1),"")</f>
        <v/>
      </c>
      <c r="F1106" s="136" t="str">
        <f>IFERROR(INDEX('Материал хисобот'!$D$9:$D$259,MATCH(D1106,'Материал хисобот'!$B$9:$B$259,0),1),"")</f>
        <v/>
      </c>
      <c r="G1106" s="141"/>
      <c r="H1106" s="142"/>
    </row>
    <row r="1107" spans="1:8">
      <c r="A1107" s="147"/>
      <c r="B1107" s="148"/>
      <c r="C1107" s="147"/>
      <c r="D1107" s="128"/>
      <c r="E1107" s="135" t="str">
        <f>IFERROR(INDEX('Материал хисобот'!$C$9:$C$259,MATCH(D1107,'Материал хисобот'!$B$9:$B$259,0),1),"")</f>
        <v/>
      </c>
      <c r="F1107" s="136" t="str">
        <f>IFERROR(INDEX('Материал хисобот'!$D$9:$D$259,MATCH(D1107,'Материал хисобот'!$B$9:$B$259,0),1),"")</f>
        <v/>
      </c>
      <c r="G1107" s="141"/>
      <c r="H1107" s="142"/>
    </row>
    <row r="1108" spans="1:8">
      <c r="A1108" s="147"/>
      <c r="B1108" s="148"/>
      <c r="C1108" s="147"/>
      <c r="D1108" s="128"/>
      <c r="E1108" s="135" t="str">
        <f>IFERROR(INDEX('Материал хисобот'!$C$9:$C$259,MATCH(D1108,'Материал хисобот'!$B$9:$B$259,0),1),"")</f>
        <v/>
      </c>
      <c r="F1108" s="136" t="str">
        <f>IFERROR(INDEX('Материал хисобот'!$D$9:$D$259,MATCH(D1108,'Материал хисобот'!$B$9:$B$259,0),1),"")</f>
        <v/>
      </c>
      <c r="G1108" s="141"/>
      <c r="H1108" s="142"/>
    </row>
    <row r="1109" spans="1:8">
      <c r="A1109" s="147"/>
      <c r="B1109" s="148"/>
      <c r="C1109" s="147"/>
      <c r="D1109" s="128"/>
      <c r="E1109" s="135" t="str">
        <f>IFERROR(INDEX('Материал хисобот'!$C$9:$C$259,MATCH(D1109,'Материал хисобот'!$B$9:$B$259,0),1),"")</f>
        <v/>
      </c>
      <c r="F1109" s="136" t="str">
        <f>IFERROR(INDEX('Материал хисобот'!$D$9:$D$259,MATCH(D1109,'Материал хисобот'!$B$9:$B$259,0),1),"")</f>
        <v/>
      </c>
      <c r="G1109" s="141"/>
      <c r="H1109" s="142"/>
    </row>
    <row r="1110" spans="1:8">
      <c r="A1110" s="147"/>
      <c r="B1110" s="148"/>
      <c r="C1110" s="147"/>
      <c r="D1110" s="128"/>
      <c r="E1110" s="135" t="str">
        <f>IFERROR(INDEX('Материал хисобот'!$C$9:$C$259,MATCH(D1110,'Материал хисобот'!$B$9:$B$259,0),1),"")</f>
        <v/>
      </c>
      <c r="F1110" s="136" t="str">
        <f>IFERROR(INDEX('Материал хисобот'!$D$9:$D$259,MATCH(D1110,'Материал хисобот'!$B$9:$B$259,0),1),"")</f>
        <v/>
      </c>
      <c r="G1110" s="141"/>
      <c r="H1110" s="142"/>
    </row>
    <row r="1111" spans="1:8">
      <c r="A1111" s="147"/>
      <c r="B1111" s="148"/>
      <c r="C1111" s="147"/>
      <c r="D1111" s="128"/>
      <c r="E1111" s="135" t="str">
        <f>IFERROR(INDEX('Материал хисобот'!$C$9:$C$259,MATCH(D1111,'Материал хисобот'!$B$9:$B$259,0),1),"")</f>
        <v/>
      </c>
      <c r="F1111" s="136" t="str">
        <f>IFERROR(INDEX('Материал хисобот'!$D$9:$D$259,MATCH(D1111,'Материал хисобот'!$B$9:$B$259,0),1),"")</f>
        <v/>
      </c>
      <c r="G1111" s="141"/>
      <c r="H1111" s="142"/>
    </row>
    <row r="1112" spans="1:8">
      <c r="A1112" s="147"/>
      <c r="B1112" s="148"/>
      <c r="C1112" s="147"/>
      <c r="D1112" s="128"/>
      <c r="E1112" s="135" t="str">
        <f>IFERROR(INDEX('Материал хисобот'!$C$9:$C$259,MATCH(D1112,'Материал хисобот'!$B$9:$B$259,0),1),"")</f>
        <v/>
      </c>
      <c r="F1112" s="136" t="str">
        <f>IFERROR(INDEX('Материал хисобот'!$D$9:$D$259,MATCH(D1112,'Материал хисобот'!$B$9:$B$259,0),1),"")</f>
        <v/>
      </c>
      <c r="G1112" s="141"/>
      <c r="H1112" s="142"/>
    </row>
    <row r="1113" spans="1:8">
      <c r="A1113" s="147"/>
      <c r="B1113" s="148"/>
      <c r="C1113" s="147"/>
      <c r="D1113" s="128"/>
      <c r="E1113" s="135" t="str">
        <f>IFERROR(INDEX('Материал хисобот'!$C$9:$C$259,MATCH(D1113,'Материал хисобот'!$B$9:$B$259,0),1),"")</f>
        <v/>
      </c>
      <c r="F1113" s="136" t="str">
        <f>IFERROR(INDEX('Материал хисобот'!$D$9:$D$259,MATCH(D1113,'Материал хисобот'!$B$9:$B$259,0),1),"")</f>
        <v/>
      </c>
      <c r="G1113" s="141"/>
      <c r="H1113" s="142"/>
    </row>
    <row r="1114" spans="1:8">
      <c r="A1114" s="147"/>
      <c r="B1114" s="148"/>
      <c r="C1114" s="147"/>
      <c r="D1114" s="128"/>
      <c r="E1114" s="135" t="str">
        <f>IFERROR(INDEX('Материал хисобот'!$C$9:$C$259,MATCH(D1114,'Материал хисобот'!$B$9:$B$259,0),1),"")</f>
        <v/>
      </c>
      <c r="F1114" s="136" t="str">
        <f>IFERROR(INDEX('Материал хисобот'!$D$9:$D$259,MATCH(D1114,'Материал хисобот'!$B$9:$B$259,0),1),"")</f>
        <v/>
      </c>
      <c r="G1114" s="141"/>
      <c r="H1114" s="142"/>
    </row>
    <row r="1115" spans="1:8">
      <c r="A1115" s="147"/>
      <c r="B1115" s="148"/>
      <c r="C1115" s="147"/>
      <c r="D1115" s="128"/>
      <c r="E1115" s="135" t="str">
        <f>IFERROR(INDEX('Материал хисобот'!$C$9:$C$259,MATCH(D1115,'Материал хисобот'!$B$9:$B$259,0),1),"")</f>
        <v/>
      </c>
      <c r="F1115" s="136" t="str">
        <f>IFERROR(INDEX('Материал хисобот'!$D$9:$D$259,MATCH(D1115,'Материал хисобот'!$B$9:$B$259,0),1),"")</f>
        <v/>
      </c>
      <c r="G1115" s="141"/>
      <c r="H1115" s="142"/>
    </row>
    <row r="1116" spans="1:8">
      <c r="A1116" s="147"/>
      <c r="B1116" s="148"/>
      <c r="C1116" s="147"/>
      <c r="D1116" s="128"/>
      <c r="E1116" s="135" t="str">
        <f>IFERROR(INDEX('Материал хисобот'!$C$9:$C$259,MATCH(D1116,'Материал хисобот'!$B$9:$B$259,0),1),"")</f>
        <v/>
      </c>
      <c r="F1116" s="136" t="str">
        <f>IFERROR(INDEX('Материал хисобот'!$D$9:$D$259,MATCH(D1116,'Материал хисобот'!$B$9:$B$259,0),1),"")</f>
        <v/>
      </c>
      <c r="G1116" s="141"/>
      <c r="H1116" s="142"/>
    </row>
    <row r="1117" spans="1:8">
      <c r="A1117" s="147"/>
      <c r="B1117" s="148"/>
      <c r="C1117" s="147"/>
      <c r="D1117" s="128"/>
      <c r="E1117" s="135" t="str">
        <f>IFERROR(INDEX('Материал хисобот'!$C$9:$C$259,MATCH(D1117,'Материал хисобот'!$B$9:$B$259,0),1),"")</f>
        <v/>
      </c>
      <c r="F1117" s="136" t="str">
        <f>IFERROR(INDEX('Материал хисобот'!$D$9:$D$259,MATCH(D1117,'Материал хисобот'!$B$9:$B$259,0),1),"")</f>
        <v/>
      </c>
      <c r="G1117" s="141"/>
      <c r="H1117" s="142"/>
    </row>
    <row r="1118" spans="1:8">
      <c r="A1118" s="147"/>
      <c r="B1118" s="148"/>
      <c r="C1118" s="147"/>
      <c r="D1118" s="128"/>
      <c r="E1118" s="135" t="str">
        <f>IFERROR(INDEX('Материал хисобот'!$C$9:$C$259,MATCH(D1118,'Материал хисобот'!$B$9:$B$259,0),1),"")</f>
        <v/>
      </c>
      <c r="F1118" s="136" t="str">
        <f>IFERROR(INDEX('Материал хисобот'!$D$9:$D$259,MATCH(D1118,'Материал хисобот'!$B$9:$B$259,0),1),"")</f>
        <v/>
      </c>
      <c r="G1118" s="141"/>
      <c r="H1118" s="142"/>
    </row>
    <row r="1119" spans="1:8">
      <c r="A1119" s="147"/>
      <c r="B1119" s="148"/>
      <c r="C1119" s="147"/>
      <c r="D1119" s="128"/>
      <c r="E1119" s="135" t="str">
        <f>IFERROR(INDEX('Материал хисобот'!$C$9:$C$259,MATCH(D1119,'Материал хисобот'!$B$9:$B$259,0),1),"")</f>
        <v/>
      </c>
      <c r="F1119" s="136" t="str">
        <f>IFERROR(INDEX('Материал хисобот'!$D$9:$D$259,MATCH(D1119,'Материал хисобот'!$B$9:$B$259,0),1),"")</f>
        <v/>
      </c>
      <c r="G1119" s="141"/>
      <c r="H1119" s="142"/>
    </row>
    <row r="1120" spans="1:8">
      <c r="A1120" s="147"/>
      <c r="B1120" s="148"/>
      <c r="C1120" s="147"/>
      <c r="D1120" s="128"/>
      <c r="E1120" s="135" t="str">
        <f>IFERROR(INDEX('Материал хисобот'!$C$9:$C$259,MATCH(D1120,'Материал хисобот'!$B$9:$B$259,0),1),"")</f>
        <v/>
      </c>
      <c r="F1120" s="136" t="str">
        <f>IFERROR(INDEX('Материал хисобот'!$D$9:$D$259,MATCH(D1120,'Материал хисобот'!$B$9:$B$259,0),1),"")</f>
        <v/>
      </c>
      <c r="G1120" s="141"/>
      <c r="H1120" s="142"/>
    </row>
    <row r="1121" spans="1:8">
      <c r="A1121" s="147"/>
      <c r="B1121" s="148"/>
      <c r="C1121" s="147"/>
      <c r="D1121" s="128"/>
      <c r="E1121" s="135" t="str">
        <f>IFERROR(INDEX('Материал хисобот'!$C$9:$C$259,MATCH(D1121,'Материал хисобот'!$B$9:$B$259,0),1),"")</f>
        <v/>
      </c>
      <c r="F1121" s="136" t="str">
        <f>IFERROR(INDEX('Материал хисобот'!$D$9:$D$259,MATCH(D1121,'Материал хисобот'!$B$9:$B$259,0),1),"")</f>
        <v/>
      </c>
      <c r="G1121" s="141"/>
      <c r="H1121" s="142"/>
    </row>
    <row r="1122" spans="1:8">
      <c r="A1122" s="147"/>
      <c r="B1122" s="148"/>
      <c r="C1122" s="147"/>
      <c r="D1122" s="128"/>
      <c r="E1122" s="135" t="str">
        <f>IFERROR(INDEX('Материал хисобот'!$C$9:$C$259,MATCH(D1122,'Материал хисобот'!$B$9:$B$259,0),1),"")</f>
        <v/>
      </c>
      <c r="F1122" s="136" t="str">
        <f>IFERROR(INDEX('Материал хисобот'!$D$9:$D$259,MATCH(D1122,'Материал хисобот'!$B$9:$B$259,0),1),"")</f>
        <v/>
      </c>
      <c r="G1122" s="141"/>
      <c r="H1122" s="142"/>
    </row>
    <row r="1123" spans="1:8">
      <c r="A1123" s="147"/>
      <c r="B1123" s="148"/>
      <c r="C1123" s="147"/>
      <c r="D1123" s="128"/>
      <c r="E1123" s="135" t="str">
        <f>IFERROR(INDEX('Материал хисобот'!$C$9:$C$259,MATCH(D1123,'Материал хисобот'!$B$9:$B$259,0),1),"")</f>
        <v/>
      </c>
      <c r="F1123" s="136" t="str">
        <f>IFERROR(INDEX('Материал хисобот'!$D$9:$D$259,MATCH(D1123,'Материал хисобот'!$B$9:$B$259,0),1),"")</f>
        <v/>
      </c>
      <c r="G1123" s="141"/>
      <c r="H1123" s="142"/>
    </row>
    <row r="1124" spans="1:8">
      <c r="A1124" s="147"/>
      <c r="B1124" s="148"/>
      <c r="C1124" s="147"/>
      <c r="D1124" s="128"/>
      <c r="E1124" s="135" t="str">
        <f>IFERROR(INDEX('Материал хисобот'!$C$9:$C$259,MATCH(D1124,'Материал хисобот'!$B$9:$B$259,0),1),"")</f>
        <v/>
      </c>
      <c r="F1124" s="136" t="str">
        <f>IFERROR(INDEX('Материал хисобот'!$D$9:$D$259,MATCH(D1124,'Материал хисобот'!$B$9:$B$259,0),1),"")</f>
        <v/>
      </c>
      <c r="G1124" s="141"/>
      <c r="H1124" s="142"/>
    </row>
    <row r="1125" spans="1:8">
      <c r="A1125" s="147"/>
      <c r="B1125" s="148"/>
      <c r="C1125" s="147"/>
      <c r="D1125" s="128"/>
      <c r="E1125" s="135" t="str">
        <f>IFERROR(INDEX('Материал хисобот'!$C$9:$C$259,MATCH(D1125,'Материал хисобот'!$B$9:$B$259,0),1),"")</f>
        <v/>
      </c>
      <c r="F1125" s="136" t="str">
        <f>IFERROR(INDEX('Материал хисобот'!$D$9:$D$259,MATCH(D1125,'Материал хисобот'!$B$9:$B$259,0),1),"")</f>
        <v/>
      </c>
      <c r="G1125" s="141"/>
      <c r="H1125" s="142"/>
    </row>
    <row r="1126" spans="1:8">
      <c r="A1126" s="147"/>
      <c r="B1126" s="148"/>
      <c r="C1126" s="147"/>
      <c r="D1126" s="128"/>
      <c r="E1126" s="135" t="str">
        <f>IFERROR(INDEX('Материал хисобот'!$C$9:$C$259,MATCH(D1126,'Материал хисобот'!$B$9:$B$259,0),1),"")</f>
        <v/>
      </c>
      <c r="F1126" s="136" t="str">
        <f>IFERROR(INDEX('Материал хисобот'!$D$9:$D$259,MATCH(D1126,'Материал хисобот'!$B$9:$B$259,0),1),"")</f>
        <v/>
      </c>
      <c r="G1126" s="141"/>
      <c r="H1126" s="142"/>
    </row>
    <row r="1127" spans="1:8">
      <c r="A1127" s="147"/>
      <c r="B1127" s="148"/>
      <c r="C1127" s="147"/>
      <c r="D1127" s="128"/>
      <c r="E1127" s="135" t="str">
        <f>IFERROR(INDEX('Материал хисобот'!$C$9:$C$259,MATCH(D1127,'Материал хисобот'!$B$9:$B$259,0),1),"")</f>
        <v/>
      </c>
      <c r="F1127" s="136" t="str">
        <f>IFERROR(INDEX('Материал хисобот'!$D$9:$D$259,MATCH(D1127,'Материал хисобот'!$B$9:$B$259,0),1),"")</f>
        <v/>
      </c>
      <c r="G1127" s="141"/>
      <c r="H1127" s="142"/>
    </row>
    <row r="1128" spans="1:8">
      <c r="A1128" s="147"/>
      <c r="B1128" s="148"/>
      <c r="C1128" s="147"/>
      <c r="D1128" s="128"/>
      <c r="E1128" s="135" t="str">
        <f>IFERROR(INDEX('Материал хисобот'!$C$9:$C$259,MATCH(D1128,'Материал хисобот'!$B$9:$B$259,0),1),"")</f>
        <v/>
      </c>
      <c r="F1128" s="136" t="str">
        <f>IFERROR(INDEX('Материал хисобот'!$D$9:$D$259,MATCH(D1128,'Материал хисобот'!$B$9:$B$259,0),1),"")</f>
        <v/>
      </c>
      <c r="G1128" s="141"/>
      <c r="H1128" s="142"/>
    </row>
    <row r="1129" spans="1:8">
      <c r="A1129" s="147"/>
      <c r="B1129" s="148"/>
      <c r="C1129" s="147"/>
      <c r="D1129" s="128"/>
      <c r="E1129" s="135" t="str">
        <f>IFERROR(INDEX('Материал хисобот'!$C$9:$C$259,MATCH(D1129,'Материал хисобот'!$B$9:$B$259,0),1),"")</f>
        <v/>
      </c>
      <c r="F1129" s="136" t="str">
        <f>IFERROR(INDEX('Материал хисобот'!$D$9:$D$259,MATCH(D1129,'Материал хисобот'!$B$9:$B$259,0),1),"")</f>
        <v/>
      </c>
      <c r="G1129" s="141"/>
      <c r="H1129" s="142"/>
    </row>
    <row r="1130" spans="1:8">
      <c r="A1130" s="147"/>
      <c r="B1130" s="148"/>
      <c r="C1130" s="147"/>
      <c r="D1130" s="128"/>
      <c r="E1130" s="135" t="str">
        <f>IFERROR(INDEX('Материал хисобот'!$C$9:$C$259,MATCH(D1130,'Материал хисобот'!$B$9:$B$259,0),1),"")</f>
        <v/>
      </c>
      <c r="F1130" s="136" t="str">
        <f>IFERROR(INDEX('Материал хисобот'!$D$9:$D$259,MATCH(D1130,'Материал хисобот'!$B$9:$B$259,0),1),"")</f>
        <v/>
      </c>
      <c r="G1130" s="141"/>
      <c r="H1130" s="142"/>
    </row>
    <row r="1131" spans="1:8">
      <c r="A1131" s="147"/>
      <c r="B1131" s="148"/>
      <c r="C1131" s="147"/>
      <c r="D1131" s="128"/>
      <c r="E1131" s="135" t="str">
        <f>IFERROR(INDEX('Материал хисобот'!$C$9:$C$259,MATCH(D1131,'Материал хисобот'!$B$9:$B$259,0),1),"")</f>
        <v/>
      </c>
      <c r="F1131" s="136" t="str">
        <f>IFERROR(INDEX('Материал хисобот'!$D$9:$D$259,MATCH(D1131,'Материал хисобот'!$B$9:$B$259,0),1),"")</f>
        <v/>
      </c>
      <c r="G1131" s="141"/>
      <c r="H1131" s="142"/>
    </row>
    <row r="1132" spans="1:8">
      <c r="A1132" s="147"/>
      <c r="B1132" s="148"/>
      <c r="C1132" s="147"/>
      <c r="D1132" s="128"/>
      <c r="E1132" s="135" t="str">
        <f>IFERROR(INDEX('Материал хисобот'!$C$9:$C$259,MATCH(D1132,'Материал хисобот'!$B$9:$B$259,0),1),"")</f>
        <v/>
      </c>
      <c r="F1132" s="136" t="str">
        <f>IFERROR(INDEX('Материал хисобот'!$D$9:$D$259,MATCH(D1132,'Материал хисобот'!$B$9:$B$259,0),1),"")</f>
        <v/>
      </c>
      <c r="G1132" s="141"/>
      <c r="H1132" s="142"/>
    </row>
    <row r="1133" spans="1:8">
      <c r="A1133" s="147"/>
      <c r="B1133" s="148"/>
      <c r="C1133" s="147"/>
      <c r="D1133" s="128"/>
      <c r="E1133" s="135" t="str">
        <f>IFERROR(INDEX('Материал хисобот'!$C$9:$C$259,MATCH(D1133,'Материал хисобот'!$B$9:$B$259,0),1),"")</f>
        <v/>
      </c>
      <c r="F1133" s="136" t="str">
        <f>IFERROR(INDEX('Материал хисобот'!$D$9:$D$259,MATCH(D1133,'Материал хисобот'!$B$9:$B$259,0),1),"")</f>
        <v/>
      </c>
      <c r="G1133" s="141"/>
      <c r="H1133" s="142"/>
    </row>
    <row r="1134" spans="1:8">
      <c r="A1134" s="147"/>
      <c r="B1134" s="148"/>
      <c r="C1134" s="147"/>
      <c r="D1134" s="128"/>
      <c r="E1134" s="135" t="str">
        <f>IFERROR(INDEX('Материал хисобот'!$C$9:$C$259,MATCH(D1134,'Материал хисобот'!$B$9:$B$259,0),1),"")</f>
        <v/>
      </c>
      <c r="F1134" s="136" t="str">
        <f>IFERROR(INDEX('Материал хисобот'!$D$9:$D$259,MATCH(D1134,'Материал хисобот'!$B$9:$B$259,0),1),"")</f>
        <v/>
      </c>
      <c r="G1134" s="141"/>
      <c r="H1134" s="142"/>
    </row>
    <row r="1135" spans="1:8">
      <c r="A1135" s="147"/>
      <c r="B1135" s="148"/>
      <c r="C1135" s="147"/>
      <c r="D1135" s="128"/>
      <c r="E1135" s="135" t="str">
        <f>IFERROR(INDEX('Материал хисобот'!$C$9:$C$259,MATCH(D1135,'Материал хисобот'!$B$9:$B$259,0),1),"")</f>
        <v/>
      </c>
      <c r="F1135" s="136" t="str">
        <f>IFERROR(INDEX('Материал хисобот'!$D$9:$D$259,MATCH(D1135,'Материал хисобот'!$B$9:$B$259,0),1),"")</f>
        <v/>
      </c>
      <c r="G1135" s="141"/>
      <c r="H1135" s="142"/>
    </row>
    <row r="1136" spans="1:8">
      <c r="A1136" s="147"/>
      <c r="B1136" s="148"/>
      <c r="C1136" s="147"/>
      <c r="D1136" s="128"/>
      <c r="E1136" s="135" t="str">
        <f>IFERROR(INDEX('Материал хисобот'!$C$9:$C$259,MATCH(D1136,'Материал хисобот'!$B$9:$B$259,0),1),"")</f>
        <v/>
      </c>
      <c r="F1136" s="136" t="str">
        <f>IFERROR(INDEX('Материал хисобот'!$D$9:$D$259,MATCH(D1136,'Материал хисобот'!$B$9:$B$259,0),1),"")</f>
        <v/>
      </c>
      <c r="G1136" s="141"/>
      <c r="H1136" s="142"/>
    </row>
    <row r="1137" spans="1:8">
      <c r="A1137" s="147"/>
      <c r="B1137" s="148"/>
      <c r="C1137" s="147"/>
      <c r="D1137" s="128"/>
      <c r="E1137" s="135" t="str">
        <f>IFERROR(INDEX('Материал хисобот'!$C$9:$C$259,MATCH(D1137,'Материал хисобот'!$B$9:$B$259,0),1),"")</f>
        <v/>
      </c>
      <c r="F1137" s="136" t="str">
        <f>IFERROR(INDEX('Материал хисобот'!$D$9:$D$259,MATCH(D1137,'Материал хисобот'!$B$9:$B$259,0),1),"")</f>
        <v/>
      </c>
      <c r="G1137" s="141"/>
      <c r="H1137" s="142"/>
    </row>
    <row r="1138" spans="1:8">
      <c r="A1138" s="147"/>
      <c r="B1138" s="148"/>
      <c r="C1138" s="147"/>
      <c r="D1138" s="128"/>
      <c r="E1138" s="135" t="str">
        <f>IFERROR(INDEX('Материал хисобот'!$C$9:$C$259,MATCH(D1138,'Материал хисобот'!$B$9:$B$259,0),1),"")</f>
        <v/>
      </c>
      <c r="F1138" s="136" t="str">
        <f>IFERROR(INDEX('Материал хисобот'!$D$9:$D$259,MATCH(D1138,'Материал хисобот'!$B$9:$B$259,0),1),"")</f>
        <v/>
      </c>
      <c r="G1138" s="141"/>
      <c r="H1138" s="142"/>
    </row>
    <row r="1139" spans="1:8">
      <c r="A1139" s="147"/>
      <c r="B1139" s="148"/>
      <c r="C1139" s="147"/>
      <c r="D1139" s="128"/>
      <c r="E1139" s="135" t="str">
        <f>IFERROR(INDEX('Материал хисобот'!$C$9:$C$259,MATCH(D1139,'Материал хисобот'!$B$9:$B$259,0),1),"")</f>
        <v/>
      </c>
      <c r="F1139" s="136" t="str">
        <f>IFERROR(INDEX('Материал хисобот'!$D$9:$D$259,MATCH(D1139,'Материал хисобот'!$B$9:$B$259,0),1),"")</f>
        <v/>
      </c>
      <c r="G1139" s="141"/>
      <c r="H1139" s="142"/>
    </row>
    <row r="1140" spans="1:8">
      <c r="A1140" s="147"/>
      <c r="B1140" s="148"/>
      <c r="C1140" s="147"/>
      <c r="D1140" s="128"/>
      <c r="E1140" s="135" t="str">
        <f>IFERROR(INDEX('Материал хисобот'!$C$9:$C$259,MATCH(D1140,'Материал хисобот'!$B$9:$B$259,0),1),"")</f>
        <v/>
      </c>
      <c r="F1140" s="136" t="str">
        <f>IFERROR(INDEX('Материал хисобот'!$D$9:$D$259,MATCH(D1140,'Материал хисобот'!$B$9:$B$259,0),1),"")</f>
        <v/>
      </c>
      <c r="G1140" s="141"/>
      <c r="H1140" s="142"/>
    </row>
    <row r="1141" spans="1:8">
      <c r="A1141" s="147"/>
      <c r="B1141" s="148"/>
      <c r="C1141" s="147"/>
      <c r="D1141" s="128"/>
      <c r="E1141" s="135" t="str">
        <f>IFERROR(INDEX('Материал хисобот'!$C$9:$C$259,MATCH(D1141,'Материал хисобот'!$B$9:$B$259,0),1),"")</f>
        <v/>
      </c>
      <c r="F1141" s="136" t="str">
        <f>IFERROR(INDEX('Материал хисобот'!$D$9:$D$259,MATCH(D1141,'Материал хисобот'!$B$9:$B$259,0),1),"")</f>
        <v/>
      </c>
      <c r="G1141" s="141"/>
      <c r="H1141" s="142"/>
    </row>
    <row r="1142" spans="1:8">
      <c r="A1142" s="147"/>
      <c r="B1142" s="148"/>
      <c r="C1142" s="147"/>
      <c r="D1142" s="128"/>
      <c r="E1142" s="135" t="str">
        <f>IFERROR(INDEX('Материал хисобот'!$C$9:$C$259,MATCH(D1142,'Материал хисобот'!$B$9:$B$259,0),1),"")</f>
        <v/>
      </c>
      <c r="F1142" s="136" t="str">
        <f>IFERROR(INDEX('Материал хисобот'!$D$9:$D$259,MATCH(D1142,'Материал хисобот'!$B$9:$B$259,0),1),"")</f>
        <v/>
      </c>
      <c r="G1142" s="141"/>
      <c r="H1142" s="142"/>
    </row>
    <row r="1143" spans="1:8">
      <c r="A1143" s="147"/>
      <c r="B1143" s="148"/>
      <c r="C1143" s="147"/>
      <c r="D1143" s="128"/>
      <c r="E1143" s="135" t="str">
        <f>IFERROR(INDEX('Материал хисобот'!$C$9:$C$259,MATCH(D1143,'Материал хисобот'!$B$9:$B$259,0),1),"")</f>
        <v/>
      </c>
      <c r="F1143" s="136" t="str">
        <f>IFERROR(INDEX('Материал хисобот'!$D$9:$D$259,MATCH(D1143,'Материал хисобот'!$B$9:$B$259,0),1),"")</f>
        <v/>
      </c>
      <c r="G1143" s="141"/>
      <c r="H1143" s="142"/>
    </row>
    <row r="1144" spans="1:8">
      <c r="A1144" s="147"/>
      <c r="B1144" s="148"/>
      <c r="C1144" s="147"/>
      <c r="D1144" s="128"/>
      <c r="E1144" s="135" t="str">
        <f>IFERROR(INDEX('Материал хисобот'!$C$9:$C$259,MATCH(D1144,'Материал хисобот'!$B$9:$B$259,0),1),"")</f>
        <v/>
      </c>
      <c r="F1144" s="136" t="str">
        <f>IFERROR(INDEX('Материал хисобот'!$D$9:$D$259,MATCH(D1144,'Материал хисобот'!$B$9:$B$259,0),1),"")</f>
        <v/>
      </c>
      <c r="G1144" s="141"/>
      <c r="H1144" s="142"/>
    </row>
    <row r="1145" spans="1:8">
      <c r="A1145" s="147"/>
      <c r="B1145" s="148"/>
      <c r="C1145" s="147"/>
      <c r="D1145" s="128"/>
      <c r="E1145" s="135" t="str">
        <f>IFERROR(INDEX('Материал хисобот'!$C$9:$C$259,MATCH(D1145,'Материал хисобот'!$B$9:$B$259,0),1),"")</f>
        <v/>
      </c>
      <c r="F1145" s="136" t="str">
        <f>IFERROR(INDEX('Материал хисобот'!$D$9:$D$259,MATCH(D1145,'Материал хисобот'!$B$9:$B$259,0),1),"")</f>
        <v/>
      </c>
      <c r="G1145" s="141"/>
      <c r="H1145" s="142"/>
    </row>
    <row r="1146" spans="1:8">
      <c r="A1146" s="147"/>
      <c r="B1146" s="148"/>
      <c r="C1146" s="147"/>
      <c r="D1146" s="128"/>
      <c r="E1146" s="135" t="str">
        <f>IFERROR(INDEX('Материал хисобот'!$C$9:$C$259,MATCH(D1146,'Материал хисобот'!$B$9:$B$259,0),1),"")</f>
        <v/>
      </c>
      <c r="F1146" s="136" t="str">
        <f>IFERROR(INDEX('Материал хисобот'!$D$9:$D$259,MATCH(D1146,'Материал хисобот'!$B$9:$B$259,0),1),"")</f>
        <v/>
      </c>
      <c r="G1146" s="141"/>
      <c r="H1146" s="142"/>
    </row>
    <row r="1147" spans="1:8">
      <c r="A1147" s="147"/>
      <c r="B1147" s="148"/>
      <c r="C1147" s="147"/>
      <c r="D1147" s="128"/>
      <c r="E1147" s="135" t="str">
        <f>IFERROR(INDEX('Материал хисобот'!$C$9:$C$259,MATCH(D1147,'Материал хисобот'!$B$9:$B$259,0),1),"")</f>
        <v/>
      </c>
      <c r="F1147" s="136" t="str">
        <f>IFERROR(INDEX('Материал хисобот'!$D$9:$D$259,MATCH(D1147,'Материал хисобот'!$B$9:$B$259,0),1),"")</f>
        <v/>
      </c>
      <c r="G1147" s="141"/>
      <c r="H1147" s="142"/>
    </row>
    <row r="1148" spans="1:8">
      <c r="A1148" s="147"/>
      <c r="B1148" s="148"/>
      <c r="C1148" s="147"/>
      <c r="D1148" s="128"/>
      <c r="E1148" s="135" t="str">
        <f>IFERROR(INDEX('Материал хисобот'!$C$9:$C$259,MATCH(D1148,'Материал хисобот'!$B$9:$B$259,0),1),"")</f>
        <v/>
      </c>
      <c r="F1148" s="136" t="str">
        <f>IFERROR(INDEX('Материал хисобот'!$D$9:$D$259,MATCH(D1148,'Материал хисобот'!$B$9:$B$259,0),1),"")</f>
        <v/>
      </c>
      <c r="G1148" s="141"/>
      <c r="H1148" s="142"/>
    </row>
    <row r="1149" spans="1:8">
      <c r="A1149" s="147"/>
      <c r="B1149" s="148"/>
      <c r="C1149" s="147"/>
      <c r="D1149" s="128"/>
      <c r="E1149" s="135" t="str">
        <f>IFERROR(INDEX('Материал хисобот'!$C$9:$C$259,MATCH(D1149,'Материал хисобот'!$B$9:$B$259,0),1),"")</f>
        <v/>
      </c>
      <c r="F1149" s="136" t="str">
        <f>IFERROR(INDEX('Материал хисобот'!$D$9:$D$259,MATCH(D1149,'Материал хисобот'!$B$9:$B$259,0),1),"")</f>
        <v/>
      </c>
      <c r="G1149" s="141"/>
      <c r="H1149" s="142"/>
    </row>
    <row r="1150" spans="1:8">
      <c r="A1150" s="147"/>
      <c r="B1150" s="148"/>
      <c r="C1150" s="147"/>
      <c r="D1150" s="128"/>
      <c r="E1150" s="135" t="str">
        <f>IFERROR(INDEX('Материал хисобот'!$C$9:$C$259,MATCH(D1150,'Материал хисобот'!$B$9:$B$259,0),1),"")</f>
        <v/>
      </c>
      <c r="F1150" s="136" t="str">
        <f>IFERROR(INDEX('Материал хисобот'!$D$9:$D$259,MATCH(D1150,'Материал хисобот'!$B$9:$B$259,0),1),"")</f>
        <v/>
      </c>
      <c r="G1150" s="141"/>
      <c r="H1150" s="142"/>
    </row>
    <row r="1151" spans="1:8">
      <c r="A1151" s="147"/>
      <c r="B1151" s="148"/>
      <c r="C1151" s="147"/>
      <c r="D1151" s="128"/>
      <c r="E1151" s="135" t="str">
        <f>IFERROR(INDEX('Материал хисобот'!$C$9:$C$259,MATCH(D1151,'Материал хисобот'!$B$9:$B$259,0),1),"")</f>
        <v/>
      </c>
      <c r="F1151" s="136" t="str">
        <f>IFERROR(INDEX('Материал хисобот'!$D$9:$D$259,MATCH(D1151,'Материал хисобот'!$B$9:$B$259,0),1),"")</f>
        <v/>
      </c>
      <c r="G1151" s="141"/>
      <c r="H1151" s="142"/>
    </row>
    <row r="1152" spans="1:8">
      <c r="A1152" s="147"/>
      <c r="B1152" s="148"/>
      <c r="C1152" s="147"/>
      <c r="D1152" s="128"/>
      <c r="E1152" s="135" t="str">
        <f>IFERROR(INDEX('Материал хисобот'!$C$9:$C$259,MATCH(D1152,'Материал хисобот'!$B$9:$B$259,0),1),"")</f>
        <v/>
      </c>
      <c r="F1152" s="136" t="str">
        <f>IFERROR(INDEX('Материал хисобот'!$D$9:$D$259,MATCH(D1152,'Материал хисобот'!$B$9:$B$259,0),1),"")</f>
        <v/>
      </c>
      <c r="G1152" s="141"/>
      <c r="H1152" s="142"/>
    </row>
    <row r="1153" spans="1:8">
      <c r="A1153" s="147"/>
      <c r="B1153" s="148"/>
      <c r="C1153" s="147"/>
      <c r="D1153" s="128"/>
      <c r="E1153" s="135" t="str">
        <f>IFERROR(INDEX('Материал хисобот'!$C$9:$C$259,MATCH(D1153,'Материал хисобот'!$B$9:$B$259,0),1),"")</f>
        <v/>
      </c>
      <c r="F1153" s="136" t="str">
        <f>IFERROR(INDEX('Материал хисобот'!$D$9:$D$259,MATCH(D1153,'Материал хисобот'!$B$9:$B$259,0),1),"")</f>
        <v/>
      </c>
      <c r="G1153" s="141"/>
      <c r="H1153" s="142"/>
    </row>
    <row r="1154" spans="1:8">
      <c r="A1154" s="147"/>
      <c r="B1154" s="148"/>
      <c r="C1154" s="147"/>
      <c r="D1154" s="128"/>
      <c r="E1154" s="135" t="str">
        <f>IFERROR(INDEX('Материал хисобот'!$C$9:$C$259,MATCH(D1154,'Материал хисобот'!$B$9:$B$259,0),1),"")</f>
        <v/>
      </c>
      <c r="F1154" s="136" t="str">
        <f>IFERROR(INDEX('Материал хисобот'!$D$9:$D$259,MATCH(D1154,'Материал хисобот'!$B$9:$B$259,0),1),"")</f>
        <v/>
      </c>
      <c r="G1154" s="141"/>
      <c r="H1154" s="142"/>
    </row>
    <row r="1155" spans="1:8">
      <c r="A1155" s="147"/>
      <c r="B1155" s="148"/>
      <c r="C1155" s="147"/>
      <c r="D1155" s="128"/>
      <c r="E1155" s="135" t="str">
        <f>IFERROR(INDEX('Материал хисобот'!$C$9:$C$259,MATCH(D1155,'Материал хисобот'!$B$9:$B$259,0),1),"")</f>
        <v/>
      </c>
      <c r="F1155" s="136" t="str">
        <f>IFERROR(INDEX('Материал хисобот'!$D$9:$D$259,MATCH(D1155,'Материал хисобот'!$B$9:$B$259,0),1),"")</f>
        <v/>
      </c>
      <c r="G1155" s="141"/>
      <c r="H1155" s="142"/>
    </row>
    <row r="1156" spans="1:8">
      <c r="A1156" s="147"/>
      <c r="B1156" s="148"/>
      <c r="C1156" s="147"/>
      <c r="D1156" s="128"/>
      <c r="E1156" s="135" t="str">
        <f>IFERROR(INDEX('Материал хисобот'!$C$9:$C$259,MATCH(D1156,'Материал хисобот'!$B$9:$B$259,0),1),"")</f>
        <v/>
      </c>
      <c r="F1156" s="136" t="str">
        <f>IFERROR(INDEX('Материал хисобот'!$D$9:$D$259,MATCH(D1156,'Материал хисобот'!$B$9:$B$259,0),1),"")</f>
        <v/>
      </c>
      <c r="G1156" s="141"/>
      <c r="H1156" s="142"/>
    </row>
    <row r="1157" spans="1:8">
      <c r="A1157" s="147"/>
      <c r="B1157" s="148"/>
      <c r="C1157" s="147"/>
      <c r="D1157" s="128"/>
      <c r="E1157" s="135" t="str">
        <f>IFERROR(INDEX('Материал хисобот'!$C$9:$C$259,MATCH(D1157,'Материал хисобот'!$B$9:$B$259,0),1),"")</f>
        <v/>
      </c>
      <c r="F1157" s="136" t="str">
        <f>IFERROR(INDEX('Материал хисобот'!$D$9:$D$259,MATCH(D1157,'Материал хисобот'!$B$9:$B$259,0),1),"")</f>
        <v/>
      </c>
      <c r="G1157" s="141"/>
      <c r="H1157" s="142"/>
    </row>
    <row r="1158" spans="1:8">
      <c r="A1158" s="147"/>
      <c r="B1158" s="148"/>
      <c r="C1158" s="147"/>
      <c r="D1158" s="128"/>
      <c r="E1158" s="135" t="str">
        <f>IFERROR(INDEX('Материал хисобот'!$C$9:$C$259,MATCH(D1158,'Материал хисобот'!$B$9:$B$259,0),1),"")</f>
        <v/>
      </c>
      <c r="F1158" s="136" t="str">
        <f>IFERROR(INDEX('Материал хисобот'!$D$9:$D$259,MATCH(D1158,'Материал хисобот'!$B$9:$B$259,0),1),"")</f>
        <v/>
      </c>
      <c r="G1158" s="141"/>
      <c r="H1158" s="142"/>
    </row>
    <row r="1159" spans="1:8">
      <c r="A1159" s="147"/>
      <c r="B1159" s="148"/>
      <c r="C1159" s="147"/>
      <c r="D1159" s="128"/>
      <c r="E1159" s="135" t="str">
        <f>IFERROR(INDEX('Материал хисобот'!$C$9:$C$259,MATCH(D1159,'Материал хисобот'!$B$9:$B$259,0),1),"")</f>
        <v/>
      </c>
      <c r="F1159" s="136" t="str">
        <f>IFERROR(INDEX('Материал хисобот'!$D$9:$D$259,MATCH(D1159,'Материал хисобот'!$B$9:$B$259,0),1),"")</f>
        <v/>
      </c>
      <c r="G1159" s="141"/>
      <c r="H1159" s="142"/>
    </row>
    <row r="1160" spans="1:8">
      <c r="A1160" s="147"/>
      <c r="B1160" s="148"/>
      <c r="C1160" s="147"/>
      <c r="D1160" s="128"/>
      <c r="E1160" s="135" t="str">
        <f>IFERROR(INDEX('Материал хисобот'!$C$9:$C$259,MATCH(D1160,'Материал хисобот'!$B$9:$B$259,0),1),"")</f>
        <v/>
      </c>
      <c r="F1160" s="136" t="str">
        <f>IFERROR(INDEX('Материал хисобот'!$D$9:$D$259,MATCH(D1160,'Материал хисобот'!$B$9:$B$259,0),1),"")</f>
        <v/>
      </c>
      <c r="G1160" s="141"/>
      <c r="H1160" s="142"/>
    </row>
    <row r="1161" spans="1:8">
      <c r="A1161" s="147"/>
      <c r="B1161" s="148"/>
      <c r="C1161" s="147"/>
      <c r="D1161" s="128"/>
      <c r="E1161" s="135" t="str">
        <f>IFERROR(INDEX('Материал хисобот'!$C$9:$C$259,MATCH(D1161,'Материал хисобот'!$B$9:$B$259,0),1),"")</f>
        <v/>
      </c>
      <c r="F1161" s="136" t="str">
        <f>IFERROR(INDEX('Материал хисобот'!$D$9:$D$259,MATCH(D1161,'Материал хисобот'!$B$9:$B$259,0),1),"")</f>
        <v/>
      </c>
      <c r="G1161" s="141"/>
      <c r="H1161" s="142"/>
    </row>
    <row r="1162" spans="1:8">
      <c r="A1162" s="147"/>
      <c r="B1162" s="148"/>
      <c r="C1162" s="147"/>
      <c r="D1162" s="128"/>
      <c r="E1162" s="135" t="str">
        <f>IFERROR(INDEX('Материал хисобот'!$C$9:$C$259,MATCH(D1162,'Материал хисобот'!$B$9:$B$259,0),1),"")</f>
        <v/>
      </c>
      <c r="F1162" s="136" t="str">
        <f>IFERROR(INDEX('Материал хисобот'!$D$9:$D$259,MATCH(D1162,'Материал хисобот'!$B$9:$B$259,0),1),"")</f>
        <v/>
      </c>
      <c r="G1162" s="141"/>
      <c r="H1162" s="142"/>
    </row>
    <row r="1163" spans="1:8">
      <c r="A1163" s="147"/>
      <c r="B1163" s="148"/>
      <c r="C1163" s="147"/>
      <c r="D1163" s="128"/>
      <c r="E1163" s="135" t="str">
        <f>IFERROR(INDEX('Материал хисобот'!$C$9:$C$259,MATCH(D1163,'Материал хисобот'!$B$9:$B$259,0),1),"")</f>
        <v/>
      </c>
      <c r="F1163" s="136" t="str">
        <f>IFERROR(INDEX('Материал хисобот'!$D$9:$D$259,MATCH(D1163,'Материал хисобот'!$B$9:$B$259,0),1),"")</f>
        <v/>
      </c>
      <c r="G1163" s="141"/>
      <c r="H1163" s="142"/>
    </row>
    <row r="1164" spans="1:8">
      <c r="A1164" s="147"/>
      <c r="B1164" s="148"/>
      <c r="C1164" s="147"/>
      <c r="D1164" s="128"/>
      <c r="E1164" s="135" t="str">
        <f>IFERROR(INDEX('Материал хисобот'!$C$9:$C$259,MATCH(D1164,'Материал хисобот'!$B$9:$B$259,0),1),"")</f>
        <v/>
      </c>
      <c r="F1164" s="136" t="str">
        <f>IFERROR(INDEX('Материал хисобот'!$D$9:$D$259,MATCH(D1164,'Материал хисобот'!$B$9:$B$259,0),1),"")</f>
        <v/>
      </c>
      <c r="G1164" s="141"/>
      <c r="H1164" s="142"/>
    </row>
    <row r="1165" spans="1:8">
      <c r="A1165" s="147"/>
      <c r="B1165" s="148"/>
      <c r="C1165" s="147"/>
      <c r="D1165" s="128"/>
      <c r="E1165" s="135" t="str">
        <f>IFERROR(INDEX('Материал хисобот'!$C$9:$C$259,MATCH(D1165,'Материал хисобот'!$B$9:$B$259,0),1),"")</f>
        <v/>
      </c>
      <c r="F1165" s="136" t="str">
        <f>IFERROR(INDEX('Материал хисобот'!$D$9:$D$259,MATCH(D1165,'Материал хисобот'!$B$9:$B$259,0),1),"")</f>
        <v/>
      </c>
      <c r="G1165" s="141"/>
      <c r="H1165" s="142"/>
    </row>
    <row r="1166" spans="1:8">
      <c r="A1166" s="147"/>
      <c r="B1166" s="148"/>
      <c r="C1166" s="147"/>
      <c r="D1166" s="128"/>
      <c r="E1166" s="135" t="str">
        <f>IFERROR(INDEX('Материал хисобот'!$C$9:$C$259,MATCH(D1166,'Материал хисобот'!$B$9:$B$259,0),1),"")</f>
        <v/>
      </c>
      <c r="F1166" s="136" t="str">
        <f>IFERROR(INDEX('Материал хисобот'!$D$9:$D$259,MATCH(D1166,'Материал хисобот'!$B$9:$B$259,0),1),"")</f>
        <v/>
      </c>
      <c r="G1166" s="141"/>
      <c r="H1166" s="142"/>
    </row>
    <row r="1167" spans="1:8">
      <c r="A1167" s="147"/>
      <c r="B1167" s="148"/>
      <c r="C1167" s="147"/>
      <c r="D1167" s="128"/>
      <c r="E1167" s="135" t="str">
        <f>IFERROR(INDEX('Материал хисобот'!$C$9:$C$259,MATCH(D1167,'Материал хисобот'!$B$9:$B$259,0),1),"")</f>
        <v/>
      </c>
      <c r="F1167" s="136" t="str">
        <f>IFERROR(INDEX('Материал хисобот'!$D$9:$D$259,MATCH(D1167,'Материал хисобот'!$B$9:$B$259,0),1),"")</f>
        <v/>
      </c>
      <c r="G1167" s="141"/>
      <c r="H1167" s="142"/>
    </row>
    <row r="1168" spans="1:8">
      <c r="A1168" s="147"/>
      <c r="B1168" s="148"/>
      <c r="C1168" s="147"/>
      <c r="D1168" s="128"/>
      <c r="E1168" s="135" t="str">
        <f>IFERROR(INDEX('Материал хисобот'!$C$9:$C$259,MATCH(D1168,'Материал хисобот'!$B$9:$B$259,0),1),"")</f>
        <v/>
      </c>
      <c r="F1168" s="136" t="str">
        <f>IFERROR(INDEX('Материал хисобот'!$D$9:$D$259,MATCH(D1168,'Материал хисобот'!$B$9:$B$259,0),1),"")</f>
        <v/>
      </c>
      <c r="G1168" s="141"/>
      <c r="H1168" s="142"/>
    </row>
    <row r="1169" spans="1:8">
      <c r="A1169" s="147"/>
      <c r="B1169" s="148"/>
      <c r="C1169" s="147"/>
      <c r="D1169" s="128"/>
      <c r="E1169" s="135" t="str">
        <f>IFERROR(INDEX('Материал хисобот'!$C$9:$C$259,MATCH(D1169,'Материал хисобот'!$B$9:$B$259,0),1),"")</f>
        <v/>
      </c>
      <c r="F1169" s="136" t="str">
        <f>IFERROR(INDEX('Материал хисобот'!$D$9:$D$259,MATCH(D1169,'Материал хисобот'!$B$9:$B$259,0),1),"")</f>
        <v/>
      </c>
      <c r="G1169" s="141"/>
      <c r="H1169" s="142"/>
    </row>
    <row r="1170" spans="1:8">
      <c r="A1170" s="147"/>
      <c r="B1170" s="148"/>
      <c r="C1170" s="147"/>
      <c r="D1170" s="128"/>
      <c r="E1170" s="135" t="str">
        <f>IFERROR(INDEX('Материал хисобот'!$C$9:$C$259,MATCH(D1170,'Материал хисобот'!$B$9:$B$259,0),1),"")</f>
        <v/>
      </c>
      <c r="F1170" s="136" t="str">
        <f>IFERROR(INDEX('Материал хисобот'!$D$9:$D$259,MATCH(D1170,'Материал хисобот'!$B$9:$B$259,0),1),"")</f>
        <v/>
      </c>
      <c r="G1170" s="141"/>
      <c r="H1170" s="142"/>
    </row>
    <row r="1171" spans="1:8">
      <c r="A1171" s="147"/>
      <c r="B1171" s="148"/>
      <c r="C1171" s="147"/>
      <c r="D1171" s="128"/>
      <c r="E1171" s="135" t="str">
        <f>IFERROR(INDEX('Материал хисобот'!$C$9:$C$259,MATCH(D1171,'Материал хисобот'!$B$9:$B$259,0),1),"")</f>
        <v/>
      </c>
      <c r="F1171" s="136" t="str">
        <f>IFERROR(INDEX('Материал хисобот'!$D$9:$D$259,MATCH(D1171,'Материал хисобот'!$B$9:$B$259,0),1),"")</f>
        <v/>
      </c>
      <c r="G1171" s="141"/>
      <c r="H1171" s="142"/>
    </row>
    <row r="1172" spans="1:8">
      <c r="A1172" s="147"/>
      <c r="B1172" s="148"/>
      <c r="C1172" s="147"/>
      <c r="D1172" s="128"/>
      <c r="E1172" s="135" t="str">
        <f>IFERROR(INDEX('Материал хисобот'!$C$9:$C$259,MATCH(D1172,'Материал хисобот'!$B$9:$B$259,0),1),"")</f>
        <v/>
      </c>
      <c r="F1172" s="136" t="str">
        <f>IFERROR(INDEX('Материал хисобот'!$D$9:$D$259,MATCH(D1172,'Материал хисобот'!$B$9:$B$259,0),1),"")</f>
        <v/>
      </c>
      <c r="G1172" s="141"/>
      <c r="H1172" s="142"/>
    </row>
    <row r="1173" spans="1:8">
      <c r="A1173" s="147"/>
      <c r="B1173" s="148"/>
      <c r="C1173" s="147"/>
      <c r="D1173" s="128"/>
      <c r="E1173" s="135" t="str">
        <f>IFERROR(INDEX('Материал хисобот'!$C$9:$C$259,MATCH(D1173,'Материал хисобот'!$B$9:$B$259,0),1),"")</f>
        <v/>
      </c>
      <c r="F1173" s="136" t="str">
        <f>IFERROR(INDEX('Материал хисобот'!$D$9:$D$259,MATCH(D1173,'Материал хисобот'!$B$9:$B$259,0),1),"")</f>
        <v/>
      </c>
      <c r="G1173" s="141"/>
      <c r="H1173" s="142"/>
    </row>
    <row r="1174" spans="1:8">
      <c r="A1174" s="147"/>
      <c r="B1174" s="148"/>
      <c r="C1174" s="147"/>
      <c r="D1174" s="128"/>
      <c r="E1174" s="135" t="str">
        <f>IFERROR(INDEX('Материал хисобот'!$C$9:$C$259,MATCH(D1174,'Материал хисобот'!$B$9:$B$259,0),1),"")</f>
        <v/>
      </c>
      <c r="F1174" s="136" t="str">
        <f>IFERROR(INDEX('Материал хисобот'!$D$9:$D$259,MATCH(D1174,'Материал хисобот'!$B$9:$B$259,0),1),"")</f>
        <v/>
      </c>
      <c r="G1174" s="141"/>
      <c r="H1174" s="142"/>
    </row>
    <row r="1175" spans="1:8">
      <c r="A1175" s="147"/>
      <c r="B1175" s="148"/>
      <c r="C1175" s="147"/>
      <c r="D1175" s="128"/>
      <c r="E1175" s="135" t="str">
        <f>IFERROR(INDEX('Материал хисобот'!$C$9:$C$259,MATCH(D1175,'Материал хисобот'!$B$9:$B$259,0),1),"")</f>
        <v/>
      </c>
      <c r="F1175" s="136" t="str">
        <f>IFERROR(INDEX('Материал хисобот'!$D$9:$D$259,MATCH(D1175,'Материал хисобот'!$B$9:$B$259,0),1),"")</f>
        <v/>
      </c>
      <c r="G1175" s="141"/>
      <c r="H1175" s="142"/>
    </row>
    <row r="1176" spans="1:8">
      <c r="A1176" s="147"/>
      <c r="B1176" s="148"/>
      <c r="C1176" s="147"/>
      <c r="D1176" s="128"/>
      <c r="E1176" s="135" t="str">
        <f>IFERROR(INDEX('Материал хисобот'!$C$9:$C$259,MATCH(D1176,'Материал хисобот'!$B$9:$B$259,0),1),"")</f>
        <v/>
      </c>
      <c r="F1176" s="136" t="str">
        <f>IFERROR(INDEX('Материал хисобот'!$D$9:$D$259,MATCH(D1176,'Материал хисобот'!$B$9:$B$259,0),1),"")</f>
        <v/>
      </c>
      <c r="G1176" s="141"/>
      <c r="H1176" s="142"/>
    </row>
    <row r="1177" spans="1:8">
      <c r="A1177" s="147"/>
      <c r="B1177" s="148"/>
      <c r="C1177" s="147"/>
      <c r="D1177" s="128"/>
      <c r="E1177" s="135" t="str">
        <f>IFERROR(INDEX('Материал хисобот'!$C$9:$C$259,MATCH(D1177,'Материал хисобот'!$B$9:$B$259,0),1),"")</f>
        <v/>
      </c>
      <c r="F1177" s="136" t="str">
        <f>IFERROR(INDEX('Материал хисобот'!$D$9:$D$259,MATCH(D1177,'Материал хисобот'!$B$9:$B$259,0),1),"")</f>
        <v/>
      </c>
      <c r="G1177" s="141"/>
      <c r="H1177" s="142"/>
    </row>
    <row r="1178" spans="1:8">
      <c r="A1178" s="147"/>
      <c r="B1178" s="148"/>
      <c r="C1178" s="147"/>
      <c r="D1178" s="128"/>
      <c r="E1178" s="135" t="str">
        <f>IFERROR(INDEX('Материал хисобот'!$C$9:$C$259,MATCH(D1178,'Материал хисобот'!$B$9:$B$259,0),1),"")</f>
        <v/>
      </c>
      <c r="F1178" s="136" t="str">
        <f>IFERROR(INDEX('Материал хисобот'!$D$9:$D$259,MATCH(D1178,'Материал хисобот'!$B$9:$B$259,0),1),"")</f>
        <v/>
      </c>
      <c r="G1178" s="141"/>
      <c r="H1178" s="142"/>
    </row>
    <row r="1179" spans="1:8">
      <c r="A1179" s="147"/>
      <c r="B1179" s="148"/>
      <c r="C1179" s="147"/>
      <c r="D1179" s="128"/>
      <c r="E1179" s="135" t="str">
        <f>IFERROR(INDEX('Материал хисобот'!$C$9:$C$259,MATCH(D1179,'Материал хисобот'!$B$9:$B$259,0),1),"")</f>
        <v/>
      </c>
      <c r="F1179" s="136" t="str">
        <f>IFERROR(INDEX('Материал хисобот'!$D$9:$D$259,MATCH(D1179,'Материал хисобот'!$B$9:$B$259,0),1),"")</f>
        <v/>
      </c>
      <c r="G1179" s="141"/>
      <c r="H1179" s="142"/>
    </row>
    <row r="1180" spans="1:8">
      <c r="A1180" s="147"/>
      <c r="B1180" s="148"/>
      <c r="C1180" s="147"/>
      <c r="D1180" s="128"/>
      <c r="E1180" s="135" t="str">
        <f>IFERROR(INDEX('Материал хисобот'!$C$9:$C$259,MATCH(D1180,'Материал хисобот'!$B$9:$B$259,0),1),"")</f>
        <v/>
      </c>
      <c r="F1180" s="136" t="str">
        <f>IFERROR(INDEX('Материал хисобот'!$D$9:$D$259,MATCH(D1180,'Материал хисобот'!$B$9:$B$259,0),1),"")</f>
        <v/>
      </c>
      <c r="G1180" s="141"/>
      <c r="H1180" s="142"/>
    </row>
    <row r="1181" spans="1:8">
      <c r="A1181" s="147"/>
      <c r="B1181" s="148"/>
      <c r="C1181" s="147"/>
      <c r="D1181" s="128"/>
      <c r="E1181" s="135" t="str">
        <f>IFERROR(INDEX('Материал хисобот'!$C$9:$C$259,MATCH(D1181,'Материал хисобот'!$B$9:$B$259,0),1),"")</f>
        <v/>
      </c>
      <c r="F1181" s="136" t="str">
        <f>IFERROR(INDEX('Материал хисобот'!$D$9:$D$259,MATCH(D1181,'Материал хисобот'!$B$9:$B$259,0),1),"")</f>
        <v/>
      </c>
      <c r="G1181" s="141"/>
      <c r="H1181" s="142"/>
    </row>
    <row r="1182" spans="1:8">
      <c r="A1182" s="147"/>
      <c r="B1182" s="148"/>
      <c r="C1182" s="147"/>
      <c r="D1182" s="128"/>
      <c r="E1182" s="135" t="str">
        <f>IFERROR(INDEX('Материал хисобот'!$C$9:$C$259,MATCH(D1182,'Материал хисобот'!$B$9:$B$259,0),1),"")</f>
        <v/>
      </c>
      <c r="F1182" s="136" t="str">
        <f>IFERROR(INDEX('Материал хисобот'!$D$9:$D$259,MATCH(D1182,'Материал хисобот'!$B$9:$B$259,0),1),"")</f>
        <v/>
      </c>
      <c r="G1182" s="141"/>
      <c r="H1182" s="142"/>
    </row>
    <row r="1183" spans="1:8">
      <c r="A1183" s="147"/>
      <c r="B1183" s="148"/>
      <c r="C1183" s="147"/>
      <c r="D1183" s="128"/>
      <c r="E1183" s="135" t="str">
        <f>IFERROR(INDEX('Материал хисобот'!$C$9:$C$259,MATCH(D1183,'Материал хисобот'!$B$9:$B$259,0),1),"")</f>
        <v/>
      </c>
      <c r="F1183" s="136" t="str">
        <f>IFERROR(INDEX('Материал хисобот'!$D$9:$D$259,MATCH(D1183,'Материал хисобот'!$B$9:$B$259,0),1),"")</f>
        <v/>
      </c>
      <c r="G1183" s="141"/>
      <c r="H1183" s="142"/>
    </row>
    <row r="1184" spans="1:8">
      <c r="A1184" s="147"/>
      <c r="B1184" s="148"/>
      <c r="C1184" s="147"/>
      <c r="D1184" s="128"/>
      <c r="E1184" s="135" t="str">
        <f>IFERROR(INDEX('Материал хисобот'!$C$9:$C$259,MATCH(D1184,'Материал хисобот'!$B$9:$B$259,0),1),"")</f>
        <v/>
      </c>
      <c r="F1184" s="136" t="str">
        <f>IFERROR(INDEX('Материал хисобот'!$D$9:$D$259,MATCH(D1184,'Материал хисобот'!$B$9:$B$259,0),1),"")</f>
        <v/>
      </c>
      <c r="G1184" s="141"/>
      <c r="H1184" s="142"/>
    </row>
    <row r="1185" spans="1:8">
      <c r="A1185" s="147"/>
      <c r="B1185" s="148"/>
      <c r="C1185" s="147"/>
      <c r="D1185" s="128"/>
      <c r="E1185" s="135" t="str">
        <f>IFERROR(INDEX('Материал хисобот'!$C$9:$C$259,MATCH(D1185,'Материал хисобот'!$B$9:$B$259,0),1),"")</f>
        <v/>
      </c>
      <c r="F1185" s="136" t="str">
        <f>IFERROR(INDEX('Материал хисобот'!$D$9:$D$259,MATCH(D1185,'Материал хисобот'!$B$9:$B$259,0),1),"")</f>
        <v/>
      </c>
      <c r="G1185" s="141"/>
      <c r="H1185" s="142"/>
    </row>
    <row r="1186" spans="1:8">
      <c r="A1186" s="147"/>
      <c r="B1186" s="148"/>
      <c r="C1186" s="147"/>
      <c r="D1186" s="128"/>
      <c r="E1186" s="135" t="str">
        <f>IFERROR(INDEX('Материал хисобот'!$C$9:$C$259,MATCH(D1186,'Материал хисобот'!$B$9:$B$259,0),1),"")</f>
        <v/>
      </c>
      <c r="F1186" s="136" t="str">
        <f>IFERROR(INDEX('Материал хисобот'!$D$9:$D$259,MATCH(D1186,'Материал хисобот'!$B$9:$B$259,0),1),"")</f>
        <v/>
      </c>
      <c r="G1186" s="141"/>
      <c r="H1186" s="142"/>
    </row>
    <row r="1187" spans="1:8">
      <c r="A1187" s="147"/>
      <c r="B1187" s="148"/>
      <c r="C1187" s="147"/>
      <c r="D1187" s="128"/>
      <c r="E1187" s="135" t="str">
        <f>IFERROR(INDEX('Материал хисобот'!$C$9:$C$259,MATCH(D1187,'Материал хисобот'!$B$9:$B$259,0),1),"")</f>
        <v/>
      </c>
      <c r="F1187" s="136" t="str">
        <f>IFERROR(INDEX('Материал хисобот'!$D$9:$D$259,MATCH(D1187,'Материал хисобот'!$B$9:$B$259,0),1),"")</f>
        <v/>
      </c>
      <c r="G1187" s="141"/>
      <c r="H1187" s="142"/>
    </row>
    <row r="1188" spans="1:8">
      <c r="A1188" s="147"/>
      <c r="B1188" s="148"/>
      <c r="C1188" s="147"/>
      <c r="D1188" s="128"/>
      <c r="E1188" s="135" t="str">
        <f>IFERROR(INDEX('Материал хисобот'!$C$9:$C$259,MATCH(D1188,'Материал хисобот'!$B$9:$B$259,0),1),"")</f>
        <v/>
      </c>
      <c r="F1188" s="136" t="str">
        <f>IFERROR(INDEX('Материал хисобот'!$D$9:$D$259,MATCH(D1188,'Материал хисобот'!$B$9:$B$259,0),1),"")</f>
        <v/>
      </c>
      <c r="G1188" s="141"/>
      <c r="H1188" s="142"/>
    </row>
    <row r="1189" spans="1:8">
      <c r="A1189" s="147"/>
      <c r="B1189" s="148"/>
      <c r="C1189" s="147"/>
      <c r="D1189" s="128"/>
      <c r="E1189" s="135" t="str">
        <f>IFERROR(INDEX('Материал хисобот'!$C$9:$C$259,MATCH(D1189,'Материал хисобот'!$B$9:$B$259,0),1),"")</f>
        <v/>
      </c>
      <c r="F1189" s="136" t="str">
        <f>IFERROR(INDEX('Материал хисобот'!$D$9:$D$259,MATCH(D1189,'Материал хисобот'!$B$9:$B$259,0),1),"")</f>
        <v/>
      </c>
      <c r="G1189" s="141"/>
      <c r="H1189" s="142"/>
    </row>
    <row r="1190" spans="1:8">
      <c r="A1190" s="147"/>
      <c r="B1190" s="148"/>
      <c r="C1190" s="147"/>
      <c r="D1190" s="128"/>
      <c r="E1190" s="135" t="str">
        <f>IFERROR(INDEX('Материал хисобот'!$C$9:$C$259,MATCH(D1190,'Материал хисобот'!$B$9:$B$259,0),1),"")</f>
        <v/>
      </c>
      <c r="F1190" s="136" t="str">
        <f>IFERROR(INDEX('Материал хисобот'!$D$9:$D$259,MATCH(D1190,'Материал хисобот'!$B$9:$B$259,0),1),"")</f>
        <v/>
      </c>
      <c r="G1190" s="141"/>
      <c r="H1190" s="142"/>
    </row>
    <row r="1191" spans="1:8">
      <c r="A1191" s="147"/>
      <c r="B1191" s="148"/>
      <c r="C1191" s="147"/>
      <c r="D1191" s="128"/>
      <c r="E1191" s="135" t="str">
        <f>IFERROR(INDEX('Материал хисобот'!$C$9:$C$259,MATCH(D1191,'Материал хисобот'!$B$9:$B$259,0),1),"")</f>
        <v/>
      </c>
      <c r="F1191" s="136" t="str">
        <f>IFERROR(INDEX('Материал хисобот'!$D$9:$D$259,MATCH(D1191,'Материал хисобот'!$B$9:$B$259,0),1),"")</f>
        <v/>
      </c>
      <c r="G1191" s="141"/>
      <c r="H1191" s="142"/>
    </row>
    <row r="1192" spans="1:8">
      <c r="A1192" s="147"/>
      <c r="B1192" s="148"/>
      <c r="C1192" s="147"/>
      <c r="D1192" s="128"/>
      <c r="E1192" s="135" t="str">
        <f>IFERROR(INDEX('Материал хисобот'!$C$9:$C$259,MATCH(D1192,'Материал хисобот'!$B$9:$B$259,0),1),"")</f>
        <v/>
      </c>
      <c r="F1192" s="136" t="str">
        <f>IFERROR(INDEX('Материал хисобот'!$D$9:$D$259,MATCH(D1192,'Материал хисобот'!$B$9:$B$259,0),1),"")</f>
        <v/>
      </c>
      <c r="G1192" s="141"/>
      <c r="H1192" s="142"/>
    </row>
    <row r="1193" spans="1:8">
      <c r="A1193" s="147"/>
      <c r="B1193" s="148"/>
      <c r="C1193" s="147"/>
      <c r="D1193" s="128"/>
      <c r="E1193" s="135" t="str">
        <f>IFERROR(INDEX('Материал хисобот'!$C$9:$C$259,MATCH(D1193,'Материал хисобот'!$B$9:$B$259,0),1),"")</f>
        <v/>
      </c>
      <c r="F1193" s="136" t="str">
        <f>IFERROR(INDEX('Материал хисобот'!$D$9:$D$259,MATCH(D1193,'Материал хисобот'!$B$9:$B$259,0),1),"")</f>
        <v/>
      </c>
      <c r="G1193" s="141"/>
      <c r="H1193" s="142"/>
    </row>
    <row r="1194" spans="1:8">
      <c r="A1194" s="147"/>
      <c r="B1194" s="148"/>
      <c r="C1194" s="147"/>
      <c r="D1194" s="128"/>
      <c r="E1194" s="135" t="str">
        <f>IFERROR(INDEX('Материал хисобот'!$C$9:$C$259,MATCH(D1194,'Материал хисобот'!$B$9:$B$259,0),1),"")</f>
        <v/>
      </c>
      <c r="F1194" s="136" t="str">
        <f>IFERROR(INDEX('Материал хисобот'!$D$9:$D$259,MATCH(D1194,'Материал хисобот'!$B$9:$B$259,0),1),"")</f>
        <v/>
      </c>
      <c r="G1194" s="141"/>
      <c r="H1194" s="142"/>
    </row>
    <row r="1195" spans="1:8">
      <c r="A1195" s="147"/>
      <c r="B1195" s="148"/>
      <c r="C1195" s="147"/>
      <c r="D1195" s="128"/>
      <c r="E1195" s="135" t="str">
        <f>IFERROR(INDEX('Материал хисобот'!$C$9:$C$259,MATCH(D1195,'Материал хисобот'!$B$9:$B$259,0),1),"")</f>
        <v/>
      </c>
      <c r="F1195" s="136" t="str">
        <f>IFERROR(INDEX('Материал хисобот'!$D$9:$D$259,MATCH(D1195,'Материал хисобот'!$B$9:$B$259,0),1),"")</f>
        <v/>
      </c>
      <c r="G1195" s="141"/>
      <c r="H1195" s="142"/>
    </row>
    <row r="1196" spans="1:8">
      <c r="A1196" s="147"/>
      <c r="B1196" s="148"/>
      <c r="C1196" s="147"/>
      <c r="D1196" s="128"/>
      <c r="E1196" s="135" t="str">
        <f>IFERROR(INDEX('Материал хисобот'!$C$9:$C$259,MATCH(D1196,'Материал хисобот'!$B$9:$B$259,0),1),"")</f>
        <v/>
      </c>
      <c r="F1196" s="136" t="str">
        <f>IFERROR(INDEX('Материал хисобот'!$D$9:$D$259,MATCH(D1196,'Материал хисобот'!$B$9:$B$259,0),1),"")</f>
        <v/>
      </c>
      <c r="G1196" s="141"/>
      <c r="H1196" s="142"/>
    </row>
    <row r="1197" spans="1:8">
      <c r="A1197" s="147"/>
      <c r="B1197" s="148"/>
      <c r="C1197" s="147"/>
      <c r="D1197" s="128"/>
      <c r="E1197" s="135" t="str">
        <f>IFERROR(INDEX('Материал хисобот'!$C$9:$C$259,MATCH(D1197,'Материал хисобот'!$B$9:$B$259,0),1),"")</f>
        <v/>
      </c>
      <c r="F1197" s="136" t="str">
        <f>IFERROR(INDEX('Материал хисобот'!$D$9:$D$259,MATCH(D1197,'Материал хисобот'!$B$9:$B$259,0),1),"")</f>
        <v/>
      </c>
      <c r="G1197" s="141"/>
      <c r="H1197" s="142"/>
    </row>
    <row r="1198" spans="1:8">
      <c r="A1198" s="147"/>
      <c r="B1198" s="148"/>
      <c r="C1198" s="147"/>
      <c r="D1198" s="128"/>
      <c r="E1198" s="135" t="str">
        <f>IFERROR(INDEX('Материал хисобот'!$C$9:$C$259,MATCH(D1198,'Материал хисобот'!$B$9:$B$259,0),1),"")</f>
        <v/>
      </c>
      <c r="F1198" s="136" t="str">
        <f>IFERROR(INDEX('Материал хисобот'!$D$9:$D$259,MATCH(D1198,'Материал хисобот'!$B$9:$B$259,0),1),"")</f>
        <v/>
      </c>
      <c r="G1198" s="141"/>
      <c r="H1198" s="142"/>
    </row>
    <row r="1199" spans="1:8">
      <c r="A1199" s="147"/>
      <c r="B1199" s="148"/>
      <c r="C1199" s="147"/>
      <c r="D1199" s="128"/>
      <c r="E1199" s="135" t="str">
        <f>IFERROR(INDEX('Материал хисобот'!$C$9:$C$259,MATCH(D1199,'Материал хисобот'!$B$9:$B$259,0),1),"")</f>
        <v/>
      </c>
      <c r="F1199" s="136" t="str">
        <f>IFERROR(INDEX('Материал хисобот'!$D$9:$D$259,MATCH(D1199,'Материал хисобот'!$B$9:$B$259,0),1),"")</f>
        <v/>
      </c>
      <c r="G1199" s="141"/>
      <c r="H1199" s="142"/>
    </row>
    <row r="1200" spans="1:8">
      <c r="A1200" s="147"/>
      <c r="B1200" s="148"/>
      <c r="C1200" s="147"/>
      <c r="D1200" s="128"/>
      <c r="E1200" s="135" t="str">
        <f>IFERROR(INDEX('Материал хисобот'!$C$9:$C$259,MATCH(D1200,'Материал хисобот'!$B$9:$B$259,0),1),"")</f>
        <v/>
      </c>
      <c r="F1200" s="136" t="str">
        <f>IFERROR(INDEX('Материал хисобот'!$D$9:$D$259,MATCH(D1200,'Материал хисобот'!$B$9:$B$259,0),1),"")</f>
        <v/>
      </c>
      <c r="G1200" s="141"/>
      <c r="H1200" s="142"/>
    </row>
    <row r="1201" spans="1:8">
      <c r="A1201" s="147"/>
      <c r="B1201" s="148"/>
      <c r="C1201" s="147"/>
      <c r="D1201" s="128"/>
      <c r="E1201" s="135" t="str">
        <f>IFERROR(INDEX('Материал хисобот'!$C$9:$C$259,MATCH(D1201,'Материал хисобот'!$B$9:$B$259,0),1),"")</f>
        <v/>
      </c>
      <c r="F1201" s="136" t="str">
        <f>IFERROR(INDEX('Материал хисобот'!$D$9:$D$259,MATCH(D1201,'Материал хисобот'!$B$9:$B$259,0),1),"")</f>
        <v/>
      </c>
      <c r="G1201" s="141"/>
      <c r="H1201" s="142"/>
    </row>
    <row r="1202" spans="1:8">
      <c r="A1202" s="147"/>
      <c r="B1202" s="148"/>
      <c r="C1202" s="147"/>
      <c r="D1202" s="128"/>
      <c r="E1202" s="135" t="str">
        <f>IFERROR(INDEX('Материал хисобот'!$C$9:$C$259,MATCH(D1202,'Материал хисобот'!$B$9:$B$259,0),1),"")</f>
        <v/>
      </c>
      <c r="F1202" s="136" t="str">
        <f>IFERROR(INDEX('Материал хисобот'!$D$9:$D$259,MATCH(D1202,'Материал хисобот'!$B$9:$B$259,0),1),"")</f>
        <v/>
      </c>
      <c r="G1202" s="141"/>
      <c r="H1202" s="142"/>
    </row>
    <row r="1203" spans="1:8">
      <c r="A1203" s="147"/>
      <c r="B1203" s="148"/>
      <c r="C1203" s="147"/>
      <c r="D1203" s="128"/>
      <c r="E1203" s="135" t="str">
        <f>IFERROR(INDEX('Материал хисобот'!$C$9:$C$259,MATCH(D1203,'Материал хисобот'!$B$9:$B$259,0),1),"")</f>
        <v/>
      </c>
      <c r="F1203" s="136" t="str">
        <f>IFERROR(INDEX('Материал хисобот'!$D$9:$D$259,MATCH(D1203,'Материал хисобот'!$B$9:$B$259,0),1),"")</f>
        <v/>
      </c>
      <c r="G1203" s="141"/>
      <c r="H1203" s="142"/>
    </row>
    <row r="1204" spans="1:8">
      <c r="A1204" s="147"/>
      <c r="B1204" s="148"/>
      <c r="C1204" s="147"/>
      <c r="D1204" s="128"/>
      <c r="E1204" s="135" t="str">
        <f>IFERROR(INDEX('Материал хисобот'!$C$9:$C$259,MATCH(D1204,'Материал хисобот'!$B$9:$B$259,0),1),"")</f>
        <v/>
      </c>
      <c r="F1204" s="136" t="str">
        <f>IFERROR(INDEX('Материал хисобот'!$D$9:$D$259,MATCH(D1204,'Материал хисобот'!$B$9:$B$259,0),1),"")</f>
        <v/>
      </c>
      <c r="G1204" s="141"/>
      <c r="H1204" s="142"/>
    </row>
    <row r="1205" spans="1:8">
      <c r="A1205" s="147"/>
      <c r="B1205" s="148"/>
      <c r="C1205" s="147"/>
      <c r="D1205" s="128"/>
      <c r="E1205" s="135" t="str">
        <f>IFERROR(INDEX('Материал хисобот'!$C$9:$C$259,MATCH(D1205,'Материал хисобот'!$B$9:$B$259,0),1),"")</f>
        <v/>
      </c>
      <c r="F1205" s="136" t="str">
        <f>IFERROR(INDEX('Материал хисобот'!$D$9:$D$259,MATCH(D1205,'Материал хисобот'!$B$9:$B$259,0),1),"")</f>
        <v/>
      </c>
      <c r="G1205" s="141"/>
      <c r="H1205" s="142"/>
    </row>
    <row r="1206" spans="1:8">
      <c r="A1206" s="147"/>
      <c r="B1206" s="148"/>
      <c r="C1206" s="147"/>
      <c r="D1206" s="128"/>
      <c r="E1206" s="135" t="str">
        <f>IFERROR(INDEX('Материал хисобот'!$C$9:$C$259,MATCH(D1206,'Материал хисобот'!$B$9:$B$259,0),1),"")</f>
        <v/>
      </c>
      <c r="F1206" s="136" t="str">
        <f>IFERROR(INDEX('Материал хисобот'!$D$9:$D$259,MATCH(D1206,'Материал хисобот'!$B$9:$B$259,0),1),"")</f>
        <v/>
      </c>
      <c r="G1206" s="141"/>
      <c r="H1206" s="142"/>
    </row>
    <row r="1207" spans="1:8">
      <c r="A1207" s="147"/>
      <c r="B1207" s="148"/>
      <c r="C1207" s="147"/>
      <c r="D1207" s="128"/>
      <c r="E1207" s="135" t="str">
        <f>IFERROR(INDEX('Материал хисобот'!$C$9:$C$259,MATCH(D1207,'Материал хисобот'!$B$9:$B$259,0),1),"")</f>
        <v/>
      </c>
      <c r="F1207" s="136" t="str">
        <f>IFERROR(INDEX('Материал хисобот'!$D$9:$D$259,MATCH(D1207,'Материал хисобот'!$B$9:$B$259,0),1),"")</f>
        <v/>
      </c>
      <c r="G1207" s="141"/>
      <c r="H1207" s="142"/>
    </row>
    <row r="1208" spans="1:8">
      <c r="A1208" s="147"/>
      <c r="B1208" s="148"/>
      <c r="C1208" s="147"/>
      <c r="D1208" s="128"/>
      <c r="E1208" s="135" t="str">
        <f>IFERROR(INDEX('Материал хисобот'!$C$9:$C$259,MATCH(D1208,'Материал хисобот'!$B$9:$B$259,0),1),"")</f>
        <v/>
      </c>
      <c r="F1208" s="136" t="str">
        <f>IFERROR(INDEX('Материал хисобот'!$D$9:$D$259,MATCH(D1208,'Материал хисобот'!$B$9:$B$259,0),1),"")</f>
        <v/>
      </c>
      <c r="G1208" s="141"/>
      <c r="H1208" s="142"/>
    </row>
    <row r="1209" spans="1:8">
      <c r="A1209" s="147"/>
      <c r="B1209" s="148"/>
      <c r="C1209" s="147"/>
      <c r="D1209" s="128"/>
      <c r="E1209" s="135" t="str">
        <f>IFERROR(INDEX('Материал хисобот'!$C$9:$C$259,MATCH(D1209,'Материал хисобот'!$B$9:$B$259,0),1),"")</f>
        <v/>
      </c>
      <c r="F1209" s="136" t="str">
        <f>IFERROR(INDEX('Материал хисобот'!$D$9:$D$259,MATCH(D1209,'Материал хисобот'!$B$9:$B$259,0),1),"")</f>
        <v/>
      </c>
      <c r="G1209" s="141"/>
      <c r="H1209" s="142"/>
    </row>
    <row r="1210" spans="1:8">
      <c r="A1210" s="147"/>
      <c r="B1210" s="148"/>
      <c r="C1210" s="147"/>
      <c r="D1210" s="128"/>
      <c r="E1210" s="135" t="str">
        <f>IFERROR(INDEX('Материал хисобот'!$C$9:$C$259,MATCH(D1210,'Материал хисобот'!$B$9:$B$259,0),1),"")</f>
        <v/>
      </c>
      <c r="F1210" s="136" t="str">
        <f>IFERROR(INDEX('Материал хисобот'!$D$9:$D$259,MATCH(D1210,'Материал хисобот'!$B$9:$B$259,0),1),"")</f>
        <v/>
      </c>
      <c r="G1210" s="141"/>
      <c r="H1210" s="142"/>
    </row>
    <row r="1211" spans="1:8">
      <c r="A1211" s="147"/>
      <c r="B1211" s="148"/>
      <c r="C1211" s="147"/>
      <c r="D1211" s="128"/>
      <c r="E1211" s="135" t="str">
        <f>IFERROR(INDEX('Материал хисобот'!$C$9:$C$259,MATCH(D1211,'Материал хисобот'!$B$9:$B$259,0),1),"")</f>
        <v/>
      </c>
      <c r="F1211" s="136" t="str">
        <f>IFERROR(INDEX('Материал хисобот'!$D$9:$D$259,MATCH(D1211,'Материал хисобот'!$B$9:$B$259,0),1),"")</f>
        <v/>
      </c>
      <c r="G1211" s="141"/>
      <c r="H1211" s="142"/>
    </row>
    <row r="1212" spans="1:8">
      <c r="A1212" s="147"/>
      <c r="B1212" s="148"/>
      <c r="C1212" s="147"/>
      <c r="D1212" s="128"/>
      <c r="E1212" s="135" t="str">
        <f>IFERROR(INDEX('Материал хисобот'!$C$9:$C$259,MATCH(D1212,'Материал хисобот'!$B$9:$B$259,0),1),"")</f>
        <v/>
      </c>
      <c r="F1212" s="136" t="str">
        <f>IFERROR(INDEX('Материал хисобот'!$D$9:$D$259,MATCH(D1212,'Материал хисобот'!$B$9:$B$259,0),1),"")</f>
        <v/>
      </c>
      <c r="G1212" s="141"/>
      <c r="H1212" s="142"/>
    </row>
    <row r="1213" spans="1:8">
      <c r="A1213" s="147"/>
      <c r="B1213" s="148"/>
      <c r="C1213" s="147"/>
      <c r="D1213" s="128"/>
      <c r="E1213" s="135" t="str">
        <f>IFERROR(INDEX('Материал хисобот'!$C$9:$C$259,MATCH(D1213,'Материал хисобот'!$B$9:$B$259,0),1),"")</f>
        <v/>
      </c>
      <c r="F1213" s="136" t="str">
        <f>IFERROR(INDEX('Материал хисобот'!$D$9:$D$259,MATCH(D1213,'Материал хисобот'!$B$9:$B$259,0),1),"")</f>
        <v/>
      </c>
      <c r="G1213" s="141"/>
      <c r="H1213" s="142"/>
    </row>
    <row r="1214" spans="1:8">
      <c r="A1214" s="147"/>
      <c r="B1214" s="148"/>
      <c r="C1214" s="147"/>
      <c r="D1214" s="128"/>
      <c r="E1214" s="135" t="str">
        <f>IFERROR(INDEX('Материал хисобот'!$C$9:$C$259,MATCH(D1214,'Материал хисобот'!$B$9:$B$259,0),1),"")</f>
        <v/>
      </c>
      <c r="F1214" s="136" t="str">
        <f>IFERROR(INDEX('Материал хисобот'!$D$9:$D$259,MATCH(D1214,'Материал хисобот'!$B$9:$B$259,0),1),"")</f>
        <v/>
      </c>
      <c r="G1214" s="141"/>
      <c r="H1214" s="142"/>
    </row>
    <row r="1215" spans="1:8">
      <c r="A1215" s="147"/>
      <c r="B1215" s="148"/>
      <c r="C1215" s="147"/>
      <c r="D1215" s="128"/>
      <c r="E1215" s="135" t="str">
        <f>IFERROR(INDEX('Материал хисобот'!$C$9:$C$259,MATCH(D1215,'Материал хисобот'!$B$9:$B$259,0),1),"")</f>
        <v/>
      </c>
      <c r="F1215" s="136" t="str">
        <f>IFERROR(INDEX('Материал хисобот'!$D$9:$D$259,MATCH(D1215,'Материал хисобот'!$B$9:$B$259,0),1),"")</f>
        <v/>
      </c>
      <c r="G1215" s="141"/>
      <c r="H1215" s="142"/>
    </row>
    <row r="1216" spans="1:8">
      <c r="A1216" s="147"/>
      <c r="B1216" s="148"/>
      <c r="C1216" s="147"/>
      <c r="D1216" s="128"/>
      <c r="E1216" s="135" t="str">
        <f>IFERROR(INDEX('Материал хисобот'!$C$9:$C$259,MATCH(D1216,'Материал хисобот'!$B$9:$B$259,0),1),"")</f>
        <v/>
      </c>
      <c r="F1216" s="136" t="str">
        <f>IFERROR(INDEX('Материал хисобот'!$D$9:$D$259,MATCH(D1216,'Материал хисобот'!$B$9:$B$259,0),1),"")</f>
        <v/>
      </c>
      <c r="G1216" s="141"/>
      <c r="H1216" s="142"/>
    </row>
    <row r="1217" spans="1:8">
      <c r="A1217" s="147"/>
      <c r="B1217" s="148"/>
      <c r="C1217" s="147"/>
      <c r="D1217" s="128"/>
      <c r="E1217" s="135" t="str">
        <f>IFERROR(INDEX('Материал хисобот'!$C$9:$C$259,MATCH(D1217,'Материал хисобот'!$B$9:$B$259,0),1),"")</f>
        <v/>
      </c>
      <c r="F1217" s="136" t="str">
        <f>IFERROR(INDEX('Материал хисобот'!$D$9:$D$259,MATCH(D1217,'Материал хисобот'!$B$9:$B$259,0),1),"")</f>
        <v/>
      </c>
      <c r="G1217" s="141"/>
      <c r="H1217" s="142"/>
    </row>
    <row r="1218" spans="1:8">
      <c r="A1218" s="147"/>
      <c r="B1218" s="148"/>
      <c r="C1218" s="147"/>
      <c r="D1218" s="128"/>
      <c r="E1218" s="135" t="str">
        <f>IFERROR(INDEX('Материал хисобот'!$C$9:$C$259,MATCH(D1218,'Материал хисобот'!$B$9:$B$259,0),1),"")</f>
        <v/>
      </c>
      <c r="F1218" s="136" t="str">
        <f>IFERROR(INDEX('Материал хисобот'!$D$9:$D$259,MATCH(D1218,'Материал хисобот'!$B$9:$B$259,0),1),"")</f>
        <v/>
      </c>
      <c r="G1218" s="141"/>
      <c r="H1218" s="142"/>
    </row>
    <row r="1219" spans="1:8">
      <c r="A1219" s="147"/>
      <c r="B1219" s="148"/>
      <c r="C1219" s="147"/>
      <c r="D1219" s="128"/>
      <c r="E1219" s="135" t="str">
        <f>IFERROR(INDEX('Материал хисобот'!$C$9:$C$259,MATCH(D1219,'Материал хисобот'!$B$9:$B$259,0),1),"")</f>
        <v/>
      </c>
      <c r="F1219" s="136" t="str">
        <f>IFERROR(INDEX('Материал хисобот'!$D$9:$D$259,MATCH(D1219,'Материал хисобот'!$B$9:$B$259,0),1),"")</f>
        <v/>
      </c>
      <c r="G1219" s="141"/>
      <c r="H1219" s="142"/>
    </row>
    <row r="1220" spans="1:8">
      <c r="A1220" s="147"/>
      <c r="B1220" s="148"/>
      <c r="C1220" s="147"/>
      <c r="D1220" s="128"/>
      <c r="E1220" s="135" t="str">
        <f>IFERROR(INDEX('Материал хисобот'!$C$9:$C$259,MATCH(D1220,'Материал хисобот'!$B$9:$B$259,0),1),"")</f>
        <v/>
      </c>
      <c r="F1220" s="136" t="str">
        <f>IFERROR(INDEX('Материал хисобот'!$D$9:$D$259,MATCH(D1220,'Материал хисобот'!$B$9:$B$259,0),1),"")</f>
        <v/>
      </c>
      <c r="G1220" s="141"/>
      <c r="H1220" s="142"/>
    </row>
    <row r="1221" spans="1:8">
      <c r="A1221" s="147"/>
      <c r="B1221" s="148"/>
      <c r="C1221" s="147"/>
      <c r="D1221" s="128"/>
      <c r="E1221" s="135" t="str">
        <f>IFERROR(INDEX('Материал хисобот'!$C$9:$C$259,MATCH(D1221,'Материал хисобот'!$B$9:$B$259,0),1),"")</f>
        <v/>
      </c>
      <c r="F1221" s="136" t="str">
        <f>IFERROR(INDEX('Материал хисобот'!$D$9:$D$259,MATCH(D1221,'Материал хисобот'!$B$9:$B$259,0),1),"")</f>
        <v/>
      </c>
      <c r="G1221" s="141"/>
      <c r="H1221" s="142"/>
    </row>
    <row r="1222" spans="1:8">
      <c r="A1222" s="147"/>
      <c r="B1222" s="148"/>
      <c r="C1222" s="147"/>
      <c r="D1222" s="128"/>
      <c r="E1222" s="135" t="str">
        <f>IFERROR(INDEX('Материал хисобот'!$C$9:$C$259,MATCH(D1222,'Материал хисобот'!$B$9:$B$259,0),1),"")</f>
        <v/>
      </c>
      <c r="F1222" s="136" t="str">
        <f>IFERROR(INDEX('Материал хисобот'!$D$9:$D$259,MATCH(D1222,'Материал хисобот'!$B$9:$B$259,0),1),"")</f>
        <v/>
      </c>
      <c r="G1222" s="141"/>
      <c r="H1222" s="142"/>
    </row>
    <row r="1223" spans="1:8">
      <c r="A1223" s="147"/>
      <c r="B1223" s="148"/>
      <c r="C1223" s="147"/>
      <c r="D1223" s="128"/>
      <c r="E1223" s="135" t="str">
        <f>IFERROR(INDEX('Материал хисобот'!$C$9:$C$259,MATCH(D1223,'Материал хисобот'!$B$9:$B$259,0),1),"")</f>
        <v/>
      </c>
      <c r="F1223" s="136" t="str">
        <f>IFERROR(INDEX('Материал хисобот'!$D$9:$D$259,MATCH(D1223,'Материал хисобот'!$B$9:$B$259,0),1),"")</f>
        <v/>
      </c>
      <c r="G1223" s="141"/>
      <c r="H1223" s="142"/>
    </row>
    <row r="1224" spans="1:8">
      <c r="A1224" s="147"/>
      <c r="B1224" s="148"/>
      <c r="C1224" s="147"/>
      <c r="D1224" s="128"/>
      <c r="E1224" s="135" t="str">
        <f>IFERROR(INDEX('Материал хисобот'!$C$9:$C$259,MATCH(D1224,'Материал хисобот'!$B$9:$B$259,0),1),"")</f>
        <v/>
      </c>
      <c r="F1224" s="136" t="str">
        <f>IFERROR(INDEX('Материал хисобот'!$D$9:$D$259,MATCH(D1224,'Материал хисобот'!$B$9:$B$259,0),1),"")</f>
        <v/>
      </c>
      <c r="G1224" s="141"/>
      <c r="H1224" s="142"/>
    </row>
    <row r="1225" spans="1:8">
      <c r="A1225" s="147"/>
      <c r="B1225" s="148"/>
      <c r="C1225" s="147"/>
      <c r="D1225" s="128"/>
      <c r="E1225" s="135" t="str">
        <f>IFERROR(INDEX('Материал хисобот'!$C$9:$C$259,MATCH(D1225,'Материал хисобот'!$B$9:$B$259,0),1),"")</f>
        <v/>
      </c>
      <c r="F1225" s="136" t="str">
        <f>IFERROR(INDEX('Материал хисобот'!$D$9:$D$259,MATCH(D1225,'Материал хисобот'!$B$9:$B$259,0),1),"")</f>
        <v/>
      </c>
      <c r="G1225" s="141"/>
      <c r="H1225" s="142"/>
    </row>
    <row r="1226" spans="1:8">
      <c r="A1226" s="147"/>
      <c r="B1226" s="148"/>
      <c r="C1226" s="147"/>
      <c r="D1226" s="128"/>
      <c r="E1226" s="135" t="str">
        <f>IFERROR(INDEX('Материал хисобот'!$C$9:$C$259,MATCH(D1226,'Материал хисобот'!$B$9:$B$259,0),1),"")</f>
        <v/>
      </c>
      <c r="F1226" s="136" t="str">
        <f>IFERROR(INDEX('Материал хисобот'!$D$9:$D$259,MATCH(D1226,'Материал хисобот'!$B$9:$B$259,0),1),"")</f>
        <v/>
      </c>
      <c r="G1226" s="141"/>
      <c r="H1226" s="142"/>
    </row>
    <row r="1227" spans="1:8">
      <c r="A1227" s="147"/>
      <c r="B1227" s="148"/>
      <c r="C1227" s="147"/>
      <c r="D1227" s="128"/>
      <c r="E1227" s="135" t="str">
        <f>IFERROR(INDEX('Материал хисобот'!$C$9:$C$259,MATCH(D1227,'Материал хисобот'!$B$9:$B$259,0),1),"")</f>
        <v/>
      </c>
      <c r="F1227" s="136" t="str">
        <f>IFERROR(INDEX('Материал хисобот'!$D$9:$D$259,MATCH(D1227,'Материал хисобот'!$B$9:$B$259,0),1),"")</f>
        <v/>
      </c>
      <c r="G1227" s="141"/>
      <c r="H1227" s="142"/>
    </row>
    <row r="1228" spans="1:8">
      <c r="A1228" s="147"/>
      <c r="B1228" s="148"/>
      <c r="C1228" s="147"/>
      <c r="D1228" s="128"/>
      <c r="E1228" s="135" t="str">
        <f>IFERROR(INDEX('Материал хисобот'!$C$9:$C$259,MATCH(D1228,'Материал хисобот'!$B$9:$B$259,0),1),"")</f>
        <v/>
      </c>
      <c r="F1228" s="136" t="str">
        <f>IFERROR(INDEX('Материал хисобот'!$D$9:$D$259,MATCH(D1228,'Материал хисобот'!$B$9:$B$259,0),1),"")</f>
        <v/>
      </c>
      <c r="G1228" s="141"/>
      <c r="H1228" s="142"/>
    </row>
    <row r="1229" spans="1:8">
      <c r="A1229" s="147"/>
      <c r="B1229" s="148"/>
      <c r="C1229" s="147"/>
      <c r="D1229" s="128"/>
      <c r="E1229" s="135" t="str">
        <f>IFERROR(INDEX('Материал хисобот'!$C$9:$C$259,MATCH(D1229,'Материал хисобот'!$B$9:$B$259,0),1),"")</f>
        <v/>
      </c>
      <c r="F1229" s="136" t="str">
        <f>IFERROR(INDEX('Материал хисобот'!$D$9:$D$259,MATCH(D1229,'Материал хисобот'!$B$9:$B$259,0),1),"")</f>
        <v/>
      </c>
      <c r="G1229" s="141"/>
      <c r="H1229" s="142"/>
    </row>
    <row r="1230" spans="1:8">
      <c r="A1230" s="147"/>
      <c r="B1230" s="148"/>
      <c r="C1230" s="147"/>
      <c r="D1230" s="128"/>
      <c r="E1230" s="135" t="str">
        <f>IFERROR(INDEX('Материал хисобот'!$C$9:$C$259,MATCH(D1230,'Материал хисобот'!$B$9:$B$259,0),1),"")</f>
        <v/>
      </c>
      <c r="F1230" s="136" t="str">
        <f>IFERROR(INDEX('Материал хисобот'!$D$9:$D$259,MATCH(D1230,'Материал хисобот'!$B$9:$B$259,0),1),"")</f>
        <v/>
      </c>
      <c r="G1230" s="141"/>
      <c r="H1230" s="142"/>
    </row>
    <row r="1231" spans="1:8">
      <c r="A1231" s="147"/>
      <c r="B1231" s="148"/>
      <c r="C1231" s="147"/>
      <c r="D1231" s="128"/>
      <c r="E1231" s="135" t="str">
        <f>IFERROR(INDEX('Материал хисобот'!$C$9:$C$259,MATCH(D1231,'Материал хисобот'!$B$9:$B$259,0),1),"")</f>
        <v/>
      </c>
      <c r="F1231" s="136" t="str">
        <f>IFERROR(INDEX('Материал хисобот'!$D$9:$D$259,MATCH(D1231,'Материал хисобот'!$B$9:$B$259,0),1),"")</f>
        <v/>
      </c>
      <c r="G1231" s="141"/>
      <c r="H1231" s="142"/>
    </row>
    <row r="1232" spans="1:8">
      <c r="A1232" s="147"/>
      <c r="B1232" s="148"/>
      <c r="C1232" s="147"/>
      <c r="D1232" s="128"/>
      <c r="E1232" s="135" t="str">
        <f>IFERROR(INDEX('Материал хисобот'!$C$9:$C$259,MATCH(D1232,'Материал хисобот'!$B$9:$B$259,0),1),"")</f>
        <v/>
      </c>
      <c r="F1232" s="136" t="str">
        <f>IFERROR(INDEX('Материал хисобот'!$D$9:$D$259,MATCH(D1232,'Материал хисобот'!$B$9:$B$259,0),1),"")</f>
        <v/>
      </c>
      <c r="G1232" s="141"/>
      <c r="H1232" s="142"/>
    </row>
    <row r="1233" spans="1:8">
      <c r="A1233" s="147"/>
      <c r="B1233" s="148"/>
      <c r="C1233" s="147"/>
      <c r="D1233" s="128"/>
      <c r="E1233" s="135" t="str">
        <f>IFERROR(INDEX('Материал хисобот'!$C$9:$C$259,MATCH(D1233,'Материал хисобот'!$B$9:$B$259,0),1),"")</f>
        <v/>
      </c>
      <c r="F1233" s="136" t="str">
        <f>IFERROR(INDEX('Материал хисобот'!$D$9:$D$259,MATCH(D1233,'Материал хисобот'!$B$9:$B$259,0),1),"")</f>
        <v/>
      </c>
      <c r="G1233" s="141"/>
      <c r="H1233" s="142"/>
    </row>
    <row r="1234" spans="1:8">
      <c r="A1234" s="147"/>
      <c r="B1234" s="148"/>
      <c r="C1234" s="147"/>
      <c r="D1234" s="128"/>
      <c r="E1234" s="135" t="str">
        <f>IFERROR(INDEX('Материал хисобот'!$C$9:$C$259,MATCH(D1234,'Материал хисобот'!$B$9:$B$259,0),1),"")</f>
        <v/>
      </c>
      <c r="F1234" s="136" t="str">
        <f>IFERROR(INDEX('Материал хисобот'!$D$9:$D$259,MATCH(D1234,'Материал хисобот'!$B$9:$B$259,0),1),"")</f>
        <v/>
      </c>
      <c r="G1234" s="141"/>
      <c r="H1234" s="142"/>
    </row>
    <row r="1235" spans="1:8">
      <c r="A1235" s="147"/>
      <c r="B1235" s="148"/>
      <c r="C1235" s="147"/>
      <c r="D1235" s="128"/>
      <c r="E1235" s="135" t="str">
        <f>IFERROR(INDEX('Материал хисобот'!$C$9:$C$259,MATCH(D1235,'Материал хисобот'!$B$9:$B$259,0),1),"")</f>
        <v/>
      </c>
      <c r="F1235" s="136" t="str">
        <f>IFERROR(INDEX('Материал хисобот'!$D$9:$D$259,MATCH(D1235,'Материал хисобот'!$B$9:$B$259,0),1),"")</f>
        <v/>
      </c>
      <c r="G1235" s="141"/>
      <c r="H1235" s="142"/>
    </row>
    <row r="1236" spans="1:8">
      <c r="A1236" s="147"/>
      <c r="B1236" s="148"/>
      <c r="C1236" s="147"/>
      <c r="D1236" s="128"/>
      <c r="E1236" s="135" t="str">
        <f>IFERROR(INDEX('Материал хисобот'!$C$9:$C$259,MATCH(D1236,'Материал хисобот'!$B$9:$B$259,0),1),"")</f>
        <v/>
      </c>
      <c r="F1236" s="136" t="str">
        <f>IFERROR(INDEX('Материал хисобот'!$D$9:$D$259,MATCH(D1236,'Материал хисобот'!$B$9:$B$259,0),1),"")</f>
        <v/>
      </c>
      <c r="G1236" s="141"/>
      <c r="H1236" s="142"/>
    </row>
    <row r="1237" spans="1:8">
      <c r="A1237" s="147"/>
      <c r="B1237" s="148"/>
      <c r="C1237" s="147"/>
      <c r="D1237" s="128"/>
      <c r="E1237" s="135" t="str">
        <f>IFERROR(INDEX('Материал хисобот'!$C$9:$C$259,MATCH(D1237,'Материал хисобот'!$B$9:$B$259,0),1),"")</f>
        <v/>
      </c>
      <c r="F1237" s="136" t="str">
        <f>IFERROR(INDEX('Материал хисобот'!$D$9:$D$259,MATCH(D1237,'Материал хисобот'!$B$9:$B$259,0),1),"")</f>
        <v/>
      </c>
      <c r="G1237" s="141"/>
      <c r="H1237" s="142"/>
    </row>
    <row r="1238" spans="1:8">
      <c r="A1238" s="147"/>
      <c r="B1238" s="148"/>
      <c r="C1238" s="147"/>
      <c r="D1238" s="128"/>
      <c r="E1238" s="135" t="str">
        <f>IFERROR(INDEX('Материал хисобот'!$C$9:$C$259,MATCH(D1238,'Материал хисобот'!$B$9:$B$259,0),1),"")</f>
        <v/>
      </c>
      <c r="F1238" s="136" t="str">
        <f>IFERROR(INDEX('Материал хисобот'!$D$9:$D$259,MATCH(D1238,'Материал хисобот'!$B$9:$B$259,0),1),"")</f>
        <v/>
      </c>
      <c r="G1238" s="141"/>
      <c r="H1238" s="142"/>
    </row>
    <row r="1239" spans="1:8">
      <c r="A1239" s="147"/>
      <c r="B1239" s="148"/>
      <c r="C1239" s="147"/>
      <c r="D1239" s="128"/>
      <c r="E1239" s="135" t="str">
        <f>IFERROR(INDEX('Материал хисобот'!$C$9:$C$259,MATCH(D1239,'Материал хисобот'!$B$9:$B$259,0),1),"")</f>
        <v/>
      </c>
      <c r="F1239" s="136" t="str">
        <f>IFERROR(INDEX('Материал хисобот'!$D$9:$D$259,MATCH(D1239,'Материал хисобот'!$B$9:$B$259,0),1),"")</f>
        <v/>
      </c>
      <c r="G1239" s="141"/>
      <c r="H1239" s="142"/>
    </row>
    <row r="1240" spans="1:8">
      <c r="A1240" s="147"/>
      <c r="B1240" s="148"/>
      <c r="C1240" s="147"/>
      <c r="D1240" s="128"/>
      <c r="E1240" s="135" t="str">
        <f>IFERROR(INDEX('Материал хисобот'!$C$9:$C$259,MATCH(D1240,'Материал хисобот'!$B$9:$B$259,0),1),"")</f>
        <v/>
      </c>
      <c r="F1240" s="136" t="str">
        <f>IFERROR(INDEX('Материал хисобот'!$D$9:$D$259,MATCH(D1240,'Материал хисобот'!$B$9:$B$259,0),1),"")</f>
        <v/>
      </c>
      <c r="G1240" s="141"/>
      <c r="H1240" s="142"/>
    </row>
    <row r="1241" spans="1:8">
      <c r="A1241" s="147"/>
      <c r="B1241" s="148"/>
      <c r="C1241" s="147"/>
      <c r="D1241" s="128"/>
      <c r="E1241" s="135" t="str">
        <f>IFERROR(INDEX('Материал хисобот'!$C$9:$C$259,MATCH(D1241,'Материал хисобот'!$B$9:$B$259,0),1),"")</f>
        <v/>
      </c>
      <c r="F1241" s="136" t="str">
        <f>IFERROR(INDEX('Материал хисобот'!$D$9:$D$259,MATCH(D1241,'Материал хисобот'!$B$9:$B$259,0),1),"")</f>
        <v/>
      </c>
      <c r="G1241" s="141"/>
      <c r="H1241" s="142"/>
    </row>
    <row r="1242" spans="1:8">
      <c r="A1242" s="147"/>
      <c r="B1242" s="148"/>
      <c r="C1242" s="147"/>
      <c r="D1242" s="128"/>
      <c r="E1242" s="135" t="str">
        <f>IFERROR(INDEX('Материал хисобот'!$C$9:$C$259,MATCH(D1242,'Материал хисобот'!$B$9:$B$259,0),1),"")</f>
        <v/>
      </c>
      <c r="F1242" s="136" t="str">
        <f>IFERROR(INDEX('Материал хисобот'!$D$9:$D$259,MATCH(D1242,'Материал хисобот'!$B$9:$B$259,0),1),"")</f>
        <v/>
      </c>
      <c r="G1242" s="141"/>
      <c r="H1242" s="142"/>
    </row>
    <row r="1243" spans="1:8">
      <c r="A1243" s="147"/>
      <c r="B1243" s="148"/>
      <c r="C1243" s="147"/>
      <c r="D1243" s="128"/>
      <c r="E1243" s="135" t="str">
        <f>IFERROR(INDEX('Материал хисобот'!$C$9:$C$259,MATCH(D1243,'Материал хисобот'!$B$9:$B$259,0),1),"")</f>
        <v/>
      </c>
      <c r="F1243" s="136" t="str">
        <f>IFERROR(INDEX('Материал хисобот'!$D$9:$D$259,MATCH(D1243,'Материал хисобот'!$B$9:$B$259,0),1),"")</f>
        <v/>
      </c>
      <c r="G1243" s="141"/>
      <c r="H1243" s="142"/>
    </row>
    <row r="1244" spans="1:8">
      <c r="A1244" s="147"/>
      <c r="B1244" s="148"/>
      <c r="C1244" s="147"/>
      <c r="D1244" s="128"/>
      <c r="E1244" s="135" t="str">
        <f>IFERROR(INDEX('Материал хисобот'!$C$9:$C$259,MATCH(D1244,'Материал хисобот'!$B$9:$B$259,0),1),"")</f>
        <v/>
      </c>
      <c r="F1244" s="136" t="str">
        <f>IFERROR(INDEX('Материал хисобот'!$D$9:$D$259,MATCH(D1244,'Материал хисобот'!$B$9:$B$259,0),1),"")</f>
        <v/>
      </c>
      <c r="G1244" s="141"/>
      <c r="H1244" s="142"/>
    </row>
    <row r="1245" spans="1:8">
      <c r="A1245" s="147"/>
      <c r="B1245" s="148"/>
      <c r="C1245" s="147"/>
      <c r="D1245" s="128"/>
      <c r="E1245" s="135" t="str">
        <f>IFERROR(INDEX('Материал хисобот'!$C$9:$C$259,MATCH(D1245,'Материал хисобот'!$B$9:$B$259,0),1),"")</f>
        <v/>
      </c>
      <c r="F1245" s="136" t="str">
        <f>IFERROR(INDEX('Материал хисобот'!$D$9:$D$259,MATCH(D1245,'Материал хисобот'!$B$9:$B$259,0),1),"")</f>
        <v/>
      </c>
      <c r="G1245" s="141"/>
      <c r="H1245" s="142"/>
    </row>
    <row r="1246" spans="1:8">
      <c r="A1246" s="147"/>
      <c r="B1246" s="148"/>
      <c r="C1246" s="147"/>
      <c r="D1246" s="128"/>
      <c r="E1246" s="135" t="str">
        <f>IFERROR(INDEX('Материал хисобот'!$C$9:$C$259,MATCH(D1246,'Материал хисобот'!$B$9:$B$259,0),1),"")</f>
        <v/>
      </c>
      <c r="F1246" s="136" t="str">
        <f>IFERROR(INDEX('Материал хисобот'!$D$9:$D$259,MATCH(D1246,'Материал хисобот'!$B$9:$B$259,0),1),"")</f>
        <v/>
      </c>
      <c r="G1246" s="141"/>
      <c r="H1246" s="142"/>
    </row>
    <row r="1247" spans="1:8">
      <c r="A1247" s="147"/>
      <c r="B1247" s="148"/>
      <c r="C1247" s="147"/>
      <c r="D1247" s="128"/>
      <c r="E1247" s="135" t="str">
        <f>IFERROR(INDEX('Материал хисобот'!$C$9:$C$259,MATCH(D1247,'Материал хисобот'!$B$9:$B$259,0),1),"")</f>
        <v/>
      </c>
      <c r="F1247" s="136" t="str">
        <f>IFERROR(INDEX('Материал хисобот'!$D$9:$D$259,MATCH(D1247,'Материал хисобот'!$B$9:$B$259,0),1),"")</f>
        <v/>
      </c>
      <c r="G1247" s="141"/>
      <c r="H1247" s="142"/>
    </row>
    <row r="1248" spans="1:8">
      <c r="A1248" s="147"/>
      <c r="B1248" s="148"/>
      <c r="C1248" s="147"/>
      <c r="D1248" s="128"/>
      <c r="E1248" s="135" t="str">
        <f>IFERROR(INDEX('Материал хисобот'!$C$9:$C$259,MATCH(D1248,'Материал хисобот'!$B$9:$B$259,0),1),"")</f>
        <v/>
      </c>
      <c r="F1248" s="136" t="str">
        <f>IFERROR(INDEX('Материал хисобот'!$D$9:$D$259,MATCH(D1248,'Материал хисобот'!$B$9:$B$259,0),1),"")</f>
        <v/>
      </c>
      <c r="G1248" s="141"/>
      <c r="H1248" s="142"/>
    </row>
    <row r="1249" spans="1:8">
      <c r="A1249" s="147"/>
      <c r="B1249" s="148"/>
      <c r="C1249" s="147"/>
      <c r="D1249" s="128"/>
      <c r="E1249" s="135" t="str">
        <f>IFERROR(INDEX('Материал хисобот'!$C$9:$C$259,MATCH(D1249,'Материал хисобот'!$B$9:$B$259,0),1),"")</f>
        <v/>
      </c>
      <c r="F1249" s="136" t="str">
        <f>IFERROR(INDEX('Материал хисобот'!$D$9:$D$259,MATCH(D1249,'Материал хисобот'!$B$9:$B$259,0),1),"")</f>
        <v/>
      </c>
      <c r="G1249" s="141"/>
      <c r="H1249" s="142"/>
    </row>
    <row r="1250" spans="1:8">
      <c r="A1250" s="147"/>
      <c r="B1250" s="148"/>
      <c r="C1250" s="147"/>
      <c r="D1250" s="128"/>
      <c r="E1250" s="135" t="str">
        <f>IFERROR(INDEX('Материал хисобот'!$C$9:$C$259,MATCH(D1250,'Материал хисобот'!$B$9:$B$259,0),1),"")</f>
        <v/>
      </c>
      <c r="F1250" s="136" t="str">
        <f>IFERROR(INDEX('Материал хисобот'!$D$9:$D$259,MATCH(D1250,'Материал хисобот'!$B$9:$B$259,0),1),"")</f>
        <v/>
      </c>
      <c r="G1250" s="141"/>
      <c r="H1250" s="142"/>
    </row>
    <row r="1251" spans="1:8">
      <c r="A1251" s="147"/>
      <c r="B1251" s="148"/>
      <c r="C1251" s="147"/>
      <c r="D1251" s="128"/>
      <c r="E1251" s="135" t="str">
        <f>IFERROR(INDEX('Материал хисобот'!$C$9:$C$259,MATCH(D1251,'Материал хисобот'!$B$9:$B$259,0),1),"")</f>
        <v/>
      </c>
      <c r="F1251" s="136" t="str">
        <f>IFERROR(INDEX('Материал хисобот'!$D$9:$D$259,MATCH(D1251,'Материал хисобот'!$B$9:$B$259,0),1),"")</f>
        <v/>
      </c>
      <c r="G1251" s="141"/>
      <c r="H1251" s="142"/>
    </row>
    <row r="1252" spans="1:8">
      <c r="A1252" s="147"/>
      <c r="B1252" s="148"/>
      <c r="C1252" s="147"/>
      <c r="D1252" s="128"/>
      <c r="E1252" s="135" t="str">
        <f>IFERROR(INDEX('Материал хисобот'!$C$9:$C$259,MATCH(D1252,'Материал хисобот'!$B$9:$B$259,0),1),"")</f>
        <v/>
      </c>
      <c r="F1252" s="136" t="str">
        <f>IFERROR(INDEX('Материал хисобот'!$D$9:$D$259,MATCH(D1252,'Материал хисобот'!$B$9:$B$259,0),1),"")</f>
        <v/>
      </c>
      <c r="G1252" s="141"/>
      <c r="H1252" s="142"/>
    </row>
    <row r="1253" spans="1:8">
      <c r="A1253" s="147"/>
      <c r="B1253" s="148"/>
      <c r="C1253" s="147"/>
      <c r="D1253" s="128"/>
      <c r="E1253" s="135" t="str">
        <f>IFERROR(INDEX('Материал хисобот'!$C$9:$C$259,MATCH(D1253,'Материал хисобот'!$B$9:$B$259,0),1),"")</f>
        <v/>
      </c>
      <c r="F1253" s="136" t="str">
        <f>IFERROR(INDEX('Материал хисобот'!$D$9:$D$259,MATCH(D1253,'Материал хисобот'!$B$9:$B$259,0),1),"")</f>
        <v/>
      </c>
      <c r="G1253" s="141"/>
      <c r="H1253" s="142"/>
    </row>
    <row r="1254" spans="1:8">
      <c r="A1254" s="147"/>
      <c r="B1254" s="148"/>
      <c r="C1254" s="147"/>
      <c r="D1254" s="128"/>
      <c r="E1254" s="135" t="str">
        <f>IFERROR(INDEX('Материал хисобот'!$C$9:$C$259,MATCH(D1254,'Материал хисобот'!$B$9:$B$259,0),1),"")</f>
        <v/>
      </c>
      <c r="F1254" s="136" t="str">
        <f>IFERROR(INDEX('Материал хисобот'!$D$9:$D$259,MATCH(D1254,'Материал хисобот'!$B$9:$B$259,0),1),"")</f>
        <v/>
      </c>
      <c r="G1254" s="141"/>
      <c r="H1254" s="142"/>
    </row>
    <row r="1255" spans="1:8">
      <c r="A1255" s="147"/>
      <c r="B1255" s="148"/>
      <c r="C1255" s="147"/>
      <c r="D1255" s="128"/>
      <c r="E1255" s="135" t="str">
        <f>IFERROR(INDEX('Материал хисобот'!$C$9:$C$259,MATCH(D1255,'Материал хисобот'!$B$9:$B$259,0),1),"")</f>
        <v/>
      </c>
      <c r="F1255" s="136" t="str">
        <f>IFERROR(INDEX('Материал хисобот'!$D$9:$D$259,MATCH(D1255,'Материал хисобот'!$B$9:$B$259,0),1),"")</f>
        <v/>
      </c>
      <c r="G1255" s="141"/>
      <c r="H1255" s="142"/>
    </row>
    <row r="1256" spans="1:8">
      <c r="A1256" s="147"/>
      <c r="B1256" s="148"/>
      <c r="C1256" s="147"/>
      <c r="D1256" s="128"/>
      <c r="E1256" s="135" t="str">
        <f>IFERROR(INDEX('Материал хисобот'!$C$9:$C$259,MATCH(D1256,'Материал хисобот'!$B$9:$B$259,0),1),"")</f>
        <v/>
      </c>
      <c r="F1256" s="136" t="str">
        <f>IFERROR(INDEX('Материал хисобот'!$D$9:$D$259,MATCH(D1256,'Материал хисобот'!$B$9:$B$259,0),1),"")</f>
        <v/>
      </c>
      <c r="G1256" s="141"/>
      <c r="H1256" s="142"/>
    </row>
    <row r="1257" spans="1:8">
      <c r="A1257" s="147"/>
      <c r="B1257" s="148"/>
      <c r="C1257" s="147"/>
      <c r="D1257" s="128"/>
      <c r="E1257" s="135" t="str">
        <f>IFERROR(INDEX('Материал хисобот'!$C$9:$C$259,MATCH(D1257,'Материал хисобот'!$B$9:$B$259,0),1),"")</f>
        <v/>
      </c>
      <c r="F1257" s="136" t="str">
        <f>IFERROR(INDEX('Материал хисобот'!$D$9:$D$259,MATCH(D1257,'Материал хисобот'!$B$9:$B$259,0),1),"")</f>
        <v/>
      </c>
      <c r="G1257" s="141"/>
      <c r="H1257" s="142"/>
    </row>
    <row r="1258" spans="1:8">
      <c r="A1258" s="147"/>
      <c r="B1258" s="148"/>
      <c r="C1258" s="147"/>
      <c r="D1258" s="128"/>
      <c r="E1258" s="135" t="str">
        <f>IFERROR(INDEX('Материал хисобот'!$C$9:$C$259,MATCH(D1258,'Материал хисобот'!$B$9:$B$259,0),1),"")</f>
        <v/>
      </c>
      <c r="F1258" s="136" t="str">
        <f>IFERROR(INDEX('Материал хисобот'!$D$9:$D$259,MATCH(D1258,'Материал хисобот'!$B$9:$B$259,0),1),"")</f>
        <v/>
      </c>
      <c r="G1258" s="141"/>
      <c r="H1258" s="142"/>
    </row>
    <row r="1259" spans="1:8">
      <c r="A1259" s="147"/>
      <c r="B1259" s="148"/>
      <c r="C1259" s="147"/>
      <c r="D1259" s="128"/>
      <c r="E1259" s="135" t="str">
        <f>IFERROR(INDEX('Материал хисобот'!$C$9:$C$259,MATCH(D1259,'Материал хисобот'!$B$9:$B$259,0),1),"")</f>
        <v/>
      </c>
      <c r="F1259" s="136" t="str">
        <f>IFERROR(INDEX('Материал хисобот'!$D$9:$D$259,MATCH(D1259,'Материал хисобот'!$B$9:$B$259,0),1),"")</f>
        <v/>
      </c>
      <c r="G1259" s="141"/>
      <c r="H1259" s="142"/>
    </row>
    <row r="1260" spans="1:8">
      <c r="A1260" s="147"/>
      <c r="B1260" s="148"/>
      <c r="C1260" s="147"/>
      <c r="D1260" s="128"/>
      <c r="E1260" s="135" t="str">
        <f>IFERROR(INDEX('Материал хисобот'!$C$9:$C$259,MATCH(D1260,'Материал хисобот'!$B$9:$B$259,0),1),"")</f>
        <v/>
      </c>
      <c r="F1260" s="136" t="str">
        <f>IFERROR(INDEX('Материал хисобот'!$D$9:$D$259,MATCH(D1260,'Материал хисобот'!$B$9:$B$259,0),1),"")</f>
        <v/>
      </c>
      <c r="G1260" s="141"/>
      <c r="H1260" s="142"/>
    </row>
    <row r="1261" spans="1:8">
      <c r="A1261" s="147"/>
      <c r="B1261" s="148"/>
      <c r="C1261" s="147"/>
      <c r="D1261" s="128"/>
      <c r="E1261" s="135" t="str">
        <f>IFERROR(INDEX('Материал хисобот'!$C$9:$C$259,MATCH(D1261,'Материал хисобот'!$B$9:$B$259,0),1),"")</f>
        <v/>
      </c>
      <c r="F1261" s="136" t="str">
        <f>IFERROR(INDEX('Материал хисобот'!$D$9:$D$259,MATCH(D1261,'Материал хисобот'!$B$9:$B$259,0),1),"")</f>
        <v/>
      </c>
      <c r="G1261" s="141"/>
      <c r="H1261" s="142"/>
    </row>
    <row r="1262" spans="1:8">
      <c r="A1262" s="147"/>
      <c r="B1262" s="148"/>
      <c r="C1262" s="147"/>
      <c r="D1262" s="128"/>
      <c r="E1262" s="135" t="str">
        <f>IFERROR(INDEX('Материал хисобот'!$C$9:$C$259,MATCH(D1262,'Материал хисобот'!$B$9:$B$259,0),1),"")</f>
        <v/>
      </c>
      <c r="F1262" s="136" t="str">
        <f>IFERROR(INDEX('Материал хисобот'!$D$9:$D$259,MATCH(D1262,'Материал хисобот'!$B$9:$B$259,0),1),"")</f>
        <v/>
      </c>
      <c r="G1262" s="141"/>
      <c r="H1262" s="142"/>
    </row>
    <row r="1263" spans="1:8">
      <c r="A1263" s="147"/>
      <c r="B1263" s="148"/>
      <c r="C1263" s="147"/>
      <c r="D1263" s="128"/>
      <c r="E1263" s="135" t="str">
        <f>IFERROR(INDEX('Материал хисобот'!$C$9:$C$259,MATCH(D1263,'Материал хисобот'!$B$9:$B$259,0),1),"")</f>
        <v/>
      </c>
      <c r="F1263" s="136" t="str">
        <f>IFERROR(INDEX('Материал хисобот'!$D$9:$D$259,MATCH(D1263,'Материал хисобот'!$B$9:$B$259,0),1),"")</f>
        <v/>
      </c>
      <c r="G1263" s="141"/>
      <c r="H1263" s="142"/>
    </row>
    <row r="1264" spans="1:8">
      <c r="A1264" s="147"/>
      <c r="B1264" s="148"/>
      <c r="C1264" s="147"/>
      <c r="D1264" s="128"/>
      <c r="E1264" s="135" t="str">
        <f>IFERROR(INDEX('Материал хисобот'!$C$9:$C$259,MATCH(D1264,'Материал хисобот'!$B$9:$B$259,0),1),"")</f>
        <v/>
      </c>
      <c r="F1264" s="136" t="str">
        <f>IFERROR(INDEX('Материал хисобот'!$D$9:$D$259,MATCH(D1264,'Материал хисобот'!$B$9:$B$259,0),1),"")</f>
        <v/>
      </c>
      <c r="G1264" s="141"/>
      <c r="H1264" s="142"/>
    </row>
    <row r="1265" spans="1:8">
      <c r="A1265" s="147"/>
      <c r="B1265" s="148"/>
      <c r="C1265" s="147"/>
      <c r="D1265" s="128"/>
      <c r="E1265" s="135" t="str">
        <f>IFERROR(INDEX('Материал хисобот'!$C$9:$C$259,MATCH(D1265,'Материал хисобот'!$B$9:$B$259,0),1),"")</f>
        <v/>
      </c>
      <c r="F1265" s="136" t="str">
        <f>IFERROR(INDEX('Материал хисобот'!$D$9:$D$259,MATCH(D1265,'Материал хисобот'!$B$9:$B$259,0),1),"")</f>
        <v/>
      </c>
      <c r="G1265" s="141"/>
      <c r="H1265" s="142"/>
    </row>
    <row r="1266" spans="1:8">
      <c r="A1266" s="147"/>
      <c r="B1266" s="148"/>
      <c r="C1266" s="147"/>
      <c r="D1266" s="128"/>
      <c r="E1266" s="135" t="str">
        <f>IFERROR(INDEX('Материал хисобот'!$C$9:$C$259,MATCH(D1266,'Материал хисобот'!$B$9:$B$259,0),1),"")</f>
        <v/>
      </c>
      <c r="F1266" s="136" t="str">
        <f>IFERROR(INDEX('Материал хисобот'!$D$9:$D$259,MATCH(D1266,'Материал хисобот'!$B$9:$B$259,0),1),"")</f>
        <v/>
      </c>
      <c r="G1266" s="141"/>
      <c r="H1266" s="142"/>
    </row>
    <row r="1267" spans="1:8">
      <c r="A1267" s="147"/>
      <c r="B1267" s="148"/>
      <c r="C1267" s="147"/>
      <c r="D1267" s="128"/>
      <c r="E1267" s="135" t="str">
        <f>IFERROR(INDEX('Материал хисобот'!$C$9:$C$259,MATCH(D1267,'Материал хисобот'!$B$9:$B$259,0),1),"")</f>
        <v/>
      </c>
      <c r="F1267" s="136" t="str">
        <f>IFERROR(INDEX('Материал хисобот'!$D$9:$D$259,MATCH(D1267,'Материал хисобот'!$B$9:$B$259,0),1),"")</f>
        <v/>
      </c>
      <c r="G1267" s="141"/>
      <c r="H1267" s="142"/>
    </row>
    <row r="1268" spans="1:8">
      <c r="A1268" s="147"/>
      <c r="B1268" s="148"/>
      <c r="C1268" s="147"/>
      <c r="D1268" s="128"/>
      <c r="E1268" s="135" t="str">
        <f>IFERROR(INDEX('Материал хисобот'!$C$9:$C$259,MATCH(D1268,'Материал хисобот'!$B$9:$B$259,0),1),"")</f>
        <v/>
      </c>
      <c r="F1268" s="136" t="str">
        <f>IFERROR(INDEX('Материал хисобот'!$D$9:$D$259,MATCH(D1268,'Материал хисобот'!$B$9:$B$259,0),1),"")</f>
        <v/>
      </c>
      <c r="G1268" s="141"/>
      <c r="H1268" s="142"/>
    </row>
    <row r="1269" spans="1:8">
      <c r="A1269" s="147"/>
      <c r="B1269" s="148"/>
      <c r="C1269" s="147"/>
      <c r="D1269" s="128"/>
      <c r="E1269" s="135" t="str">
        <f>IFERROR(INDEX('Материал хисобот'!$C$9:$C$259,MATCH(D1269,'Материал хисобот'!$B$9:$B$259,0),1),"")</f>
        <v/>
      </c>
      <c r="F1269" s="136" t="str">
        <f>IFERROR(INDEX('Материал хисобот'!$D$9:$D$259,MATCH(D1269,'Материал хисобот'!$B$9:$B$259,0),1),"")</f>
        <v/>
      </c>
      <c r="G1269" s="141"/>
      <c r="H1269" s="142"/>
    </row>
    <row r="1270" spans="1:8">
      <c r="A1270" s="147"/>
      <c r="B1270" s="148"/>
      <c r="C1270" s="147"/>
      <c r="D1270" s="128"/>
      <c r="E1270" s="135" t="str">
        <f>IFERROR(INDEX('Материал хисобот'!$C$9:$C$259,MATCH(D1270,'Материал хисобот'!$B$9:$B$259,0),1),"")</f>
        <v/>
      </c>
      <c r="F1270" s="136" t="str">
        <f>IFERROR(INDEX('Материал хисобот'!$D$9:$D$259,MATCH(D1270,'Материал хисобот'!$B$9:$B$259,0),1),"")</f>
        <v/>
      </c>
      <c r="G1270" s="141"/>
      <c r="H1270" s="142"/>
    </row>
    <row r="1271" spans="1:8">
      <c r="A1271" s="147"/>
      <c r="B1271" s="148"/>
      <c r="C1271" s="147"/>
      <c r="D1271" s="128"/>
      <c r="E1271" s="135" t="str">
        <f>IFERROR(INDEX('Материал хисобот'!$C$9:$C$259,MATCH(D1271,'Материал хисобот'!$B$9:$B$259,0),1),"")</f>
        <v/>
      </c>
      <c r="F1271" s="136" t="str">
        <f>IFERROR(INDEX('Материал хисобот'!$D$9:$D$259,MATCH(D1271,'Материал хисобот'!$B$9:$B$259,0),1),"")</f>
        <v/>
      </c>
      <c r="G1271" s="141"/>
      <c r="H1271" s="142"/>
    </row>
    <row r="1272" spans="1:8">
      <c r="A1272" s="147"/>
      <c r="B1272" s="148"/>
      <c r="C1272" s="147"/>
      <c r="D1272" s="128"/>
      <c r="E1272" s="135" t="str">
        <f>IFERROR(INDEX('Материал хисобот'!$C$9:$C$259,MATCH(D1272,'Материал хисобот'!$B$9:$B$259,0),1),"")</f>
        <v/>
      </c>
      <c r="F1272" s="136" t="str">
        <f>IFERROR(INDEX('Материал хисобот'!$D$9:$D$259,MATCH(D1272,'Материал хисобот'!$B$9:$B$259,0),1),"")</f>
        <v/>
      </c>
      <c r="G1272" s="141"/>
      <c r="H1272" s="142"/>
    </row>
    <row r="1273" spans="1:8">
      <c r="A1273" s="147"/>
      <c r="B1273" s="148"/>
      <c r="C1273" s="147"/>
      <c r="D1273" s="128"/>
      <c r="E1273" s="135" t="str">
        <f>IFERROR(INDEX('Материал хисобот'!$C$9:$C$259,MATCH(D1273,'Материал хисобот'!$B$9:$B$259,0),1),"")</f>
        <v/>
      </c>
      <c r="F1273" s="136" t="str">
        <f>IFERROR(INDEX('Материал хисобот'!$D$9:$D$259,MATCH(D1273,'Материал хисобот'!$B$9:$B$259,0),1),"")</f>
        <v/>
      </c>
      <c r="G1273" s="141"/>
      <c r="H1273" s="142"/>
    </row>
    <row r="1274" spans="1:8">
      <c r="A1274" s="147"/>
      <c r="B1274" s="148"/>
      <c r="C1274" s="147"/>
      <c r="D1274" s="128"/>
      <c r="E1274" s="135" t="str">
        <f>IFERROR(INDEX('Материал хисобот'!$C$9:$C$259,MATCH(D1274,'Материал хисобот'!$B$9:$B$259,0),1),"")</f>
        <v/>
      </c>
      <c r="F1274" s="136" t="str">
        <f>IFERROR(INDEX('Материал хисобот'!$D$9:$D$259,MATCH(D1274,'Материал хисобот'!$B$9:$B$259,0),1),"")</f>
        <v/>
      </c>
      <c r="G1274" s="141"/>
      <c r="H1274" s="142"/>
    </row>
    <row r="1275" spans="1:8">
      <c r="A1275" s="147"/>
      <c r="B1275" s="148"/>
      <c r="C1275" s="147"/>
      <c r="D1275" s="128"/>
      <c r="E1275" s="135" t="str">
        <f>IFERROR(INDEX('Материал хисобот'!$C$9:$C$259,MATCH(D1275,'Материал хисобот'!$B$9:$B$259,0),1),"")</f>
        <v/>
      </c>
      <c r="F1275" s="136" t="str">
        <f>IFERROR(INDEX('Материал хисобот'!$D$9:$D$259,MATCH(D1275,'Материал хисобот'!$B$9:$B$259,0),1),"")</f>
        <v/>
      </c>
      <c r="G1275" s="141"/>
      <c r="H1275" s="142"/>
    </row>
    <row r="1276" spans="1:8">
      <c r="A1276" s="147"/>
      <c r="B1276" s="148"/>
      <c r="C1276" s="147"/>
      <c r="D1276" s="128"/>
      <c r="E1276" s="135" t="str">
        <f>IFERROR(INDEX('Материал хисобот'!$C$9:$C$259,MATCH(D1276,'Материал хисобот'!$B$9:$B$259,0),1),"")</f>
        <v/>
      </c>
      <c r="F1276" s="136" t="str">
        <f>IFERROR(INDEX('Материал хисобот'!$D$9:$D$259,MATCH(D1276,'Материал хисобот'!$B$9:$B$259,0),1),"")</f>
        <v/>
      </c>
      <c r="G1276" s="141"/>
      <c r="H1276" s="142"/>
    </row>
    <row r="1277" spans="1:8">
      <c r="A1277" s="147"/>
      <c r="B1277" s="148"/>
      <c r="C1277" s="147"/>
      <c r="D1277" s="128"/>
      <c r="E1277" s="135" t="str">
        <f>IFERROR(INDEX('Материал хисобот'!$C$9:$C$259,MATCH(D1277,'Материал хисобот'!$B$9:$B$259,0),1),"")</f>
        <v/>
      </c>
      <c r="F1277" s="136" t="str">
        <f>IFERROR(INDEX('Материал хисобот'!$D$9:$D$259,MATCH(D1277,'Материал хисобот'!$B$9:$B$259,0),1),"")</f>
        <v/>
      </c>
      <c r="G1277" s="141"/>
      <c r="H1277" s="142"/>
    </row>
    <row r="1278" spans="1:8">
      <c r="A1278" s="147"/>
      <c r="B1278" s="148"/>
      <c r="C1278" s="147"/>
      <c r="D1278" s="128"/>
      <c r="E1278" s="135" t="str">
        <f>IFERROR(INDEX('Материал хисобот'!$C$9:$C$259,MATCH(D1278,'Материал хисобот'!$B$9:$B$259,0),1),"")</f>
        <v/>
      </c>
      <c r="F1278" s="136" t="str">
        <f>IFERROR(INDEX('Материал хисобот'!$D$9:$D$259,MATCH(D1278,'Материал хисобот'!$B$9:$B$259,0),1),"")</f>
        <v/>
      </c>
      <c r="G1278" s="141"/>
      <c r="H1278" s="142"/>
    </row>
    <row r="1279" spans="1:8">
      <c r="A1279" s="147"/>
      <c r="B1279" s="148"/>
      <c r="C1279" s="147"/>
      <c r="D1279" s="128"/>
      <c r="E1279" s="135" t="str">
        <f>IFERROR(INDEX('Материал хисобот'!$C$9:$C$259,MATCH(D1279,'Материал хисобот'!$B$9:$B$259,0),1),"")</f>
        <v/>
      </c>
      <c r="F1279" s="136" t="str">
        <f>IFERROR(INDEX('Материал хисобот'!$D$9:$D$259,MATCH(D1279,'Материал хисобот'!$B$9:$B$259,0),1),"")</f>
        <v/>
      </c>
      <c r="G1279" s="141"/>
      <c r="H1279" s="142"/>
    </row>
    <row r="1280" spans="1:8">
      <c r="A1280" s="147"/>
      <c r="B1280" s="148"/>
      <c r="C1280" s="147"/>
      <c r="D1280" s="128"/>
      <c r="E1280" s="135" t="str">
        <f>IFERROR(INDEX('Материал хисобот'!$C$9:$C$259,MATCH(D1280,'Материал хисобот'!$B$9:$B$259,0),1),"")</f>
        <v/>
      </c>
      <c r="F1280" s="136" t="str">
        <f>IFERROR(INDEX('Материал хисобот'!$D$9:$D$259,MATCH(D1280,'Материал хисобот'!$B$9:$B$259,0),1),"")</f>
        <v/>
      </c>
      <c r="G1280" s="141"/>
      <c r="H1280" s="142"/>
    </row>
    <row r="1281" spans="1:8">
      <c r="A1281" s="147"/>
      <c r="B1281" s="148"/>
      <c r="C1281" s="147"/>
      <c r="D1281" s="128"/>
      <c r="E1281" s="135" t="str">
        <f>IFERROR(INDEX('Материал хисобот'!$C$9:$C$259,MATCH(D1281,'Материал хисобот'!$B$9:$B$259,0),1),"")</f>
        <v/>
      </c>
      <c r="F1281" s="136" t="str">
        <f>IFERROR(INDEX('Материал хисобот'!$D$9:$D$259,MATCH(D1281,'Материал хисобот'!$B$9:$B$259,0),1),"")</f>
        <v/>
      </c>
      <c r="G1281" s="141"/>
      <c r="H1281" s="142"/>
    </row>
    <row r="1282" spans="1:8">
      <c r="A1282" s="147"/>
      <c r="B1282" s="148"/>
      <c r="C1282" s="147"/>
      <c r="D1282" s="128"/>
      <c r="E1282" s="135" t="str">
        <f>IFERROR(INDEX('Материал хисобот'!$C$9:$C$259,MATCH(D1282,'Материал хисобот'!$B$9:$B$259,0),1),"")</f>
        <v/>
      </c>
      <c r="F1282" s="136" t="str">
        <f>IFERROR(INDEX('Материал хисобот'!$D$9:$D$259,MATCH(D1282,'Материал хисобот'!$B$9:$B$259,0),1),"")</f>
        <v/>
      </c>
      <c r="G1282" s="141"/>
      <c r="H1282" s="142"/>
    </row>
    <row r="1283" spans="1:8">
      <c r="A1283" s="147"/>
      <c r="B1283" s="148"/>
      <c r="C1283" s="147"/>
      <c r="D1283" s="128"/>
      <c r="E1283" s="135" t="str">
        <f>IFERROR(INDEX('Материал хисобот'!$C$9:$C$259,MATCH(D1283,'Материал хисобот'!$B$9:$B$259,0),1),"")</f>
        <v/>
      </c>
      <c r="F1283" s="136" t="str">
        <f>IFERROR(INDEX('Материал хисобот'!$D$9:$D$259,MATCH(D1283,'Материал хисобот'!$B$9:$B$259,0),1),"")</f>
        <v/>
      </c>
      <c r="G1283" s="141"/>
      <c r="H1283" s="142"/>
    </row>
    <row r="1284" spans="1:8">
      <c r="A1284" s="147"/>
      <c r="B1284" s="148"/>
      <c r="C1284" s="147"/>
      <c r="D1284" s="128"/>
      <c r="E1284" s="135" t="str">
        <f>IFERROR(INDEX('Материал хисобот'!$C$9:$C$259,MATCH(D1284,'Материал хисобот'!$B$9:$B$259,0),1),"")</f>
        <v/>
      </c>
      <c r="F1284" s="136" t="str">
        <f>IFERROR(INDEX('Материал хисобот'!$D$9:$D$259,MATCH(D1284,'Материал хисобот'!$B$9:$B$259,0),1),"")</f>
        <v/>
      </c>
      <c r="G1284" s="141"/>
      <c r="H1284" s="142"/>
    </row>
    <row r="1285" spans="1:8">
      <c r="A1285" s="147"/>
      <c r="B1285" s="148"/>
      <c r="C1285" s="147"/>
      <c r="D1285" s="128"/>
      <c r="E1285" s="135" t="str">
        <f>IFERROR(INDEX('Материал хисобот'!$C$9:$C$259,MATCH(D1285,'Материал хисобот'!$B$9:$B$259,0),1),"")</f>
        <v/>
      </c>
      <c r="F1285" s="136" t="str">
        <f>IFERROR(INDEX('Материал хисобот'!$D$9:$D$259,MATCH(D1285,'Материал хисобот'!$B$9:$B$259,0),1),"")</f>
        <v/>
      </c>
      <c r="G1285" s="141"/>
      <c r="H1285" s="142"/>
    </row>
    <row r="1286" spans="1:8">
      <c r="A1286" s="147"/>
      <c r="B1286" s="148"/>
      <c r="C1286" s="147"/>
      <c r="D1286" s="128"/>
      <c r="E1286" s="135" t="str">
        <f>IFERROR(INDEX('Материал хисобот'!$C$9:$C$259,MATCH(D1286,'Материал хисобот'!$B$9:$B$259,0),1),"")</f>
        <v/>
      </c>
      <c r="F1286" s="136" t="str">
        <f>IFERROR(INDEX('Материал хисобот'!$D$9:$D$259,MATCH(D1286,'Материал хисобот'!$B$9:$B$259,0),1),"")</f>
        <v/>
      </c>
      <c r="G1286" s="141"/>
      <c r="H1286" s="142"/>
    </row>
    <row r="1287" spans="1:8">
      <c r="A1287" s="147"/>
      <c r="B1287" s="148"/>
      <c r="C1287" s="147"/>
      <c r="D1287" s="128"/>
      <c r="E1287" s="135" t="str">
        <f>IFERROR(INDEX('Материал хисобот'!$C$9:$C$259,MATCH(D1287,'Материал хисобот'!$B$9:$B$259,0),1),"")</f>
        <v/>
      </c>
      <c r="F1287" s="136" t="str">
        <f>IFERROR(INDEX('Материал хисобот'!$D$9:$D$259,MATCH(D1287,'Материал хисобот'!$B$9:$B$259,0),1),"")</f>
        <v/>
      </c>
      <c r="G1287" s="141"/>
      <c r="H1287" s="142"/>
    </row>
    <row r="1288" spans="1:8">
      <c r="A1288" s="147"/>
      <c r="B1288" s="148"/>
      <c r="C1288" s="147"/>
      <c r="D1288" s="128"/>
      <c r="E1288" s="135" t="str">
        <f>IFERROR(INDEX('Материал хисобот'!$C$9:$C$259,MATCH(D1288,'Материал хисобот'!$B$9:$B$259,0),1),"")</f>
        <v/>
      </c>
      <c r="F1288" s="136" t="str">
        <f>IFERROR(INDEX('Материал хисобот'!$D$9:$D$259,MATCH(D1288,'Материал хисобот'!$B$9:$B$259,0),1),"")</f>
        <v/>
      </c>
      <c r="G1288" s="141"/>
      <c r="H1288" s="142"/>
    </row>
    <row r="1289" spans="1:8">
      <c r="A1289" s="147"/>
      <c r="B1289" s="148"/>
      <c r="C1289" s="147"/>
      <c r="D1289" s="128"/>
      <c r="E1289" s="135" t="str">
        <f>IFERROR(INDEX('Материал хисобот'!$C$9:$C$259,MATCH(D1289,'Материал хисобот'!$B$9:$B$259,0),1),"")</f>
        <v/>
      </c>
      <c r="F1289" s="136" t="str">
        <f>IFERROR(INDEX('Материал хисобот'!$D$9:$D$259,MATCH(D1289,'Материал хисобот'!$B$9:$B$259,0),1),"")</f>
        <v/>
      </c>
      <c r="G1289" s="141"/>
      <c r="H1289" s="142"/>
    </row>
    <row r="1290" spans="1:8">
      <c r="A1290" s="147"/>
      <c r="B1290" s="148"/>
      <c r="C1290" s="147"/>
      <c r="D1290" s="128"/>
      <c r="E1290" s="135" t="str">
        <f>IFERROR(INDEX('Материал хисобот'!$C$9:$C$259,MATCH(D1290,'Материал хисобот'!$B$9:$B$259,0),1),"")</f>
        <v/>
      </c>
      <c r="F1290" s="136" t="str">
        <f>IFERROR(INDEX('Материал хисобот'!$D$9:$D$259,MATCH(D1290,'Материал хисобот'!$B$9:$B$259,0),1),"")</f>
        <v/>
      </c>
      <c r="G1290" s="141"/>
      <c r="H1290" s="142"/>
    </row>
    <row r="1291" spans="1:8">
      <c r="A1291" s="147"/>
      <c r="B1291" s="148"/>
      <c r="C1291" s="147"/>
      <c r="D1291" s="128"/>
      <c r="E1291" s="135" t="str">
        <f>IFERROR(INDEX('Материал хисобот'!$C$9:$C$259,MATCH(D1291,'Материал хисобот'!$B$9:$B$259,0),1),"")</f>
        <v/>
      </c>
      <c r="F1291" s="136" t="str">
        <f>IFERROR(INDEX('Материал хисобот'!$D$9:$D$259,MATCH(D1291,'Материал хисобот'!$B$9:$B$259,0),1),"")</f>
        <v/>
      </c>
      <c r="G1291" s="141"/>
      <c r="H1291" s="142"/>
    </row>
    <row r="1292" spans="1:8">
      <c r="A1292" s="147"/>
      <c r="B1292" s="148"/>
      <c r="C1292" s="147"/>
      <c r="D1292" s="128"/>
      <c r="E1292" s="135" t="str">
        <f>IFERROR(INDEX('Материал хисобот'!$C$9:$C$259,MATCH(D1292,'Материал хисобот'!$B$9:$B$259,0),1),"")</f>
        <v/>
      </c>
      <c r="F1292" s="136" t="str">
        <f>IFERROR(INDEX('Материал хисобот'!$D$9:$D$259,MATCH(D1292,'Материал хисобот'!$B$9:$B$259,0),1),"")</f>
        <v/>
      </c>
      <c r="G1292" s="141"/>
      <c r="H1292" s="142"/>
    </row>
    <row r="1293" spans="1:8">
      <c r="A1293" s="147"/>
      <c r="B1293" s="148"/>
      <c r="C1293" s="147"/>
      <c r="D1293" s="128"/>
      <c r="E1293" s="135" t="str">
        <f>IFERROR(INDEX('Материал хисобот'!$C$9:$C$259,MATCH(D1293,'Материал хисобот'!$B$9:$B$259,0),1),"")</f>
        <v/>
      </c>
      <c r="F1293" s="136" t="str">
        <f>IFERROR(INDEX('Материал хисобот'!$D$9:$D$259,MATCH(D1293,'Материал хисобот'!$B$9:$B$259,0),1),"")</f>
        <v/>
      </c>
      <c r="G1293" s="141"/>
      <c r="H1293" s="142"/>
    </row>
    <row r="1294" spans="1:8">
      <c r="A1294" s="147"/>
      <c r="B1294" s="148"/>
      <c r="C1294" s="147"/>
      <c r="D1294" s="128"/>
      <c r="E1294" s="135" t="str">
        <f>IFERROR(INDEX('Материал хисобот'!$C$9:$C$259,MATCH(D1294,'Материал хисобот'!$B$9:$B$259,0),1),"")</f>
        <v/>
      </c>
      <c r="F1294" s="136" t="str">
        <f>IFERROR(INDEX('Материал хисобот'!$D$9:$D$259,MATCH(D1294,'Материал хисобот'!$B$9:$B$259,0),1),"")</f>
        <v/>
      </c>
      <c r="G1294" s="141"/>
      <c r="H1294" s="142"/>
    </row>
    <row r="1295" spans="1:8">
      <c r="A1295" s="147"/>
      <c r="B1295" s="148"/>
      <c r="C1295" s="147"/>
      <c r="D1295" s="128"/>
      <c r="E1295" s="135" t="str">
        <f>IFERROR(INDEX('Материал хисобот'!$C$9:$C$259,MATCH(D1295,'Материал хисобот'!$B$9:$B$259,0),1),"")</f>
        <v/>
      </c>
      <c r="F1295" s="136" t="str">
        <f>IFERROR(INDEX('Материал хисобот'!$D$9:$D$259,MATCH(D1295,'Материал хисобот'!$B$9:$B$259,0),1),"")</f>
        <v/>
      </c>
      <c r="G1295" s="141"/>
      <c r="H1295" s="142"/>
    </row>
    <row r="1296" spans="1:8">
      <c r="A1296" s="147"/>
      <c r="B1296" s="148"/>
      <c r="C1296" s="147"/>
      <c r="D1296" s="128"/>
      <c r="E1296" s="135" t="str">
        <f>IFERROR(INDEX('Материал хисобот'!$C$9:$C$259,MATCH(D1296,'Материал хисобот'!$B$9:$B$259,0),1),"")</f>
        <v/>
      </c>
      <c r="F1296" s="136" t="str">
        <f>IFERROR(INDEX('Материал хисобот'!$D$9:$D$259,MATCH(D1296,'Материал хисобот'!$B$9:$B$259,0),1),"")</f>
        <v/>
      </c>
      <c r="G1296" s="141"/>
      <c r="H1296" s="142"/>
    </row>
    <row r="1297" spans="1:8">
      <c r="A1297" s="147"/>
      <c r="B1297" s="148"/>
      <c r="C1297" s="147"/>
      <c r="D1297" s="128"/>
      <c r="E1297" s="135" t="str">
        <f>IFERROR(INDEX('Материал хисобот'!$C$9:$C$259,MATCH(D1297,'Материал хисобот'!$B$9:$B$259,0),1),"")</f>
        <v/>
      </c>
      <c r="F1297" s="136" t="str">
        <f>IFERROR(INDEX('Материал хисобот'!$D$9:$D$259,MATCH(D1297,'Материал хисобот'!$B$9:$B$259,0),1),"")</f>
        <v/>
      </c>
      <c r="G1297" s="141"/>
      <c r="H1297" s="142"/>
    </row>
    <row r="1298" spans="1:8">
      <c r="A1298" s="147"/>
      <c r="B1298" s="148"/>
      <c r="C1298" s="147"/>
      <c r="D1298" s="128"/>
      <c r="E1298" s="135" t="str">
        <f>IFERROR(INDEX('Материал хисобот'!$C$9:$C$259,MATCH(D1298,'Материал хисобот'!$B$9:$B$259,0),1),"")</f>
        <v/>
      </c>
      <c r="F1298" s="136" t="str">
        <f>IFERROR(INDEX('Материал хисобот'!$D$9:$D$259,MATCH(D1298,'Материал хисобот'!$B$9:$B$259,0),1),"")</f>
        <v/>
      </c>
      <c r="G1298" s="141"/>
      <c r="H1298" s="142"/>
    </row>
    <row r="1299" spans="1:8">
      <c r="A1299" s="147"/>
      <c r="B1299" s="148"/>
      <c r="C1299" s="147"/>
      <c r="D1299" s="128"/>
      <c r="E1299" s="135" t="str">
        <f>IFERROR(INDEX('Материал хисобот'!$C$9:$C$259,MATCH(D1299,'Материал хисобот'!$B$9:$B$259,0),1),"")</f>
        <v/>
      </c>
      <c r="F1299" s="136" t="str">
        <f>IFERROR(INDEX('Материал хисобот'!$D$9:$D$259,MATCH(D1299,'Материал хисобот'!$B$9:$B$259,0),1),"")</f>
        <v/>
      </c>
      <c r="G1299" s="141"/>
      <c r="H1299" s="142"/>
    </row>
    <row r="1300" spans="1:8">
      <c r="A1300" s="147"/>
      <c r="B1300" s="148"/>
      <c r="C1300" s="147"/>
      <c r="D1300" s="128"/>
      <c r="E1300" s="135" t="str">
        <f>IFERROR(INDEX('Материал хисобот'!$C$9:$C$259,MATCH(D1300,'Материал хисобот'!$B$9:$B$259,0),1),"")</f>
        <v/>
      </c>
      <c r="F1300" s="136" t="str">
        <f>IFERROR(INDEX('Материал хисобот'!$D$9:$D$259,MATCH(D1300,'Материал хисобот'!$B$9:$B$259,0),1),"")</f>
        <v/>
      </c>
      <c r="G1300" s="141"/>
      <c r="H1300" s="142"/>
    </row>
    <row r="1301" spans="1:8">
      <c r="A1301" s="147"/>
      <c r="B1301" s="148"/>
      <c r="C1301" s="147"/>
      <c r="D1301" s="128"/>
      <c r="E1301" s="135" t="str">
        <f>IFERROR(INDEX('Материал хисобот'!$C$9:$C$259,MATCH(D1301,'Материал хисобот'!$B$9:$B$259,0),1),"")</f>
        <v/>
      </c>
      <c r="F1301" s="136" t="str">
        <f>IFERROR(INDEX('Материал хисобот'!$D$9:$D$259,MATCH(D1301,'Материал хисобот'!$B$9:$B$259,0),1),"")</f>
        <v/>
      </c>
      <c r="G1301" s="141"/>
      <c r="H1301" s="142"/>
    </row>
    <row r="1302" spans="1:8">
      <c r="A1302" s="147"/>
      <c r="B1302" s="148"/>
      <c r="C1302" s="147"/>
      <c r="D1302" s="128"/>
      <c r="E1302" s="135" t="str">
        <f>IFERROR(INDEX('Материал хисобот'!$C$9:$C$259,MATCH(D1302,'Материал хисобот'!$B$9:$B$259,0),1),"")</f>
        <v/>
      </c>
      <c r="F1302" s="136" t="str">
        <f>IFERROR(INDEX('Материал хисобот'!$D$9:$D$259,MATCH(D1302,'Материал хисобот'!$B$9:$B$259,0),1),"")</f>
        <v/>
      </c>
      <c r="G1302" s="141"/>
      <c r="H1302" s="142"/>
    </row>
    <row r="1303" spans="1:8">
      <c r="A1303" s="147"/>
      <c r="B1303" s="148"/>
      <c r="C1303" s="147"/>
      <c r="D1303" s="128"/>
      <c r="E1303" s="135" t="str">
        <f>IFERROR(INDEX('Материал хисобот'!$C$9:$C$259,MATCH(D1303,'Материал хисобот'!$B$9:$B$259,0),1),"")</f>
        <v/>
      </c>
      <c r="F1303" s="136" t="str">
        <f>IFERROR(INDEX('Материал хисобот'!$D$9:$D$259,MATCH(D1303,'Материал хисобот'!$B$9:$B$259,0),1),"")</f>
        <v/>
      </c>
      <c r="G1303" s="141"/>
      <c r="H1303" s="142"/>
    </row>
    <row r="1304" spans="1:8">
      <c r="A1304" s="147"/>
      <c r="B1304" s="148"/>
      <c r="C1304" s="147"/>
      <c r="D1304" s="128"/>
      <c r="E1304" s="135" t="str">
        <f>IFERROR(INDEX('Материал хисобот'!$C$9:$C$259,MATCH(D1304,'Материал хисобот'!$B$9:$B$259,0),1),"")</f>
        <v/>
      </c>
      <c r="F1304" s="136" t="str">
        <f>IFERROR(INDEX('Материал хисобот'!$D$9:$D$259,MATCH(D1304,'Материал хисобот'!$B$9:$B$259,0),1),"")</f>
        <v/>
      </c>
      <c r="G1304" s="141"/>
      <c r="H1304" s="142"/>
    </row>
    <row r="1305" spans="1:8">
      <c r="A1305" s="147"/>
      <c r="B1305" s="148"/>
      <c r="C1305" s="147"/>
      <c r="D1305" s="128"/>
      <c r="E1305" s="135" t="str">
        <f>IFERROR(INDEX('Материал хисобот'!$C$9:$C$259,MATCH(D1305,'Материал хисобот'!$B$9:$B$259,0),1),"")</f>
        <v/>
      </c>
      <c r="F1305" s="136" t="str">
        <f>IFERROR(INDEX('Материал хисобот'!$D$9:$D$259,MATCH(D1305,'Материал хисобот'!$B$9:$B$259,0),1),"")</f>
        <v/>
      </c>
      <c r="G1305" s="141"/>
      <c r="H1305" s="142"/>
    </row>
    <row r="1306" spans="1:8">
      <c r="A1306" s="147"/>
      <c r="B1306" s="148"/>
      <c r="C1306" s="147"/>
      <c r="D1306" s="128"/>
      <c r="E1306" s="135" t="str">
        <f>IFERROR(INDEX('Материал хисобот'!$C$9:$C$259,MATCH(D1306,'Материал хисобот'!$B$9:$B$259,0),1),"")</f>
        <v/>
      </c>
      <c r="F1306" s="136" t="str">
        <f>IFERROR(INDEX('Материал хисобот'!$D$9:$D$259,MATCH(D1306,'Материал хисобот'!$B$9:$B$259,0),1),"")</f>
        <v/>
      </c>
      <c r="G1306" s="141"/>
      <c r="H1306" s="142"/>
    </row>
    <row r="1307" spans="1:8">
      <c r="A1307" s="147"/>
      <c r="B1307" s="148"/>
      <c r="C1307" s="147"/>
      <c r="D1307" s="128"/>
      <c r="E1307" s="135" t="str">
        <f>IFERROR(INDEX('Материал хисобот'!$C$9:$C$259,MATCH(D1307,'Материал хисобот'!$B$9:$B$259,0),1),"")</f>
        <v/>
      </c>
      <c r="F1307" s="136" t="str">
        <f>IFERROR(INDEX('Материал хисобот'!$D$9:$D$259,MATCH(D1307,'Материал хисобот'!$B$9:$B$259,0),1),"")</f>
        <v/>
      </c>
      <c r="G1307" s="141"/>
      <c r="H1307" s="142"/>
    </row>
    <row r="1308" spans="1:8">
      <c r="A1308" s="147"/>
      <c r="B1308" s="148"/>
      <c r="C1308" s="147"/>
      <c r="D1308" s="128"/>
      <c r="E1308" s="135" t="str">
        <f>IFERROR(INDEX('Материал хисобот'!$C$9:$C$259,MATCH(D1308,'Материал хисобот'!$B$9:$B$259,0),1),"")</f>
        <v/>
      </c>
      <c r="F1308" s="136" t="str">
        <f>IFERROR(INDEX('Материал хисобот'!$D$9:$D$259,MATCH(D1308,'Материал хисобот'!$B$9:$B$259,0),1),"")</f>
        <v/>
      </c>
      <c r="G1308" s="141"/>
      <c r="H1308" s="142"/>
    </row>
    <row r="1309" spans="1:8">
      <c r="A1309" s="147"/>
      <c r="B1309" s="148"/>
      <c r="C1309" s="147"/>
      <c r="D1309" s="128"/>
      <c r="E1309" s="135" t="str">
        <f>IFERROR(INDEX('Материал хисобот'!$C$9:$C$259,MATCH(D1309,'Материал хисобот'!$B$9:$B$259,0),1),"")</f>
        <v/>
      </c>
      <c r="F1309" s="136" t="str">
        <f>IFERROR(INDEX('Материал хисобот'!$D$9:$D$259,MATCH(D1309,'Материал хисобот'!$B$9:$B$259,0),1),"")</f>
        <v/>
      </c>
      <c r="G1309" s="141"/>
      <c r="H1309" s="142"/>
    </row>
    <row r="1310" spans="1:8">
      <c r="A1310" s="147"/>
      <c r="B1310" s="148"/>
      <c r="C1310" s="147"/>
      <c r="D1310" s="128"/>
      <c r="E1310" s="135" t="str">
        <f>IFERROR(INDEX('Материал хисобот'!$C$9:$C$259,MATCH(D1310,'Материал хисобот'!$B$9:$B$259,0),1),"")</f>
        <v/>
      </c>
      <c r="F1310" s="136" t="str">
        <f>IFERROR(INDEX('Материал хисобот'!$D$9:$D$259,MATCH(D1310,'Материал хисобот'!$B$9:$B$259,0),1),"")</f>
        <v/>
      </c>
      <c r="G1310" s="141"/>
      <c r="H1310" s="142"/>
    </row>
    <row r="1311" spans="1:8">
      <c r="A1311" s="147"/>
      <c r="B1311" s="148"/>
      <c r="C1311" s="147"/>
      <c r="D1311" s="128"/>
      <c r="E1311" s="135" t="str">
        <f>IFERROR(INDEX('Материал хисобот'!$C$9:$C$259,MATCH(D1311,'Материал хисобот'!$B$9:$B$259,0),1),"")</f>
        <v/>
      </c>
      <c r="F1311" s="136" t="str">
        <f>IFERROR(INDEX('Материал хисобот'!$D$9:$D$259,MATCH(D1311,'Материал хисобот'!$B$9:$B$259,0),1),"")</f>
        <v/>
      </c>
      <c r="G1311" s="141"/>
      <c r="H1311" s="142"/>
    </row>
    <row r="1312" spans="1:8">
      <c r="A1312" s="147"/>
      <c r="B1312" s="148"/>
      <c r="C1312" s="147"/>
      <c r="D1312" s="128"/>
      <c r="E1312" s="135" t="str">
        <f>IFERROR(INDEX('Материал хисобот'!$C$9:$C$259,MATCH(D1312,'Материал хисобот'!$B$9:$B$259,0),1),"")</f>
        <v/>
      </c>
      <c r="F1312" s="136" t="str">
        <f>IFERROR(INDEX('Материал хисобот'!$D$9:$D$259,MATCH(D1312,'Материал хисобот'!$B$9:$B$259,0),1),"")</f>
        <v/>
      </c>
      <c r="G1312" s="141"/>
      <c r="H1312" s="142"/>
    </row>
    <row r="1313" spans="1:8">
      <c r="A1313" s="147"/>
      <c r="B1313" s="148"/>
      <c r="C1313" s="147"/>
      <c r="D1313" s="128"/>
      <c r="E1313" s="135" t="str">
        <f>IFERROR(INDEX('Материал хисобот'!$C$9:$C$259,MATCH(D1313,'Материал хисобот'!$B$9:$B$259,0),1),"")</f>
        <v/>
      </c>
      <c r="F1313" s="136" t="str">
        <f>IFERROR(INDEX('Материал хисобот'!$D$9:$D$259,MATCH(D1313,'Материал хисобот'!$B$9:$B$259,0),1),"")</f>
        <v/>
      </c>
      <c r="G1313" s="141"/>
      <c r="H1313" s="142"/>
    </row>
    <row r="1314" spans="1:8">
      <c r="A1314" s="147"/>
      <c r="B1314" s="148"/>
      <c r="C1314" s="147"/>
      <c r="D1314" s="128"/>
      <c r="E1314" s="135" t="str">
        <f>IFERROR(INDEX('Материал хисобот'!$C$9:$C$259,MATCH(D1314,'Материал хисобот'!$B$9:$B$259,0),1),"")</f>
        <v/>
      </c>
      <c r="F1314" s="136" t="str">
        <f>IFERROR(INDEX('Материал хисобот'!$D$9:$D$259,MATCH(D1314,'Материал хисобот'!$B$9:$B$259,0),1),"")</f>
        <v/>
      </c>
      <c r="G1314" s="141"/>
      <c r="H1314" s="142"/>
    </row>
    <row r="1315" spans="1:8">
      <c r="A1315" s="147"/>
      <c r="B1315" s="148"/>
      <c r="C1315" s="147"/>
      <c r="D1315" s="128"/>
      <c r="E1315" s="135" t="str">
        <f>IFERROR(INDEX('Материал хисобот'!$C$9:$C$259,MATCH(D1315,'Материал хисобот'!$B$9:$B$259,0),1),"")</f>
        <v/>
      </c>
      <c r="F1315" s="136" t="str">
        <f>IFERROR(INDEX('Материал хисобот'!$D$9:$D$259,MATCH(D1315,'Материал хисобот'!$B$9:$B$259,0),1),"")</f>
        <v/>
      </c>
      <c r="G1315" s="141"/>
      <c r="H1315" s="142"/>
    </row>
    <row r="1316" spans="1:8">
      <c r="A1316" s="147"/>
      <c r="B1316" s="148"/>
      <c r="C1316" s="147"/>
      <c r="D1316" s="128"/>
      <c r="E1316" s="135" t="str">
        <f>IFERROR(INDEX('Материал хисобот'!$C$9:$C$259,MATCH(D1316,'Материал хисобот'!$B$9:$B$259,0),1),"")</f>
        <v/>
      </c>
      <c r="F1316" s="136" t="str">
        <f>IFERROR(INDEX('Материал хисобот'!$D$9:$D$259,MATCH(D1316,'Материал хисобот'!$B$9:$B$259,0),1),"")</f>
        <v/>
      </c>
      <c r="G1316" s="141"/>
      <c r="H1316" s="142"/>
    </row>
    <row r="1317" spans="1:8">
      <c r="A1317" s="147"/>
      <c r="B1317" s="148"/>
      <c r="C1317" s="147"/>
      <c r="D1317" s="128"/>
      <c r="E1317" s="135" t="str">
        <f>IFERROR(INDEX('Материал хисобот'!$C$9:$C$259,MATCH(D1317,'Материал хисобот'!$B$9:$B$259,0),1),"")</f>
        <v/>
      </c>
      <c r="F1317" s="136" t="str">
        <f>IFERROR(INDEX('Материал хисобот'!$D$9:$D$259,MATCH(D1317,'Материал хисобот'!$B$9:$B$259,0),1),"")</f>
        <v/>
      </c>
      <c r="G1317" s="141"/>
      <c r="H1317" s="142"/>
    </row>
    <row r="1318" spans="1:8">
      <c r="A1318" s="147"/>
      <c r="B1318" s="148"/>
      <c r="C1318" s="147"/>
      <c r="D1318" s="128"/>
      <c r="E1318" s="135" t="str">
        <f>IFERROR(INDEX('Материал хисобот'!$C$9:$C$259,MATCH(D1318,'Материал хисобот'!$B$9:$B$259,0),1),"")</f>
        <v/>
      </c>
      <c r="F1318" s="136" t="str">
        <f>IFERROR(INDEX('Материал хисобот'!$D$9:$D$259,MATCH(D1318,'Материал хисобот'!$B$9:$B$259,0),1),"")</f>
        <v/>
      </c>
      <c r="G1318" s="141"/>
      <c r="H1318" s="142"/>
    </row>
    <row r="1319" spans="1:8">
      <c r="A1319" s="147"/>
      <c r="B1319" s="148"/>
      <c r="C1319" s="147"/>
      <c r="D1319" s="128"/>
      <c r="E1319" s="135" t="str">
        <f>IFERROR(INDEX('Материал хисобот'!$C$9:$C$259,MATCH(D1319,'Материал хисобот'!$B$9:$B$259,0),1),"")</f>
        <v/>
      </c>
      <c r="F1319" s="136" t="str">
        <f>IFERROR(INDEX('Материал хисобот'!$D$9:$D$259,MATCH(D1319,'Материал хисобот'!$B$9:$B$259,0),1),"")</f>
        <v/>
      </c>
      <c r="G1319" s="141"/>
      <c r="H1319" s="142"/>
    </row>
    <row r="1320" spans="1:8">
      <c r="A1320" s="147"/>
      <c r="B1320" s="148"/>
      <c r="C1320" s="147"/>
      <c r="D1320" s="128"/>
      <c r="E1320" s="135" t="str">
        <f>IFERROR(INDEX('Материал хисобот'!$C$9:$C$259,MATCH(D1320,'Материал хисобот'!$B$9:$B$259,0),1),"")</f>
        <v/>
      </c>
      <c r="F1320" s="136" t="str">
        <f>IFERROR(INDEX('Материал хисобот'!$D$9:$D$259,MATCH(D1320,'Материал хисобот'!$B$9:$B$259,0),1),"")</f>
        <v/>
      </c>
      <c r="G1320" s="141"/>
      <c r="H1320" s="142"/>
    </row>
    <row r="1321" spans="1:8">
      <c r="A1321" s="147"/>
      <c r="B1321" s="148"/>
      <c r="C1321" s="147"/>
      <c r="D1321" s="128"/>
      <c r="E1321" s="135" t="str">
        <f>IFERROR(INDEX('Материал хисобот'!$C$9:$C$259,MATCH(D1321,'Материал хисобот'!$B$9:$B$259,0),1),"")</f>
        <v/>
      </c>
      <c r="F1321" s="136" t="str">
        <f>IFERROR(INDEX('Материал хисобот'!$D$9:$D$259,MATCH(D1321,'Материал хисобот'!$B$9:$B$259,0),1),"")</f>
        <v/>
      </c>
      <c r="G1321" s="141"/>
      <c r="H1321" s="142"/>
    </row>
    <row r="1322" spans="1:8">
      <c r="A1322" s="147"/>
      <c r="B1322" s="148"/>
      <c r="C1322" s="147"/>
      <c r="D1322" s="128"/>
      <c r="E1322" s="135" t="str">
        <f>IFERROR(INDEX('Материал хисобот'!$C$9:$C$259,MATCH(D1322,'Материал хисобот'!$B$9:$B$259,0),1),"")</f>
        <v/>
      </c>
      <c r="F1322" s="136" t="str">
        <f>IFERROR(INDEX('Материал хисобот'!$D$9:$D$259,MATCH(D1322,'Материал хисобот'!$B$9:$B$259,0),1),"")</f>
        <v/>
      </c>
      <c r="G1322" s="141"/>
      <c r="H1322" s="142"/>
    </row>
    <row r="1323" spans="1:8">
      <c r="A1323" s="147"/>
      <c r="B1323" s="148"/>
      <c r="C1323" s="147"/>
      <c r="D1323" s="128"/>
      <c r="E1323" s="135" t="str">
        <f>IFERROR(INDEX('Материал хисобот'!$C$9:$C$259,MATCH(D1323,'Материал хисобот'!$B$9:$B$259,0),1),"")</f>
        <v/>
      </c>
      <c r="F1323" s="136" t="str">
        <f>IFERROR(INDEX('Материал хисобот'!$D$9:$D$259,MATCH(D1323,'Материал хисобот'!$B$9:$B$259,0),1),"")</f>
        <v/>
      </c>
      <c r="G1323" s="141"/>
      <c r="H1323" s="142"/>
    </row>
    <row r="1324" spans="1:8">
      <c r="A1324" s="147"/>
      <c r="B1324" s="148"/>
      <c r="C1324" s="147"/>
      <c r="D1324" s="128"/>
      <c r="E1324" s="135" t="str">
        <f>IFERROR(INDEX('Материал хисобот'!$C$9:$C$259,MATCH(D1324,'Материал хисобот'!$B$9:$B$259,0),1),"")</f>
        <v/>
      </c>
      <c r="F1324" s="136" t="str">
        <f>IFERROR(INDEX('Материал хисобот'!$D$9:$D$259,MATCH(D1324,'Материал хисобот'!$B$9:$B$259,0),1),"")</f>
        <v/>
      </c>
      <c r="G1324" s="141"/>
      <c r="H1324" s="142"/>
    </row>
    <row r="1325" spans="1:8">
      <c r="A1325" s="147"/>
      <c r="B1325" s="148"/>
      <c r="C1325" s="147"/>
      <c r="D1325" s="128"/>
      <c r="E1325" s="135" t="str">
        <f>IFERROR(INDEX('Материал хисобот'!$C$9:$C$259,MATCH(D1325,'Материал хисобот'!$B$9:$B$259,0),1),"")</f>
        <v/>
      </c>
      <c r="F1325" s="136" t="str">
        <f>IFERROR(INDEX('Материал хисобот'!$D$9:$D$259,MATCH(D1325,'Материал хисобот'!$B$9:$B$259,0),1),"")</f>
        <v/>
      </c>
      <c r="G1325" s="141"/>
      <c r="H1325" s="142"/>
    </row>
    <row r="1326" spans="1:8">
      <c r="A1326" s="147"/>
      <c r="B1326" s="148"/>
      <c r="C1326" s="147"/>
      <c r="D1326" s="128"/>
      <c r="E1326" s="135" t="str">
        <f>IFERROR(INDEX('Материал хисобот'!$C$9:$C$259,MATCH(D1326,'Материал хисобот'!$B$9:$B$259,0),1),"")</f>
        <v/>
      </c>
      <c r="F1326" s="136" t="str">
        <f>IFERROR(INDEX('Материал хисобот'!$D$9:$D$259,MATCH(D1326,'Материал хисобот'!$B$9:$B$259,0),1),"")</f>
        <v/>
      </c>
      <c r="G1326" s="141"/>
      <c r="H1326" s="142"/>
    </row>
    <row r="1327" spans="1:8">
      <c r="A1327" s="147"/>
      <c r="B1327" s="148"/>
      <c r="C1327" s="147"/>
      <c r="D1327" s="128"/>
      <c r="E1327" s="135" t="str">
        <f>IFERROR(INDEX('Материал хисобот'!$C$9:$C$259,MATCH(D1327,'Материал хисобот'!$B$9:$B$259,0),1),"")</f>
        <v/>
      </c>
      <c r="F1327" s="136" t="str">
        <f>IFERROR(INDEX('Материал хисобот'!$D$9:$D$259,MATCH(D1327,'Материал хисобот'!$B$9:$B$259,0),1),"")</f>
        <v/>
      </c>
      <c r="G1327" s="141"/>
      <c r="H1327" s="142"/>
    </row>
    <row r="1328" spans="1:8">
      <c r="A1328" s="147"/>
      <c r="B1328" s="148"/>
      <c r="C1328" s="147"/>
      <c r="D1328" s="128"/>
      <c r="E1328" s="135" t="str">
        <f>IFERROR(INDEX('Материал хисобот'!$C$9:$C$259,MATCH(D1328,'Материал хисобот'!$B$9:$B$259,0),1),"")</f>
        <v/>
      </c>
      <c r="F1328" s="136" t="str">
        <f>IFERROR(INDEX('Материал хисобот'!$D$9:$D$259,MATCH(D1328,'Материал хисобот'!$B$9:$B$259,0),1),"")</f>
        <v/>
      </c>
      <c r="G1328" s="141"/>
      <c r="H1328" s="142"/>
    </row>
    <row r="1329" spans="1:8">
      <c r="A1329" s="147"/>
      <c r="B1329" s="148"/>
      <c r="C1329" s="147"/>
      <c r="D1329" s="128"/>
      <c r="E1329" s="135" t="str">
        <f>IFERROR(INDEX('Материал хисобот'!$C$9:$C$259,MATCH(D1329,'Материал хисобот'!$B$9:$B$259,0),1),"")</f>
        <v/>
      </c>
      <c r="F1329" s="136" t="str">
        <f>IFERROR(INDEX('Материал хисобот'!$D$9:$D$259,MATCH(D1329,'Материал хисобот'!$B$9:$B$259,0),1),"")</f>
        <v/>
      </c>
      <c r="G1329" s="141"/>
      <c r="H1329" s="142"/>
    </row>
    <row r="1330" spans="1:8">
      <c r="A1330" s="147"/>
      <c r="B1330" s="148"/>
      <c r="C1330" s="147"/>
      <c r="D1330" s="128"/>
      <c r="E1330" s="135" t="str">
        <f>IFERROR(INDEX('Материал хисобот'!$C$9:$C$259,MATCH(D1330,'Материал хисобот'!$B$9:$B$259,0),1),"")</f>
        <v/>
      </c>
      <c r="F1330" s="136" t="str">
        <f>IFERROR(INDEX('Материал хисобот'!$D$9:$D$259,MATCH(D1330,'Материал хисобот'!$B$9:$B$259,0),1),"")</f>
        <v/>
      </c>
      <c r="G1330" s="141"/>
      <c r="H1330" s="142"/>
    </row>
    <row r="1331" spans="1:8">
      <c r="A1331" s="147"/>
      <c r="B1331" s="148"/>
      <c r="C1331" s="147"/>
      <c r="D1331" s="128"/>
      <c r="E1331" s="135" t="str">
        <f>IFERROR(INDEX('Материал хисобот'!$C$9:$C$259,MATCH(D1331,'Материал хисобот'!$B$9:$B$259,0),1),"")</f>
        <v/>
      </c>
      <c r="F1331" s="136" t="str">
        <f>IFERROR(INDEX('Материал хисобот'!$D$9:$D$259,MATCH(D1331,'Материал хисобот'!$B$9:$B$259,0),1),"")</f>
        <v/>
      </c>
      <c r="G1331" s="141"/>
      <c r="H1331" s="142"/>
    </row>
    <row r="1332" spans="1:8">
      <c r="A1332" s="147"/>
      <c r="B1332" s="148"/>
      <c r="C1332" s="147"/>
      <c r="D1332" s="128"/>
      <c r="E1332" s="135" t="str">
        <f>IFERROR(INDEX('Материал хисобот'!$C$9:$C$259,MATCH(D1332,'Материал хисобот'!$B$9:$B$259,0),1),"")</f>
        <v/>
      </c>
      <c r="F1332" s="136" t="str">
        <f>IFERROR(INDEX('Материал хисобот'!$D$9:$D$259,MATCH(D1332,'Материал хисобот'!$B$9:$B$259,0),1),"")</f>
        <v/>
      </c>
      <c r="G1332" s="141"/>
      <c r="H1332" s="142"/>
    </row>
    <row r="1333" spans="1:8">
      <c r="A1333" s="147"/>
      <c r="B1333" s="148"/>
      <c r="C1333" s="147"/>
      <c r="D1333" s="128"/>
      <c r="E1333" s="135" t="str">
        <f>IFERROR(INDEX('Материал хисобот'!$C$9:$C$259,MATCH(D1333,'Материал хисобот'!$B$9:$B$259,0),1),"")</f>
        <v/>
      </c>
      <c r="F1333" s="136" t="str">
        <f>IFERROR(INDEX('Материал хисобот'!$D$9:$D$259,MATCH(D1333,'Материал хисобот'!$B$9:$B$259,0),1),"")</f>
        <v/>
      </c>
      <c r="G1333" s="141"/>
      <c r="H1333" s="142"/>
    </row>
    <row r="1334" spans="1:8">
      <c r="A1334" s="147"/>
      <c r="B1334" s="148"/>
      <c r="C1334" s="147"/>
      <c r="D1334" s="128"/>
      <c r="E1334" s="135" t="str">
        <f>IFERROR(INDEX('Материал хисобот'!$C$9:$C$259,MATCH(D1334,'Материал хисобот'!$B$9:$B$259,0),1),"")</f>
        <v/>
      </c>
      <c r="F1334" s="136" t="str">
        <f>IFERROR(INDEX('Материал хисобот'!$D$9:$D$259,MATCH(D1334,'Материал хисобот'!$B$9:$B$259,0),1),"")</f>
        <v/>
      </c>
      <c r="G1334" s="141"/>
      <c r="H1334" s="142"/>
    </row>
    <row r="1335" spans="1:8">
      <c r="A1335" s="147"/>
      <c r="B1335" s="148"/>
      <c r="C1335" s="147"/>
      <c r="D1335" s="128"/>
      <c r="E1335" s="135" t="str">
        <f>IFERROR(INDEX('Материал хисобот'!$C$9:$C$259,MATCH(D1335,'Материал хисобот'!$B$9:$B$259,0),1),"")</f>
        <v/>
      </c>
      <c r="F1335" s="136" t="str">
        <f>IFERROR(INDEX('Материал хисобот'!$D$9:$D$259,MATCH(D1335,'Материал хисобот'!$B$9:$B$259,0),1),"")</f>
        <v/>
      </c>
      <c r="G1335" s="141"/>
      <c r="H1335" s="142"/>
    </row>
    <row r="1336" spans="1:8">
      <c r="A1336" s="147"/>
      <c r="B1336" s="148"/>
      <c r="C1336" s="147"/>
      <c r="D1336" s="128"/>
      <c r="E1336" s="135" t="str">
        <f>IFERROR(INDEX('Материал хисобот'!$C$9:$C$259,MATCH(D1336,'Материал хисобот'!$B$9:$B$259,0),1),"")</f>
        <v/>
      </c>
      <c r="F1336" s="136" t="str">
        <f>IFERROR(INDEX('Материал хисобот'!$D$9:$D$259,MATCH(D1336,'Материал хисобот'!$B$9:$B$259,0),1),"")</f>
        <v/>
      </c>
      <c r="G1336" s="141"/>
      <c r="H1336" s="142"/>
    </row>
    <row r="1337" spans="1:8">
      <c r="A1337" s="147"/>
      <c r="B1337" s="148"/>
      <c r="C1337" s="147"/>
      <c r="D1337" s="128"/>
      <c r="E1337" s="135" t="str">
        <f>IFERROR(INDEX('Материал хисобот'!$C$9:$C$259,MATCH(D1337,'Материал хисобот'!$B$9:$B$259,0),1),"")</f>
        <v/>
      </c>
      <c r="F1337" s="136" t="str">
        <f>IFERROR(INDEX('Материал хисобот'!$D$9:$D$259,MATCH(D1337,'Материал хисобот'!$B$9:$B$259,0),1),"")</f>
        <v/>
      </c>
      <c r="G1337" s="141"/>
      <c r="H1337" s="142"/>
    </row>
    <row r="1338" spans="1:8">
      <c r="A1338" s="147"/>
      <c r="B1338" s="148"/>
      <c r="C1338" s="147"/>
      <c r="D1338" s="128"/>
      <c r="E1338" s="135" t="str">
        <f>IFERROR(INDEX('Материал хисобот'!$C$9:$C$259,MATCH(D1338,'Материал хисобот'!$B$9:$B$259,0),1),"")</f>
        <v/>
      </c>
      <c r="F1338" s="136" t="str">
        <f>IFERROR(INDEX('Материал хисобот'!$D$9:$D$259,MATCH(D1338,'Материал хисобот'!$B$9:$B$259,0),1),"")</f>
        <v/>
      </c>
      <c r="G1338" s="141"/>
      <c r="H1338" s="142"/>
    </row>
    <row r="1339" spans="1:8">
      <c r="A1339" s="147"/>
      <c r="B1339" s="148"/>
      <c r="C1339" s="147"/>
      <c r="D1339" s="128"/>
      <c r="E1339" s="135" t="str">
        <f>IFERROR(INDEX('Материал хисобот'!$C$9:$C$259,MATCH(D1339,'Материал хисобот'!$B$9:$B$259,0),1),"")</f>
        <v/>
      </c>
      <c r="F1339" s="136" t="str">
        <f>IFERROR(INDEX('Материал хисобот'!$D$9:$D$259,MATCH(D1339,'Материал хисобот'!$B$9:$B$259,0),1),"")</f>
        <v/>
      </c>
      <c r="G1339" s="141"/>
      <c r="H1339" s="142"/>
    </row>
    <row r="1340" spans="1:8">
      <c r="A1340" s="147"/>
      <c r="B1340" s="148"/>
      <c r="C1340" s="147"/>
      <c r="D1340" s="128"/>
      <c r="E1340" s="135" t="str">
        <f>IFERROR(INDEX('Материал хисобот'!$C$9:$C$259,MATCH(D1340,'Материал хисобот'!$B$9:$B$259,0),1),"")</f>
        <v/>
      </c>
      <c r="F1340" s="136" t="str">
        <f>IFERROR(INDEX('Материал хисобот'!$D$9:$D$259,MATCH(D1340,'Материал хисобот'!$B$9:$B$259,0),1),"")</f>
        <v/>
      </c>
      <c r="G1340" s="141"/>
      <c r="H1340" s="142"/>
    </row>
    <row r="1341" spans="1:8">
      <c r="A1341" s="147"/>
      <c r="B1341" s="148"/>
      <c r="C1341" s="147"/>
      <c r="D1341" s="128"/>
      <c r="E1341" s="135" t="str">
        <f>IFERROR(INDEX('Материал хисобот'!$C$9:$C$259,MATCH(D1341,'Материал хисобот'!$B$9:$B$259,0),1),"")</f>
        <v/>
      </c>
      <c r="F1341" s="136" t="str">
        <f>IFERROR(INDEX('Материал хисобот'!$D$9:$D$259,MATCH(D1341,'Материал хисобот'!$B$9:$B$259,0),1),"")</f>
        <v/>
      </c>
      <c r="G1341" s="141"/>
      <c r="H1341" s="142"/>
    </row>
    <row r="1342" spans="1:8">
      <c r="A1342" s="147"/>
      <c r="B1342" s="148"/>
      <c r="C1342" s="147"/>
      <c r="D1342" s="128"/>
      <c r="E1342" s="135" t="str">
        <f>IFERROR(INDEX('Материал хисобот'!$C$9:$C$259,MATCH(D1342,'Материал хисобот'!$B$9:$B$259,0),1),"")</f>
        <v/>
      </c>
      <c r="F1342" s="136" t="str">
        <f>IFERROR(INDEX('Материал хисобот'!$D$9:$D$259,MATCH(D1342,'Материал хисобот'!$B$9:$B$259,0),1),"")</f>
        <v/>
      </c>
      <c r="G1342" s="141"/>
      <c r="H1342" s="142"/>
    </row>
    <row r="1343" spans="1:8">
      <c r="A1343" s="147"/>
      <c r="B1343" s="148"/>
      <c r="C1343" s="147"/>
      <c r="D1343" s="128"/>
      <c r="E1343" s="135" t="str">
        <f>IFERROR(INDEX('Материал хисобот'!$C$9:$C$259,MATCH(D1343,'Материал хисобот'!$B$9:$B$259,0),1),"")</f>
        <v/>
      </c>
      <c r="F1343" s="136" t="str">
        <f>IFERROR(INDEX('Материал хисобот'!$D$9:$D$259,MATCH(D1343,'Материал хисобот'!$B$9:$B$259,0),1),"")</f>
        <v/>
      </c>
      <c r="G1343" s="141"/>
      <c r="H1343" s="142"/>
    </row>
    <row r="1344" spans="1:8">
      <c r="A1344" s="147"/>
      <c r="B1344" s="148"/>
      <c r="C1344" s="147"/>
      <c r="D1344" s="128"/>
      <c r="E1344" s="135" t="str">
        <f>IFERROR(INDEX('Материал хисобот'!$C$9:$C$259,MATCH(D1344,'Материал хисобот'!$B$9:$B$259,0),1),"")</f>
        <v/>
      </c>
      <c r="F1344" s="136" t="str">
        <f>IFERROR(INDEX('Материал хисобот'!$D$9:$D$259,MATCH(D1344,'Материал хисобот'!$B$9:$B$259,0),1),"")</f>
        <v/>
      </c>
      <c r="G1344" s="141"/>
      <c r="H1344" s="142"/>
    </row>
    <row r="1345" spans="1:8">
      <c r="A1345" s="147"/>
      <c r="B1345" s="148"/>
      <c r="C1345" s="147"/>
      <c r="D1345" s="128"/>
      <c r="E1345" s="135" t="str">
        <f>IFERROR(INDEX('Материал хисобот'!$C$9:$C$259,MATCH(D1345,'Материал хисобот'!$B$9:$B$259,0),1),"")</f>
        <v/>
      </c>
      <c r="F1345" s="136" t="str">
        <f>IFERROR(INDEX('Материал хисобот'!$D$9:$D$259,MATCH(D1345,'Материал хисобот'!$B$9:$B$259,0),1),"")</f>
        <v/>
      </c>
      <c r="G1345" s="141"/>
      <c r="H1345" s="142"/>
    </row>
    <row r="1346" spans="1:8">
      <c r="A1346" s="147"/>
      <c r="B1346" s="148"/>
      <c r="C1346" s="147"/>
      <c r="D1346" s="128"/>
      <c r="E1346" s="135" t="str">
        <f>IFERROR(INDEX('Материал хисобот'!$C$9:$C$259,MATCH(D1346,'Материал хисобот'!$B$9:$B$259,0),1),"")</f>
        <v/>
      </c>
      <c r="F1346" s="136" t="str">
        <f>IFERROR(INDEX('Материал хисобот'!$D$9:$D$259,MATCH(D1346,'Материал хисобот'!$B$9:$B$259,0),1),"")</f>
        <v/>
      </c>
      <c r="G1346" s="141"/>
      <c r="H1346" s="142"/>
    </row>
    <row r="1347" spans="1:8">
      <c r="A1347" s="147"/>
      <c r="B1347" s="148"/>
      <c r="C1347" s="147"/>
      <c r="D1347" s="128"/>
      <c r="E1347" s="135" t="str">
        <f>IFERROR(INDEX('Материал хисобот'!$C$9:$C$259,MATCH(D1347,'Материал хисобот'!$B$9:$B$259,0),1),"")</f>
        <v/>
      </c>
      <c r="F1347" s="136" t="str">
        <f>IFERROR(INDEX('Материал хисобот'!$D$9:$D$259,MATCH(D1347,'Материал хисобот'!$B$9:$B$259,0),1),"")</f>
        <v/>
      </c>
      <c r="G1347" s="141"/>
      <c r="H1347" s="142"/>
    </row>
    <row r="1348" spans="1:8">
      <c r="A1348" s="147"/>
      <c r="B1348" s="148"/>
      <c r="C1348" s="147"/>
      <c r="D1348" s="128"/>
      <c r="E1348" s="135" t="str">
        <f>IFERROR(INDEX('Материал хисобот'!$C$9:$C$259,MATCH(D1348,'Материал хисобот'!$B$9:$B$259,0),1),"")</f>
        <v/>
      </c>
      <c r="F1348" s="136" t="str">
        <f>IFERROR(INDEX('Материал хисобот'!$D$9:$D$259,MATCH(D1348,'Материал хисобот'!$B$9:$B$259,0),1),"")</f>
        <v/>
      </c>
      <c r="G1348" s="141"/>
      <c r="H1348" s="142"/>
    </row>
    <row r="1349" spans="1:8">
      <c r="A1349" s="147"/>
      <c r="B1349" s="148"/>
      <c r="C1349" s="147"/>
      <c r="D1349" s="128"/>
      <c r="E1349" s="135" t="str">
        <f>IFERROR(INDEX('Материал хисобот'!$C$9:$C$259,MATCH(D1349,'Материал хисобот'!$B$9:$B$259,0),1),"")</f>
        <v/>
      </c>
      <c r="F1349" s="136" t="str">
        <f>IFERROR(INDEX('Материал хисобот'!$D$9:$D$259,MATCH(D1349,'Материал хисобот'!$B$9:$B$259,0),1),"")</f>
        <v/>
      </c>
      <c r="G1349" s="141"/>
      <c r="H1349" s="142"/>
    </row>
    <row r="1350" spans="1:8">
      <c r="A1350" s="147"/>
      <c r="B1350" s="148"/>
      <c r="C1350" s="147"/>
      <c r="D1350" s="128"/>
      <c r="E1350" s="135" t="str">
        <f>IFERROR(INDEX('Материал хисобот'!$C$9:$C$259,MATCH(D1350,'Материал хисобот'!$B$9:$B$259,0),1),"")</f>
        <v/>
      </c>
      <c r="F1350" s="136" t="str">
        <f>IFERROR(INDEX('Материал хисобот'!$D$9:$D$259,MATCH(D1350,'Материал хисобот'!$B$9:$B$259,0),1),"")</f>
        <v/>
      </c>
      <c r="G1350" s="141"/>
      <c r="H1350" s="142"/>
    </row>
    <row r="1351" spans="1:8">
      <c r="A1351" s="147"/>
      <c r="B1351" s="148"/>
      <c r="C1351" s="147"/>
      <c r="D1351" s="128"/>
      <c r="E1351" s="135" t="str">
        <f>IFERROR(INDEX('Материал хисобот'!$C$9:$C$259,MATCH(D1351,'Материал хисобот'!$B$9:$B$259,0),1),"")</f>
        <v/>
      </c>
      <c r="F1351" s="136" t="str">
        <f>IFERROR(INDEX('Материал хисобот'!$D$9:$D$259,MATCH(D1351,'Материал хисобот'!$B$9:$B$259,0),1),"")</f>
        <v/>
      </c>
      <c r="G1351" s="141"/>
      <c r="H1351" s="142"/>
    </row>
    <row r="1352" spans="1:8">
      <c r="A1352" s="147"/>
      <c r="B1352" s="148"/>
      <c r="C1352" s="147"/>
      <c r="D1352" s="128"/>
      <c r="E1352" s="135" t="str">
        <f>IFERROR(INDEX('Материал хисобот'!$C$9:$C$259,MATCH(D1352,'Материал хисобот'!$B$9:$B$259,0),1),"")</f>
        <v/>
      </c>
      <c r="F1352" s="136" t="str">
        <f>IFERROR(INDEX('Материал хисобот'!$D$9:$D$259,MATCH(D1352,'Материал хисобот'!$B$9:$B$259,0),1),"")</f>
        <v/>
      </c>
      <c r="G1352" s="141"/>
      <c r="H1352" s="142"/>
    </row>
    <row r="1353" spans="1:8">
      <c r="A1353" s="147"/>
      <c r="B1353" s="148"/>
      <c r="C1353" s="147"/>
      <c r="D1353" s="128"/>
      <c r="E1353" s="135" t="str">
        <f>IFERROR(INDEX('Материал хисобот'!$C$9:$C$259,MATCH(D1353,'Материал хисобот'!$B$9:$B$259,0),1),"")</f>
        <v/>
      </c>
      <c r="F1353" s="136" t="str">
        <f>IFERROR(INDEX('Материал хисобот'!$D$9:$D$259,MATCH(D1353,'Материал хисобот'!$B$9:$B$259,0),1),"")</f>
        <v/>
      </c>
      <c r="G1353" s="141"/>
      <c r="H1353" s="142"/>
    </row>
    <row r="1354" spans="1:8">
      <c r="A1354" s="147"/>
      <c r="B1354" s="148"/>
      <c r="C1354" s="147"/>
      <c r="D1354" s="128"/>
      <c r="E1354" s="135" t="str">
        <f>IFERROR(INDEX('Материал хисобот'!$C$9:$C$259,MATCH(D1354,'Материал хисобот'!$B$9:$B$259,0),1),"")</f>
        <v/>
      </c>
      <c r="F1354" s="136" t="str">
        <f>IFERROR(INDEX('Материал хисобот'!$D$9:$D$259,MATCH(D1354,'Материал хисобот'!$B$9:$B$259,0),1),"")</f>
        <v/>
      </c>
      <c r="G1354" s="141"/>
      <c r="H1354" s="142"/>
    </row>
    <row r="1355" spans="1:8">
      <c r="A1355" s="147"/>
      <c r="B1355" s="148"/>
      <c r="C1355" s="147"/>
      <c r="D1355" s="128"/>
      <c r="E1355" s="135" t="str">
        <f>IFERROR(INDEX('Материал хисобот'!$C$9:$C$259,MATCH(D1355,'Материал хисобот'!$B$9:$B$259,0),1),"")</f>
        <v/>
      </c>
      <c r="F1355" s="136" t="str">
        <f>IFERROR(INDEX('Материал хисобот'!$D$9:$D$259,MATCH(D1355,'Материал хисобот'!$B$9:$B$259,0),1),"")</f>
        <v/>
      </c>
      <c r="G1355" s="141"/>
      <c r="H1355" s="142"/>
    </row>
    <row r="1356" spans="1:8">
      <c r="A1356" s="147"/>
      <c r="B1356" s="148"/>
      <c r="C1356" s="147"/>
      <c r="D1356" s="128"/>
      <c r="E1356" s="135" t="str">
        <f>IFERROR(INDEX('Материал хисобот'!$C$9:$C$259,MATCH(D1356,'Материал хисобот'!$B$9:$B$259,0),1),"")</f>
        <v/>
      </c>
      <c r="F1356" s="136" t="str">
        <f>IFERROR(INDEX('Материал хисобот'!$D$9:$D$259,MATCH(D1356,'Материал хисобот'!$B$9:$B$259,0),1),"")</f>
        <v/>
      </c>
      <c r="G1356" s="141"/>
      <c r="H1356" s="142"/>
    </row>
    <row r="1357" spans="1:8">
      <c r="A1357" s="147"/>
      <c r="B1357" s="148"/>
      <c r="C1357" s="147"/>
      <c r="D1357" s="128"/>
      <c r="E1357" s="135" t="str">
        <f>IFERROR(INDEX('Материал хисобот'!$C$9:$C$259,MATCH(D1357,'Материал хисобот'!$B$9:$B$259,0),1),"")</f>
        <v/>
      </c>
      <c r="F1357" s="136" t="str">
        <f>IFERROR(INDEX('Материал хисобот'!$D$9:$D$259,MATCH(D1357,'Материал хисобот'!$B$9:$B$259,0),1),"")</f>
        <v/>
      </c>
      <c r="G1357" s="141"/>
      <c r="H1357" s="142"/>
    </row>
    <row r="1358" spans="1:8">
      <c r="A1358" s="147"/>
      <c r="B1358" s="148"/>
      <c r="C1358" s="147"/>
      <c r="D1358" s="128"/>
      <c r="E1358" s="135" t="str">
        <f>IFERROR(INDEX('Материал хисобот'!$C$9:$C$259,MATCH(D1358,'Материал хисобот'!$B$9:$B$259,0),1),"")</f>
        <v/>
      </c>
      <c r="F1358" s="136" t="str">
        <f>IFERROR(INDEX('Материал хисобот'!$D$9:$D$259,MATCH(D1358,'Материал хисобот'!$B$9:$B$259,0),1),"")</f>
        <v/>
      </c>
      <c r="G1358" s="141"/>
      <c r="H1358" s="142"/>
    </row>
    <row r="1359" spans="1:8">
      <c r="A1359" s="147"/>
      <c r="B1359" s="148"/>
      <c r="C1359" s="147"/>
      <c r="D1359" s="128"/>
      <c r="E1359" s="135" t="str">
        <f>IFERROR(INDEX('Материал хисобот'!$C$9:$C$259,MATCH(D1359,'Материал хисобот'!$B$9:$B$259,0),1),"")</f>
        <v/>
      </c>
      <c r="F1359" s="136" t="str">
        <f>IFERROR(INDEX('Материал хисобот'!$D$9:$D$259,MATCH(D1359,'Материал хисобот'!$B$9:$B$259,0),1),"")</f>
        <v/>
      </c>
      <c r="G1359" s="141"/>
      <c r="H1359" s="142"/>
    </row>
    <row r="1360" spans="1:8">
      <c r="A1360" s="147"/>
      <c r="B1360" s="148"/>
      <c r="C1360" s="147"/>
      <c r="D1360" s="128"/>
      <c r="E1360" s="135" t="str">
        <f>IFERROR(INDEX('Материал хисобот'!$C$9:$C$259,MATCH(D1360,'Материал хисобот'!$B$9:$B$259,0),1),"")</f>
        <v/>
      </c>
      <c r="F1360" s="136" t="str">
        <f>IFERROR(INDEX('Материал хисобот'!$D$9:$D$259,MATCH(D1360,'Материал хисобот'!$B$9:$B$259,0),1),"")</f>
        <v/>
      </c>
      <c r="G1360" s="141"/>
      <c r="H1360" s="142"/>
    </row>
    <row r="1361" spans="1:8">
      <c r="A1361" s="147"/>
      <c r="B1361" s="148"/>
      <c r="C1361" s="147"/>
      <c r="D1361" s="128"/>
      <c r="E1361" s="135" t="str">
        <f>IFERROR(INDEX('Материал хисобот'!$C$9:$C$259,MATCH(D1361,'Материал хисобот'!$B$9:$B$259,0),1),"")</f>
        <v/>
      </c>
      <c r="F1361" s="136" t="str">
        <f>IFERROR(INDEX('Материал хисобот'!$D$9:$D$259,MATCH(D1361,'Материал хисобот'!$B$9:$B$259,0),1),"")</f>
        <v/>
      </c>
      <c r="G1361" s="141"/>
      <c r="H1361" s="142"/>
    </row>
    <row r="1362" spans="1:8">
      <c r="A1362" s="147"/>
      <c r="B1362" s="148"/>
      <c r="C1362" s="147"/>
      <c r="D1362" s="128"/>
      <c r="E1362" s="135" t="str">
        <f>IFERROR(INDEX('Материал хисобот'!$C$9:$C$259,MATCH(D1362,'Материал хисобот'!$B$9:$B$259,0),1),"")</f>
        <v/>
      </c>
      <c r="F1362" s="136" t="str">
        <f>IFERROR(INDEX('Материал хисобот'!$D$9:$D$259,MATCH(D1362,'Материал хисобот'!$B$9:$B$259,0),1),"")</f>
        <v/>
      </c>
      <c r="G1362" s="141"/>
      <c r="H1362" s="142"/>
    </row>
    <row r="1363" spans="1:8">
      <c r="A1363" s="147"/>
      <c r="B1363" s="148"/>
      <c r="C1363" s="147"/>
      <c r="D1363" s="128"/>
      <c r="E1363" s="135" t="str">
        <f>IFERROR(INDEX('Материал хисобот'!$C$9:$C$259,MATCH(D1363,'Материал хисобот'!$B$9:$B$259,0),1),"")</f>
        <v/>
      </c>
      <c r="F1363" s="136" t="str">
        <f>IFERROR(INDEX('Материал хисобот'!$D$9:$D$259,MATCH(D1363,'Материал хисобот'!$B$9:$B$259,0),1),"")</f>
        <v/>
      </c>
      <c r="G1363" s="141"/>
      <c r="H1363" s="142"/>
    </row>
    <row r="1364" spans="1:8">
      <c r="A1364" s="147"/>
      <c r="B1364" s="148"/>
      <c r="C1364" s="147"/>
      <c r="D1364" s="128"/>
      <c r="E1364" s="135" t="str">
        <f>IFERROR(INDEX('Материал хисобот'!$C$9:$C$259,MATCH(D1364,'Материал хисобот'!$B$9:$B$259,0),1),"")</f>
        <v/>
      </c>
      <c r="F1364" s="136" t="str">
        <f>IFERROR(INDEX('Материал хисобот'!$D$9:$D$259,MATCH(D1364,'Материал хисобот'!$B$9:$B$259,0),1),"")</f>
        <v/>
      </c>
      <c r="G1364" s="141"/>
      <c r="H1364" s="142"/>
    </row>
    <row r="1365" spans="1:8">
      <c r="A1365" s="147"/>
      <c r="B1365" s="148"/>
      <c r="C1365" s="147"/>
      <c r="D1365" s="128"/>
      <c r="E1365" s="135" t="str">
        <f>IFERROR(INDEX('Материал хисобот'!$C$9:$C$259,MATCH(D1365,'Материал хисобот'!$B$9:$B$259,0),1),"")</f>
        <v/>
      </c>
      <c r="F1365" s="136" t="str">
        <f>IFERROR(INDEX('Материал хисобот'!$D$9:$D$259,MATCH(D1365,'Материал хисобот'!$B$9:$B$259,0),1),"")</f>
        <v/>
      </c>
      <c r="G1365" s="141"/>
      <c r="H1365" s="142"/>
    </row>
    <row r="1366" spans="1:8">
      <c r="A1366" s="147"/>
      <c r="B1366" s="148"/>
      <c r="C1366" s="147"/>
      <c r="D1366" s="128"/>
      <c r="E1366" s="135" t="str">
        <f>IFERROR(INDEX('Материал хисобот'!$C$9:$C$259,MATCH(D1366,'Материал хисобот'!$B$9:$B$259,0),1),"")</f>
        <v/>
      </c>
      <c r="F1366" s="136" t="str">
        <f>IFERROR(INDEX('Материал хисобот'!$D$9:$D$259,MATCH(D1366,'Материал хисобот'!$B$9:$B$259,0),1),"")</f>
        <v/>
      </c>
      <c r="G1366" s="141"/>
      <c r="H1366" s="142"/>
    </row>
    <row r="1367" spans="1:8">
      <c r="A1367" s="147"/>
      <c r="B1367" s="148"/>
      <c r="C1367" s="147"/>
      <c r="D1367" s="128"/>
      <c r="E1367" s="135" t="str">
        <f>IFERROR(INDEX('Материал хисобот'!$C$9:$C$259,MATCH(D1367,'Материал хисобот'!$B$9:$B$259,0),1),"")</f>
        <v/>
      </c>
      <c r="F1367" s="136" t="str">
        <f>IFERROR(INDEX('Материал хисобот'!$D$9:$D$259,MATCH(D1367,'Материал хисобот'!$B$9:$B$259,0),1),"")</f>
        <v/>
      </c>
      <c r="G1367" s="141"/>
      <c r="H1367" s="142"/>
    </row>
    <row r="1368" spans="1:8">
      <c r="A1368" s="147"/>
      <c r="B1368" s="148"/>
      <c r="C1368" s="147"/>
      <c r="D1368" s="128"/>
      <c r="E1368" s="135" t="str">
        <f>IFERROR(INDEX('Материал хисобот'!$C$9:$C$259,MATCH(D1368,'Материал хисобот'!$B$9:$B$259,0),1),"")</f>
        <v/>
      </c>
      <c r="F1368" s="136" t="str">
        <f>IFERROR(INDEX('Материал хисобот'!$D$9:$D$259,MATCH(D1368,'Материал хисобот'!$B$9:$B$259,0),1),"")</f>
        <v/>
      </c>
      <c r="G1368" s="141"/>
      <c r="H1368" s="142"/>
    </row>
    <row r="1369" spans="1:8">
      <c r="A1369" s="147"/>
      <c r="B1369" s="148"/>
      <c r="C1369" s="147"/>
      <c r="D1369" s="128"/>
      <c r="E1369" s="135" t="str">
        <f>IFERROR(INDEX('Материал хисобот'!$C$9:$C$259,MATCH(D1369,'Материал хисобот'!$B$9:$B$259,0),1),"")</f>
        <v/>
      </c>
      <c r="F1369" s="136" t="str">
        <f>IFERROR(INDEX('Материал хисобот'!$D$9:$D$259,MATCH(D1369,'Материал хисобот'!$B$9:$B$259,0),1),"")</f>
        <v/>
      </c>
      <c r="G1369" s="141"/>
      <c r="H1369" s="142"/>
    </row>
    <row r="1370" spans="1:8">
      <c r="A1370" s="147"/>
      <c r="B1370" s="148"/>
      <c r="C1370" s="147"/>
      <c r="D1370" s="128"/>
      <c r="E1370" s="135" t="str">
        <f>IFERROR(INDEX('Материал хисобот'!$C$9:$C$259,MATCH(D1370,'Материал хисобот'!$B$9:$B$259,0),1),"")</f>
        <v/>
      </c>
      <c r="F1370" s="136" t="str">
        <f>IFERROR(INDEX('Материал хисобот'!$D$9:$D$259,MATCH(D1370,'Материал хисобот'!$B$9:$B$259,0),1),"")</f>
        <v/>
      </c>
      <c r="G1370" s="141"/>
      <c r="H1370" s="142"/>
    </row>
    <row r="1371" spans="1:8">
      <c r="A1371" s="147"/>
      <c r="B1371" s="148"/>
      <c r="C1371" s="147"/>
      <c r="D1371" s="128"/>
      <c r="E1371" s="135" t="str">
        <f>IFERROR(INDEX('Материал хисобот'!$C$9:$C$259,MATCH(D1371,'Материал хисобот'!$B$9:$B$259,0),1),"")</f>
        <v/>
      </c>
      <c r="F1371" s="136" t="str">
        <f>IFERROR(INDEX('Материал хисобот'!$D$9:$D$259,MATCH(D1371,'Материал хисобот'!$B$9:$B$259,0),1),"")</f>
        <v/>
      </c>
      <c r="G1371" s="141"/>
      <c r="H1371" s="142"/>
    </row>
    <row r="1372" spans="1:8">
      <c r="A1372" s="147"/>
      <c r="B1372" s="148"/>
      <c r="C1372" s="147"/>
      <c r="D1372" s="128"/>
      <c r="E1372" s="135" t="str">
        <f>IFERROR(INDEX('Материал хисобот'!$C$9:$C$259,MATCH(D1372,'Материал хисобот'!$B$9:$B$259,0),1),"")</f>
        <v/>
      </c>
      <c r="F1372" s="136" t="str">
        <f>IFERROR(INDEX('Материал хисобот'!$D$9:$D$259,MATCH(D1372,'Материал хисобот'!$B$9:$B$259,0),1),"")</f>
        <v/>
      </c>
      <c r="G1372" s="141"/>
      <c r="H1372" s="142"/>
    </row>
    <row r="1373" spans="1:8">
      <c r="A1373" s="147"/>
      <c r="B1373" s="148"/>
      <c r="C1373" s="147"/>
      <c r="D1373" s="128"/>
      <c r="E1373" s="135" t="str">
        <f>IFERROR(INDEX('Материал хисобот'!$C$9:$C$259,MATCH(D1373,'Материал хисобот'!$B$9:$B$259,0),1),"")</f>
        <v/>
      </c>
      <c r="F1373" s="136" t="str">
        <f>IFERROR(INDEX('Материал хисобот'!$D$9:$D$259,MATCH(D1373,'Материал хисобот'!$B$9:$B$259,0),1),"")</f>
        <v/>
      </c>
      <c r="G1373" s="141"/>
      <c r="H1373" s="142"/>
    </row>
    <row r="1374" spans="1:8">
      <c r="A1374" s="147"/>
      <c r="B1374" s="148"/>
      <c r="C1374" s="147"/>
      <c r="D1374" s="128"/>
      <c r="E1374" s="135" t="str">
        <f>IFERROR(INDEX('Материал хисобот'!$C$9:$C$259,MATCH(D1374,'Материал хисобот'!$B$9:$B$259,0),1),"")</f>
        <v/>
      </c>
      <c r="F1374" s="136" t="str">
        <f>IFERROR(INDEX('Материал хисобот'!$D$9:$D$259,MATCH(D1374,'Материал хисобот'!$B$9:$B$259,0),1),"")</f>
        <v/>
      </c>
      <c r="G1374" s="141"/>
      <c r="H1374" s="142"/>
    </row>
    <row r="1375" spans="1:8">
      <c r="A1375" s="147"/>
      <c r="B1375" s="148"/>
      <c r="C1375" s="147"/>
      <c r="D1375" s="128"/>
      <c r="E1375" s="135" t="str">
        <f>IFERROR(INDEX('Материал хисобот'!$C$9:$C$259,MATCH(D1375,'Материал хисобот'!$B$9:$B$259,0),1),"")</f>
        <v/>
      </c>
      <c r="F1375" s="136" t="str">
        <f>IFERROR(INDEX('Материал хисобот'!$D$9:$D$259,MATCH(D1375,'Материал хисобот'!$B$9:$B$259,0),1),"")</f>
        <v/>
      </c>
      <c r="G1375" s="141"/>
      <c r="H1375" s="142"/>
    </row>
    <row r="1376" spans="1:8">
      <c r="A1376" s="147"/>
      <c r="B1376" s="148"/>
      <c r="C1376" s="147"/>
      <c r="D1376" s="128"/>
      <c r="E1376" s="135" t="str">
        <f>IFERROR(INDEX('Материал хисобот'!$C$9:$C$259,MATCH(D1376,'Материал хисобот'!$B$9:$B$259,0),1),"")</f>
        <v/>
      </c>
      <c r="F1376" s="136" t="str">
        <f>IFERROR(INDEX('Материал хисобот'!$D$9:$D$259,MATCH(D1376,'Материал хисобот'!$B$9:$B$259,0),1),"")</f>
        <v/>
      </c>
      <c r="G1376" s="141"/>
      <c r="H1376" s="142"/>
    </row>
    <row r="1377" spans="1:8">
      <c r="A1377" s="147"/>
      <c r="B1377" s="148"/>
      <c r="C1377" s="147"/>
      <c r="D1377" s="128"/>
      <c r="E1377" s="135" t="str">
        <f>IFERROR(INDEX('Материал хисобот'!$C$9:$C$259,MATCH(D1377,'Материал хисобот'!$B$9:$B$259,0),1),"")</f>
        <v/>
      </c>
      <c r="F1377" s="136" t="str">
        <f>IFERROR(INDEX('Материал хисобот'!$D$9:$D$259,MATCH(D1377,'Материал хисобот'!$B$9:$B$259,0),1),"")</f>
        <v/>
      </c>
      <c r="G1377" s="141"/>
      <c r="H1377" s="142"/>
    </row>
    <row r="1378" spans="1:8">
      <c r="A1378" s="147"/>
      <c r="B1378" s="148"/>
      <c r="C1378" s="147"/>
      <c r="D1378" s="128"/>
      <c r="E1378" s="135" t="str">
        <f>IFERROR(INDEX('Материал хисобот'!$C$9:$C$259,MATCH(D1378,'Материал хисобот'!$B$9:$B$259,0),1),"")</f>
        <v/>
      </c>
      <c r="F1378" s="136" t="str">
        <f>IFERROR(INDEX('Материал хисобот'!$D$9:$D$259,MATCH(D1378,'Материал хисобот'!$B$9:$B$259,0),1),"")</f>
        <v/>
      </c>
      <c r="G1378" s="141"/>
      <c r="H1378" s="142"/>
    </row>
    <row r="1379" spans="1:8">
      <c r="A1379" s="147"/>
      <c r="B1379" s="148"/>
      <c r="C1379" s="147"/>
      <c r="D1379" s="128"/>
      <c r="E1379" s="135" t="str">
        <f>IFERROR(INDEX('Материал хисобот'!$C$9:$C$259,MATCH(D1379,'Материал хисобот'!$B$9:$B$259,0),1),"")</f>
        <v/>
      </c>
      <c r="F1379" s="136" t="str">
        <f>IFERROR(INDEX('Материал хисобот'!$D$9:$D$259,MATCH(D1379,'Материал хисобот'!$B$9:$B$259,0),1),"")</f>
        <v/>
      </c>
      <c r="G1379" s="141"/>
      <c r="H1379" s="142"/>
    </row>
    <row r="1380" spans="1:8">
      <c r="A1380" s="147"/>
      <c r="B1380" s="148"/>
      <c r="C1380" s="147"/>
      <c r="D1380" s="128"/>
      <c r="E1380" s="135" t="str">
        <f>IFERROR(INDEX('Материал хисобот'!$C$9:$C$259,MATCH(D1380,'Материал хисобот'!$B$9:$B$259,0),1),"")</f>
        <v/>
      </c>
      <c r="F1380" s="136" t="str">
        <f>IFERROR(INDEX('Материал хисобот'!$D$9:$D$259,MATCH(D1380,'Материал хисобот'!$B$9:$B$259,0),1),"")</f>
        <v/>
      </c>
      <c r="G1380" s="141"/>
      <c r="H1380" s="142"/>
    </row>
    <row r="1381" spans="1:8">
      <c r="A1381" s="147"/>
      <c r="B1381" s="148"/>
      <c r="C1381" s="147"/>
      <c r="D1381" s="128"/>
      <c r="E1381" s="135" t="str">
        <f>IFERROR(INDEX('Материал хисобот'!$C$9:$C$259,MATCH(D1381,'Материал хисобот'!$B$9:$B$259,0),1),"")</f>
        <v/>
      </c>
      <c r="F1381" s="136" t="str">
        <f>IFERROR(INDEX('Материал хисобот'!$D$9:$D$259,MATCH(D1381,'Материал хисобот'!$B$9:$B$259,0),1),"")</f>
        <v/>
      </c>
      <c r="G1381" s="141"/>
      <c r="H1381" s="142"/>
    </row>
    <row r="1382" spans="1:8">
      <c r="A1382" s="147"/>
      <c r="B1382" s="148"/>
      <c r="C1382" s="147"/>
      <c r="D1382" s="128"/>
      <c r="E1382" s="135" t="str">
        <f>IFERROR(INDEX('Материал хисобот'!$C$9:$C$259,MATCH(D1382,'Материал хисобот'!$B$9:$B$259,0),1),"")</f>
        <v/>
      </c>
      <c r="F1382" s="136" t="str">
        <f>IFERROR(INDEX('Материал хисобот'!$D$9:$D$259,MATCH(D1382,'Материал хисобот'!$B$9:$B$259,0),1),"")</f>
        <v/>
      </c>
      <c r="G1382" s="141"/>
      <c r="H1382" s="142"/>
    </row>
    <row r="1383" spans="1:8">
      <c r="A1383" s="147"/>
      <c r="B1383" s="148"/>
      <c r="C1383" s="147"/>
      <c r="D1383" s="128"/>
      <c r="E1383" s="135" t="str">
        <f>IFERROR(INDEX('Материал хисобот'!$C$9:$C$259,MATCH(D1383,'Материал хисобот'!$B$9:$B$259,0),1),"")</f>
        <v/>
      </c>
      <c r="F1383" s="136" t="str">
        <f>IFERROR(INDEX('Материал хисобот'!$D$9:$D$259,MATCH(D1383,'Материал хисобот'!$B$9:$B$259,0),1),"")</f>
        <v/>
      </c>
      <c r="G1383" s="141"/>
      <c r="H1383" s="142"/>
    </row>
    <row r="1384" spans="1:8">
      <c r="A1384" s="147"/>
      <c r="B1384" s="148"/>
      <c r="C1384" s="147"/>
      <c r="D1384" s="128"/>
      <c r="E1384" s="135" t="str">
        <f>IFERROR(INDEX('Материал хисобот'!$C$9:$C$259,MATCH(D1384,'Материал хисобот'!$B$9:$B$259,0),1),"")</f>
        <v/>
      </c>
      <c r="F1384" s="136" t="str">
        <f>IFERROR(INDEX('Материал хисобот'!$D$9:$D$259,MATCH(D1384,'Материал хисобот'!$B$9:$B$259,0),1),"")</f>
        <v/>
      </c>
      <c r="G1384" s="141"/>
      <c r="H1384" s="142"/>
    </row>
    <row r="1385" spans="1:8">
      <c r="A1385" s="147"/>
      <c r="B1385" s="148"/>
      <c r="C1385" s="147"/>
      <c r="D1385" s="128"/>
      <c r="E1385" s="135" t="str">
        <f>IFERROR(INDEX('Материал хисобот'!$C$9:$C$259,MATCH(D1385,'Материал хисобот'!$B$9:$B$259,0),1),"")</f>
        <v/>
      </c>
      <c r="F1385" s="136" t="str">
        <f>IFERROR(INDEX('Материал хисобот'!$D$9:$D$259,MATCH(D1385,'Материал хисобот'!$B$9:$B$259,0),1),"")</f>
        <v/>
      </c>
      <c r="G1385" s="141"/>
      <c r="H1385" s="142"/>
    </row>
    <row r="1386" spans="1:8">
      <c r="A1386" s="147"/>
      <c r="B1386" s="148"/>
      <c r="C1386" s="147"/>
      <c r="D1386" s="128"/>
      <c r="E1386" s="135" t="str">
        <f>IFERROR(INDEX('Материал хисобот'!$C$9:$C$259,MATCH(D1386,'Материал хисобот'!$B$9:$B$259,0),1),"")</f>
        <v/>
      </c>
      <c r="F1386" s="136" t="str">
        <f>IFERROR(INDEX('Материал хисобот'!$D$9:$D$259,MATCH(D1386,'Материал хисобот'!$B$9:$B$259,0),1),"")</f>
        <v/>
      </c>
      <c r="G1386" s="141"/>
      <c r="H1386" s="142"/>
    </row>
    <row r="1387" spans="1:8">
      <c r="A1387" s="147"/>
      <c r="B1387" s="148"/>
      <c r="C1387" s="147"/>
      <c r="D1387" s="128"/>
      <c r="E1387" s="135" t="str">
        <f>IFERROR(INDEX('Материал хисобот'!$C$9:$C$259,MATCH(D1387,'Материал хисобот'!$B$9:$B$259,0),1),"")</f>
        <v/>
      </c>
      <c r="F1387" s="136" t="str">
        <f>IFERROR(INDEX('Материал хисобот'!$D$9:$D$259,MATCH(D1387,'Материал хисобот'!$B$9:$B$259,0),1),"")</f>
        <v/>
      </c>
      <c r="G1387" s="141"/>
      <c r="H1387" s="142"/>
    </row>
    <row r="1388" spans="1:8">
      <c r="A1388" s="147"/>
      <c r="B1388" s="148"/>
      <c r="C1388" s="147"/>
      <c r="D1388" s="128"/>
      <c r="E1388" s="135" t="str">
        <f>IFERROR(INDEX('Материал хисобот'!$C$9:$C$259,MATCH(D1388,'Материал хисобот'!$B$9:$B$259,0),1),"")</f>
        <v/>
      </c>
      <c r="F1388" s="136" t="str">
        <f>IFERROR(INDEX('Материал хисобот'!$D$9:$D$259,MATCH(D1388,'Материал хисобот'!$B$9:$B$259,0),1),"")</f>
        <v/>
      </c>
      <c r="G1388" s="141"/>
      <c r="H1388" s="142"/>
    </row>
    <row r="1389" spans="1:8">
      <c r="A1389" s="147"/>
      <c r="B1389" s="148"/>
      <c r="C1389" s="147"/>
      <c r="D1389" s="128"/>
      <c r="E1389" s="135" t="str">
        <f>IFERROR(INDEX('Материал хисобот'!$C$9:$C$259,MATCH(D1389,'Материал хисобот'!$B$9:$B$259,0),1),"")</f>
        <v/>
      </c>
      <c r="F1389" s="136" t="str">
        <f>IFERROR(INDEX('Материал хисобот'!$D$9:$D$259,MATCH(D1389,'Материал хисобот'!$B$9:$B$259,0),1),"")</f>
        <v/>
      </c>
      <c r="G1389" s="141"/>
      <c r="H1389" s="142"/>
    </row>
    <row r="1390" spans="1:8">
      <c r="A1390" s="147"/>
      <c r="B1390" s="148"/>
      <c r="C1390" s="147"/>
      <c r="D1390" s="128"/>
      <c r="E1390" s="135" t="str">
        <f>IFERROR(INDEX('Материал хисобот'!$C$9:$C$259,MATCH(D1390,'Материал хисобот'!$B$9:$B$259,0),1),"")</f>
        <v/>
      </c>
      <c r="F1390" s="136" t="str">
        <f>IFERROR(INDEX('Материал хисобот'!$D$9:$D$259,MATCH(D1390,'Материал хисобот'!$B$9:$B$259,0),1),"")</f>
        <v/>
      </c>
      <c r="G1390" s="141"/>
      <c r="H1390" s="142"/>
    </row>
    <row r="1391" spans="1:8">
      <c r="A1391" s="147"/>
      <c r="B1391" s="148"/>
      <c r="C1391" s="147"/>
      <c r="D1391" s="128"/>
      <c r="E1391" s="135" t="str">
        <f>IFERROR(INDEX('Материал хисобот'!$C$9:$C$259,MATCH(D1391,'Материал хисобот'!$B$9:$B$259,0),1),"")</f>
        <v/>
      </c>
      <c r="F1391" s="136" t="str">
        <f>IFERROR(INDEX('Материал хисобот'!$D$9:$D$259,MATCH(D1391,'Материал хисобот'!$B$9:$B$259,0),1),"")</f>
        <v/>
      </c>
      <c r="G1391" s="141"/>
      <c r="H1391" s="142"/>
    </row>
    <row r="1392" spans="1:8">
      <c r="A1392" s="147"/>
      <c r="B1392" s="148"/>
      <c r="C1392" s="147"/>
      <c r="D1392" s="128"/>
      <c r="E1392" s="135" t="str">
        <f>IFERROR(INDEX('Материал хисобот'!$C$9:$C$259,MATCH(D1392,'Материал хисобот'!$B$9:$B$259,0),1),"")</f>
        <v/>
      </c>
      <c r="F1392" s="136" t="str">
        <f>IFERROR(INDEX('Материал хисобот'!$D$9:$D$259,MATCH(D1392,'Материал хисобот'!$B$9:$B$259,0),1),"")</f>
        <v/>
      </c>
      <c r="G1392" s="141"/>
      <c r="H1392" s="142"/>
    </row>
    <row r="1393" spans="1:8">
      <c r="A1393" s="147"/>
      <c r="B1393" s="148"/>
      <c r="C1393" s="147"/>
      <c r="D1393" s="128"/>
      <c r="E1393" s="135" t="str">
        <f>IFERROR(INDEX('Материал хисобот'!$C$9:$C$259,MATCH(D1393,'Материал хисобот'!$B$9:$B$259,0),1),"")</f>
        <v/>
      </c>
      <c r="F1393" s="136" t="str">
        <f>IFERROR(INDEX('Материал хисобот'!$D$9:$D$259,MATCH(D1393,'Материал хисобот'!$B$9:$B$259,0),1),"")</f>
        <v/>
      </c>
      <c r="G1393" s="141"/>
      <c r="H1393" s="142"/>
    </row>
    <row r="1394" spans="1:8">
      <c r="A1394" s="147"/>
      <c r="B1394" s="148"/>
      <c r="C1394" s="147"/>
      <c r="D1394" s="128"/>
      <c r="E1394" s="135" t="str">
        <f>IFERROR(INDEX('Материал хисобот'!$C$9:$C$259,MATCH(D1394,'Материал хисобот'!$B$9:$B$259,0),1),"")</f>
        <v/>
      </c>
      <c r="F1394" s="136" t="str">
        <f>IFERROR(INDEX('Материал хисобот'!$D$9:$D$259,MATCH(D1394,'Материал хисобот'!$B$9:$B$259,0),1),"")</f>
        <v/>
      </c>
      <c r="G1394" s="141"/>
      <c r="H1394" s="142"/>
    </row>
    <row r="1395" spans="1:8">
      <c r="A1395" s="147"/>
      <c r="B1395" s="148"/>
      <c r="C1395" s="147"/>
      <c r="D1395" s="128"/>
      <c r="E1395" s="135" t="str">
        <f>IFERROR(INDEX('Материал хисобот'!$C$9:$C$259,MATCH(D1395,'Материал хисобот'!$B$9:$B$259,0),1),"")</f>
        <v/>
      </c>
      <c r="F1395" s="136" t="str">
        <f>IFERROR(INDEX('Материал хисобот'!$D$9:$D$259,MATCH(D1395,'Материал хисобот'!$B$9:$B$259,0),1),"")</f>
        <v/>
      </c>
      <c r="G1395" s="141"/>
      <c r="H1395" s="142"/>
    </row>
    <row r="1396" spans="1:8">
      <c r="A1396" s="147"/>
      <c r="B1396" s="148"/>
      <c r="C1396" s="147"/>
      <c r="D1396" s="128"/>
      <c r="E1396" s="135" t="str">
        <f>IFERROR(INDEX('Материал хисобот'!$C$9:$C$259,MATCH(D1396,'Материал хисобот'!$B$9:$B$259,0),1),"")</f>
        <v/>
      </c>
      <c r="F1396" s="136" t="str">
        <f>IFERROR(INDEX('Материал хисобот'!$D$9:$D$259,MATCH(D1396,'Материал хисобот'!$B$9:$B$259,0),1),"")</f>
        <v/>
      </c>
      <c r="G1396" s="141"/>
      <c r="H1396" s="142"/>
    </row>
    <row r="1397" spans="1:8">
      <c r="A1397" s="147"/>
      <c r="B1397" s="148"/>
      <c r="C1397" s="147"/>
      <c r="D1397" s="128"/>
      <c r="E1397" s="135" t="str">
        <f>IFERROR(INDEX('Материал хисобот'!$C$9:$C$259,MATCH(D1397,'Материал хисобот'!$B$9:$B$259,0),1),"")</f>
        <v/>
      </c>
      <c r="F1397" s="136" t="str">
        <f>IFERROR(INDEX('Материал хисобот'!$D$9:$D$259,MATCH(D1397,'Материал хисобот'!$B$9:$B$259,0),1),"")</f>
        <v/>
      </c>
      <c r="G1397" s="141"/>
      <c r="H1397" s="142"/>
    </row>
    <row r="1398" spans="1:8">
      <c r="A1398" s="147"/>
      <c r="B1398" s="148"/>
      <c r="C1398" s="147"/>
      <c r="D1398" s="128"/>
      <c r="E1398" s="135" t="str">
        <f>IFERROR(INDEX('Материал хисобот'!$C$9:$C$259,MATCH(D1398,'Материал хисобот'!$B$9:$B$259,0),1),"")</f>
        <v/>
      </c>
      <c r="F1398" s="136" t="str">
        <f>IFERROR(INDEX('Материал хисобот'!$D$9:$D$259,MATCH(D1398,'Материал хисобот'!$B$9:$B$259,0),1),"")</f>
        <v/>
      </c>
      <c r="G1398" s="141"/>
      <c r="H1398" s="142"/>
    </row>
    <row r="1399" spans="1:8">
      <c r="A1399" s="147"/>
      <c r="B1399" s="148"/>
      <c r="C1399" s="147"/>
      <c r="D1399" s="128"/>
      <c r="E1399" s="135" t="str">
        <f>IFERROR(INDEX('Материал хисобот'!$C$9:$C$259,MATCH(D1399,'Материал хисобот'!$B$9:$B$259,0),1),"")</f>
        <v/>
      </c>
      <c r="F1399" s="136" t="str">
        <f>IFERROR(INDEX('Материал хисобот'!$D$9:$D$259,MATCH(D1399,'Материал хисобот'!$B$9:$B$259,0),1),"")</f>
        <v/>
      </c>
      <c r="G1399" s="141"/>
      <c r="H1399" s="142"/>
    </row>
    <row r="1400" spans="1:8">
      <c r="A1400" s="147"/>
      <c r="B1400" s="148"/>
      <c r="C1400" s="147"/>
      <c r="D1400" s="128"/>
      <c r="E1400" s="135" t="str">
        <f>IFERROR(INDEX('Материал хисобот'!$C$9:$C$259,MATCH(D1400,'Материал хисобот'!$B$9:$B$259,0),1),"")</f>
        <v/>
      </c>
      <c r="F1400" s="136" t="str">
        <f>IFERROR(INDEX('Материал хисобот'!$D$9:$D$259,MATCH(D1400,'Материал хисобот'!$B$9:$B$259,0),1),"")</f>
        <v/>
      </c>
      <c r="G1400" s="141"/>
      <c r="H1400" s="142"/>
    </row>
    <row r="1401" spans="1:8">
      <c r="A1401" s="147"/>
      <c r="B1401" s="148"/>
      <c r="C1401" s="147"/>
      <c r="D1401" s="128"/>
      <c r="E1401" s="135" t="str">
        <f>IFERROR(INDEX('Материал хисобот'!$C$9:$C$259,MATCH(D1401,'Материал хисобот'!$B$9:$B$259,0),1),"")</f>
        <v/>
      </c>
      <c r="F1401" s="136" t="str">
        <f>IFERROR(INDEX('Материал хисобот'!$D$9:$D$259,MATCH(D1401,'Материал хисобот'!$B$9:$B$259,0),1),"")</f>
        <v/>
      </c>
      <c r="G1401" s="141"/>
      <c r="H1401" s="142"/>
    </row>
    <row r="1402" spans="1:8">
      <c r="A1402" s="147"/>
      <c r="B1402" s="148"/>
      <c r="C1402" s="147"/>
      <c r="D1402" s="128"/>
      <c r="E1402" s="135" t="str">
        <f>IFERROR(INDEX('Материал хисобот'!$C$9:$C$259,MATCH(D1402,'Материал хисобот'!$B$9:$B$259,0),1),"")</f>
        <v/>
      </c>
      <c r="F1402" s="136" t="str">
        <f>IFERROR(INDEX('Материал хисобот'!$D$9:$D$259,MATCH(D1402,'Материал хисобот'!$B$9:$B$259,0),1),"")</f>
        <v/>
      </c>
      <c r="G1402" s="141"/>
      <c r="H1402" s="142"/>
    </row>
    <row r="1403" spans="1:8">
      <c r="A1403" s="147"/>
      <c r="B1403" s="148"/>
      <c r="C1403" s="147"/>
      <c r="D1403" s="128"/>
      <c r="E1403" s="135" t="str">
        <f>IFERROR(INDEX('Материал хисобот'!$C$9:$C$259,MATCH(D1403,'Материал хисобот'!$B$9:$B$259,0),1),"")</f>
        <v/>
      </c>
      <c r="F1403" s="136" t="str">
        <f>IFERROR(INDEX('Материал хисобот'!$D$9:$D$259,MATCH(D1403,'Материал хисобот'!$B$9:$B$259,0),1),"")</f>
        <v/>
      </c>
      <c r="G1403" s="141"/>
      <c r="H1403" s="142"/>
    </row>
    <row r="1404" spans="1:8">
      <c r="A1404" s="147"/>
      <c r="B1404" s="148"/>
      <c r="C1404" s="147"/>
      <c r="D1404" s="128"/>
      <c r="E1404" s="135" t="str">
        <f>IFERROR(INDEX('Материал хисобот'!$C$9:$C$259,MATCH(D1404,'Материал хисобот'!$B$9:$B$259,0),1),"")</f>
        <v/>
      </c>
      <c r="F1404" s="136" t="str">
        <f>IFERROR(INDEX('Материал хисобот'!$D$9:$D$259,MATCH(D1404,'Материал хисобот'!$B$9:$B$259,0),1),"")</f>
        <v/>
      </c>
      <c r="G1404" s="141"/>
      <c r="H1404" s="142"/>
    </row>
    <row r="1405" spans="1:8">
      <c r="A1405" s="147"/>
      <c r="B1405" s="148"/>
      <c r="C1405" s="147"/>
      <c r="D1405" s="128"/>
      <c r="E1405" s="135" t="str">
        <f>IFERROR(INDEX('Материал хисобот'!$C$9:$C$259,MATCH(D1405,'Материал хисобот'!$B$9:$B$259,0),1),"")</f>
        <v/>
      </c>
      <c r="F1405" s="136" t="str">
        <f>IFERROR(INDEX('Материал хисобот'!$D$9:$D$259,MATCH(D1405,'Материал хисобот'!$B$9:$B$259,0),1),"")</f>
        <v/>
      </c>
      <c r="G1405" s="141"/>
      <c r="H1405" s="142"/>
    </row>
    <row r="1406" spans="1:8">
      <c r="A1406" s="147"/>
      <c r="B1406" s="148"/>
      <c r="C1406" s="147"/>
      <c r="D1406" s="128"/>
      <c r="E1406" s="135" t="str">
        <f>IFERROR(INDEX('Материал хисобот'!$C$9:$C$259,MATCH(D1406,'Материал хисобот'!$B$9:$B$259,0),1),"")</f>
        <v/>
      </c>
      <c r="F1406" s="136" t="str">
        <f>IFERROR(INDEX('Материал хисобот'!$D$9:$D$259,MATCH(D1406,'Материал хисобот'!$B$9:$B$259,0),1),"")</f>
        <v/>
      </c>
      <c r="G1406" s="141"/>
      <c r="H1406" s="142"/>
    </row>
    <row r="1407" spans="1:8">
      <c r="A1407" s="147"/>
      <c r="B1407" s="148"/>
      <c r="C1407" s="147"/>
      <c r="D1407" s="128"/>
      <c r="E1407" s="135" t="str">
        <f>IFERROR(INDEX('Материал хисобот'!$C$9:$C$259,MATCH(D1407,'Материал хисобот'!$B$9:$B$259,0),1),"")</f>
        <v/>
      </c>
      <c r="F1407" s="136" t="str">
        <f>IFERROR(INDEX('Материал хисобот'!$D$9:$D$259,MATCH(D1407,'Материал хисобот'!$B$9:$B$259,0),1),"")</f>
        <v/>
      </c>
      <c r="G1407" s="141"/>
      <c r="H1407" s="142"/>
    </row>
    <row r="1408" spans="1:8">
      <c r="A1408" s="147"/>
      <c r="B1408" s="148"/>
      <c r="C1408" s="147"/>
      <c r="D1408" s="128"/>
      <c r="E1408" s="135" t="str">
        <f>IFERROR(INDEX('Материал хисобот'!$C$9:$C$259,MATCH(D1408,'Материал хисобот'!$B$9:$B$259,0),1),"")</f>
        <v/>
      </c>
      <c r="F1408" s="136" t="str">
        <f>IFERROR(INDEX('Материал хисобот'!$D$9:$D$259,MATCH(D1408,'Материал хисобот'!$B$9:$B$259,0),1),"")</f>
        <v/>
      </c>
      <c r="G1408" s="141"/>
      <c r="H1408" s="142"/>
    </row>
    <row r="1409" spans="1:8">
      <c r="A1409" s="147"/>
      <c r="B1409" s="148"/>
      <c r="C1409" s="147"/>
      <c r="D1409" s="128"/>
      <c r="E1409" s="135" t="str">
        <f>IFERROR(INDEX('Материал хисобот'!$C$9:$C$259,MATCH(D1409,'Материал хисобот'!$B$9:$B$259,0),1),"")</f>
        <v/>
      </c>
      <c r="F1409" s="136" t="str">
        <f>IFERROR(INDEX('Материал хисобот'!$D$9:$D$259,MATCH(D1409,'Материал хисобот'!$B$9:$B$259,0),1),"")</f>
        <v/>
      </c>
      <c r="G1409" s="141"/>
      <c r="H1409" s="142"/>
    </row>
    <row r="1410" spans="1:8">
      <c r="A1410" s="147"/>
      <c r="B1410" s="148"/>
      <c r="C1410" s="147"/>
      <c r="D1410" s="128"/>
      <c r="E1410" s="135" t="str">
        <f>IFERROR(INDEX('Материал хисобот'!$C$9:$C$259,MATCH(D1410,'Материал хисобот'!$B$9:$B$259,0),1),"")</f>
        <v/>
      </c>
      <c r="F1410" s="136" t="str">
        <f>IFERROR(INDEX('Материал хисобот'!$D$9:$D$259,MATCH(D1410,'Материал хисобот'!$B$9:$B$259,0),1),"")</f>
        <v/>
      </c>
      <c r="G1410" s="141"/>
      <c r="H1410" s="142"/>
    </row>
    <row r="1411" spans="1:8">
      <c r="A1411" s="147"/>
      <c r="B1411" s="148"/>
      <c r="C1411" s="147"/>
      <c r="D1411" s="128"/>
      <c r="E1411" s="135" t="str">
        <f>IFERROR(INDEX('Материал хисобот'!$C$9:$C$259,MATCH(D1411,'Материал хисобот'!$B$9:$B$259,0),1),"")</f>
        <v/>
      </c>
      <c r="F1411" s="136" t="str">
        <f>IFERROR(INDEX('Материал хисобот'!$D$9:$D$259,MATCH(D1411,'Материал хисобот'!$B$9:$B$259,0),1),"")</f>
        <v/>
      </c>
      <c r="G1411" s="141"/>
      <c r="H1411" s="142"/>
    </row>
    <row r="1412" spans="1:8">
      <c r="A1412" s="147"/>
      <c r="B1412" s="148"/>
      <c r="C1412" s="147"/>
      <c r="D1412" s="128"/>
      <c r="E1412" s="135" t="str">
        <f>IFERROR(INDEX('Материал хисобот'!$C$9:$C$259,MATCH(D1412,'Материал хисобот'!$B$9:$B$259,0),1),"")</f>
        <v/>
      </c>
      <c r="F1412" s="136" t="str">
        <f>IFERROR(INDEX('Материал хисобот'!$D$9:$D$259,MATCH(D1412,'Материал хисобот'!$B$9:$B$259,0),1),"")</f>
        <v/>
      </c>
      <c r="G1412" s="141"/>
      <c r="H1412" s="142"/>
    </row>
    <row r="1413" spans="1:8">
      <c r="A1413" s="147"/>
      <c r="B1413" s="148"/>
      <c r="C1413" s="147"/>
      <c r="D1413" s="128"/>
      <c r="E1413" s="135" t="str">
        <f>IFERROR(INDEX('Материал хисобот'!$C$9:$C$259,MATCH(D1413,'Материал хисобот'!$B$9:$B$259,0),1),"")</f>
        <v/>
      </c>
      <c r="F1413" s="136" t="str">
        <f>IFERROR(INDEX('Материал хисобот'!$D$9:$D$259,MATCH(D1413,'Материал хисобот'!$B$9:$B$259,0),1),"")</f>
        <v/>
      </c>
      <c r="G1413" s="141"/>
      <c r="H1413" s="142"/>
    </row>
    <row r="1414" spans="1:8">
      <c r="A1414" s="147"/>
      <c r="B1414" s="148"/>
      <c r="C1414" s="147"/>
      <c r="D1414" s="128"/>
      <c r="E1414" s="135" t="str">
        <f>IFERROR(INDEX('Материал хисобот'!$C$9:$C$259,MATCH(D1414,'Материал хисобот'!$B$9:$B$259,0),1),"")</f>
        <v/>
      </c>
      <c r="F1414" s="136" t="str">
        <f>IFERROR(INDEX('Материал хисобот'!$D$9:$D$259,MATCH(D1414,'Материал хисобот'!$B$9:$B$259,0),1),"")</f>
        <v/>
      </c>
      <c r="G1414" s="141"/>
      <c r="H1414" s="142"/>
    </row>
    <row r="1415" spans="1:8">
      <c r="A1415" s="147"/>
      <c r="B1415" s="148"/>
      <c r="C1415" s="147"/>
      <c r="D1415" s="128"/>
      <c r="E1415" s="135" t="str">
        <f>IFERROR(INDEX('Материал хисобот'!$C$9:$C$259,MATCH(D1415,'Материал хисобот'!$B$9:$B$259,0),1),"")</f>
        <v/>
      </c>
      <c r="F1415" s="136" t="str">
        <f>IFERROR(INDEX('Материал хисобот'!$D$9:$D$259,MATCH(D1415,'Материал хисобот'!$B$9:$B$259,0),1),"")</f>
        <v/>
      </c>
      <c r="G1415" s="141"/>
      <c r="H1415" s="142"/>
    </row>
    <row r="1416" spans="1:8">
      <c r="A1416" s="147"/>
      <c r="B1416" s="148"/>
      <c r="C1416" s="147"/>
      <c r="D1416" s="128"/>
      <c r="E1416" s="135" t="str">
        <f>IFERROR(INDEX('Материал хисобот'!$C$9:$C$259,MATCH(D1416,'Материал хисобот'!$B$9:$B$259,0),1),"")</f>
        <v/>
      </c>
      <c r="F1416" s="136" t="str">
        <f>IFERROR(INDEX('Материал хисобот'!$D$9:$D$259,MATCH(D1416,'Материал хисобот'!$B$9:$B$259,0),1),"")</f>
        <v/>
      </c>
      <c r="G1416" s="141"/>
      <c r="H1416" s="142"/>
    </row>
    <row r="1417" spans="1:8">
      <c r="A1417" s="147"/>
      <c r="B1417" s="148"/>
      <c r="C1417" s="147"/>
      <c r="D1417" s="128"/>
      <c r="E1417" s="135" t="str">
        <f>IFERROR(INDEX('Материал хисобот'!$C$9:$C$259,MATCH(D1417,'Материал хисобот'!$B$9:$B$259,0),1),"")</f>
        <v/>
      </c>
      <c r="F1417" s="136" t="str">
        <f>IFERROR(INDEX('Материал хисобот'!$D$9:$D$259,MATCH(D1417,'Материал хисобот'!$B$9:$B$259,0),1),"")</f>
        <v/>
      </c>
      <c r="G1417" s="141"/>
      <c r="H1417" s="142"/>
    </row>
    <row r="1418" spans="1:8">
      <c r="A1418" s="147"/>
      <c r="B1418" s="148"/>
      <c r="C1418" s="147"/>
      <c r="D1418" s="128"/>
      <c r="E1418" s="135" t="str">
        <f>IFERROR(INDEX('Материал хисобот'!$C$9:$C$259,MATCH(D1418,'Материал хисобот'!$B$9:$B$259,0),1),"")</f>
        <v/>
      </c>
      <c r="F1418" s="136" t="str">
        <f>IFERROR(INDEX('Материал хисобот'!$D$9:$D$259,MATCH(D1418,'Материал хисобот'!$B$9:$B$259,0),1),"")</f>
        <v/>
      </c>
      <c r="G1418" s="141"/>
      <c r="H1418" s="142"/>
    </row>
    <row r="1419" spans="1:8">
      <c r="A1419" s="147"/>
      <c r="B1419" s="148"/>
      <c r="C1419" s="147"/>
      <c r="D1419" s="128"/>
      <c r="E1419" s="135" t="str">
        <f>IFERROR(INDEX('Материал хисобот'!$C$9:$C$259,MATCH(D1419,'Материал хисобот'!$B$9:$B$259,0),1),"")</f>
        <v/>
      </c>
      <c r="F1419" s="136" t="str">
        <f>IFERROR(INDEX('Материал хисобот'!$D$9:$D$259,MATCH(D1419,'Материал хисобот'!$B$9:$B$259,0),1),"")</f>
        <v/>
      </c>
      <c r="G1419" s="141"/>
      <c r="H1419" s="142"/>
    </row>
    <row r="1420" spans="1:8">
      <c r="A1420" s="147"/>
      <c r="B1420" s="148"/>
      <c r="C1420" s="147"/>
      <c r="D1420" s="128"/>
      <c r="E1420" s="135" t="str">
        <f>IFERROR(INDEX('Материал хисобот'!$C$9:$C$259,MATCH(D1420,'Материал хисобот'!$B$9:$B$259,0),1),"")</f>
        <v/>
      </c>
      <c r="F1420" s="136" t="str">
        <f>IFERROR(INDEX('Материал хисобот'!$D$9:$D$259,MATCH(D1420,'Материал хисобот'!$B$9:$B$259,0),1),"")</f>
        <v/>
      </c>
      <c r="G1420" s="141"/>
      <c r="H1420" s="142"/>
    </row>
    <row r="1421" spans="1:8">
      <c r="A1421" s="147"/>
      <c r="B1421" s="148"/>
      <c r="C1421" s="147"/>
      <c r="D1421" s="128"/>
      <c r="E1421" s="135" t="str">
        <f>IFERROR(INDEX('Материал хисобот'!$C$9:$C$259,MATCH(D1421,'Материал хисобот'!$B$9:$B$259,0),1),"")</f>
        <v/>
      </c>
      <c r="F1421" s="136" t="str">
        <f>IFERROR(INDEX('Материал хисобот'!$D$9:$D$259,MATCH(D1421,'Материал хисобот'!$B$9:$B$259,0),1),"")</f>
        <v/>
      </c>
      <c r="G1421" s="141"/>
      <c r="H1421" s="142"/>
    </row>
    <row r="1422" spans="1:8">
      <c r="A1422" s="147"/>
      <c r="B1422" s="148"/>
      <c r="C1422" s="147"/>
      <c r="D1422" s="128"/>
      <c r="E1422" s="135" t="str">
        <f>IFERROR(INDEX('Материал хисобот'!$C$9:$C$259,MATCH(D1422,'Материал хисобот'!$B$9:$B$259,0),1),"")</f>
        <v/>
      </c>
      <c r="F1422" s="136" t="str">
        <f>IFERROR(INDEX('Материал хисобот'!$D$9:$D$259,MATCH(D1422,'Материал хисобот'!$B$9:$B$259,0),1),"")</f>
        <v/>
      </c>
      <c r="G1422" s="141"/>
      <c r="H1422" s="142"/>
    </row>
    <row r="1423" spans="1:8">
      <c r="A1423" s="147"/>
      <c r="B1423" s="148"/>
      <c r="C1423" s="147"/>
      <c r="D1423" s="128"/>
      <c r="E1423" s="135" t="str">
        <f>IFERROR(INDEX('Материал хисобот'!$C$9:$C$259,MATCH(D1423,'Материал хисобот'!$B$9:$B$259,0),1),"")</f>
        <v/>
      </c>
      <c r="F1423" s="136" t="str">
        <f>IFERROR(INDEX('Материал хисобот'!$D$9:$D$259,MATCH(D1423,'Материал хисобот'!$B$9:$B$259,0),1),"")</f>
        <v/>
      </c>
      <c r="G1423" s="141"/>
      <c r="H1423" s="142"/>
    </row>
    <row r="1424" spans="1:8">
      <c r="A1424" s="147"/>
      <c r="B1424" s="148"/>
      <c r="C1424" s="147"/>
      <c r="D1424" s="128"/>
      <c r="E1424" s="135" t="str">
        <f>IFERROR(INDEX('Материал хисобот'!$C$9:$C$259,MATCH(D1424,'Материал хисобот'!$B$9:$B$259,0),1),"")</f>
        <v/>
      </c>
      <c r="F1424" s="136" t="str">
        <f>IFERROR(INDEX('Материал хисобот'!$D$9:$D$259,MATCH(D1424,'Материал хисобот'!$B$9:$B$259,0),1),"")</f>
        <v/>
      </c>
      <c r="G1424" s="141"/>
      <c r="H1424" s="142"/>
    </row>
    <row r="1425" spans="1:8">
      <c r="A1425" s="147"/>
      <c r="B1425" s="148"/>
      <c r="C1425" s="147"/>
      <c r="D1425" s="128"/>
      <c r="E1425" s="135" t="str">
        <f>IFERROR(INDEX('Материал хисобот'!$C$9:$C$259,MATCH(D1425,'Материал хисобот'!$B$9:$B$259,0),1),"")</f>
        <v/>
      </c>
      <c r="F1425" s="136" t="str">
        <f>IFERROR(INDEX('Материал хисобот'!$D$9:$D$259,MATCH(D1425,'Материал хисобот'!$B$9:$B$259,0),1),"")</f>
        <v/>
      </c>
      <c r="G1425" s="141"/>
      <c r="H1425" s="142"/>
    </row>
    <row r="1426" spans="1:8">
      <c r="A1426" s="147"/>
      <c r="B1426" s="148"/>
      <c r="C1426" s="147"/>
      <c r="D1426" s="128"/>
      <c r="E1426" s="135" t="str">
        <f>IFERROR(INDEX('Материал хисобот'!$C$9:$C$259,MATCH(D1426,'Материал хисобот'!$B$9:$B$259,0),1),"")</f>
        <v/>
      </c>
      <c r="F1426" s="136" t="str">
        <f>IFERROR(INDEX('Материал хисобот'!$D$9:$D$259,MATCH(D1426,'Материал хисобот'!$B$9:$B$259,0),1),"")</f>
        <v/>
      </c>
      <c r="G1426" s="141"/>
      <c r="H1426" s="142"/>
    </row>
    <row r="1427" spans="1:8">
      <c r="A1427" s="147"/>
      <c r="B1427" s="148"/>
      <c r="C1427" s="147"/>
      <c r="D1427" s="128"/>
      <c r="E1427" s="135" t="str">
        <f>IFERROR(INDEX('Материал хисобот'!$C$9:$C$259,MATCH(D1427,'Материал хисобот'!$B$9:$B$259,0),1),"")</f>
        <v/>
      </c>
      <c r="F1427" s="136" t="str">
        <f>IFERROR(INDEX('Материал хисобот'!$D$9:$D$259,MATCH(D1427,'Материал хисобот'!$B$9:$B$259,0),1),"")</f>
        <v/>
      </c>
      <c r="G1427" s="141"/>
      <c r="H1427" s="142"/>
    </row>
    <row r="1428" spans="1:8">
      <c r="A1428" s="147"/>
      <c r="B1428" s="148"/>
      <c r="C1428" s="147"/>
      <c r="D1428" s="128"/>
      <c r="E1428" s="135" t="str">
        <f>IFERROR(INDEX('Материал хисобот'!$C$9:$C$259,MATCH(D1428,'Материал хисобот'!$B$9:$B$259,0),1),"")</f>
        <v/>
      </c>
      <c r="F1428" s="136" t="str">
        <f>IFERROR(INDEX('Материал хисобот'!$D$9:$D$259,MATCH(D1428,'Материал хисобот'!$B$9:$B$259,0),1),"")</f>
        <v/>
      </c>
      <c r="G1428" s="141"/>
      <c r="H1428" s="142"/>
    </row>
    <row r="1429" spans="1:8">
      <c r="A1429" s="147"/>
      <c r="B1429" s="148"/>
      <c r="C1429" s="147"/>
      <c r="D1429" s="128"/>
      <c r="E1429" s="135" t="str">
        <f>IFERROR(INDEX('Материал хисобот'!$C$9:$C$259,MATCH(D1429,'Материал хисобот'!$B$9:$B$259,0),1),"")</f>
        <v/>
      </c>
      <c r="F1429" s="136" t="str">
        <f>IFERROR(INDEX('Материал хисобот'!$D$9:$D$259,MATCH(D1429,'Материал хисобот'!$B$9:$B$259,0),1),"")</f>
        <v/>
      </c>
      <c r="G1429" s="141"/>
      <c r="H1429" s="142"/>
    </row>
    <row r="1430" spans="1:8">
      <c r="A1430" s="147"/>
      <c r="B1430" s="148"/>
      <c r="C1430" s="147"/>
      <c r="D1430" s="128"/>
      <c r="E1430" s="135" t="str">
        <f>IFERROR(INDEX('Материал хисобот'!$C$9:$C$259,MATCH(D1430,'Материал хисобот'!$B$9:$B$259,0),1),"")</f>
        <v/>
      </c>
      <c r="F1430" s="136" t="str">
        <f>IFERROR(INDEX('Материал хисобот'!$D$9:$D$259,MATCH(D1430,'Материал хисобот'!$B$9:$B$259,0),1),"")</f>
        <v/>
      </c>
      <c r="G1430" s="141"/>
      <c r="H1430" s="142"/>
    </row>
    <row r="1431" spans="1:8">
      <c r="A1431" s="147"/>
      <c r="B1431" s="148"/>
      <c r="C1431" s="147"/>
      <c r="D1431" s="128"/>
      <c r="E1431" s="135" t="str">
        <f>IFERROR(INDEX('Материал хисобот'!$C$9:$C$259,MATCH(D1431,'Материал хисобот'!$B$9:$B$259,0),1),"")</f>
        <v/>
      </c>
      <c r="F1431" s="136" t="str">
        <f>IFERROR(INDEX('Материал хисобот'!$D$9:$D$259,MATCH(D1431,'Материал хисобот'!$B$9:$B$259,0),1),"")</f>
        <v/>
      </c>
      <c r="G1431" s="141"/>
      <c r="H1431" s="142"/>
    </row>
    <row r="1432" spans="1:8">
      <c r="A1432" s="147"/>
      <c r="B1432" s="148"/>
      <c r="C1432" s="147"/>
      <c r="D1432" s="128"/>
      <c r="E1432" s="135" t="str">
        <f>IFERROR(INDEX('Материал хисобот'!$C$9:$C$259,MATCH(D1432,'Материал хисобот'!$B$9:$B$259,0),1),"")</f>
        <v/>
      </c>
      <c r="F1432" s="136" t="str">
        <f>IFERROR(INDEX('Материал хисобот'!$D$9:$D$259,MATCH(D1432,'Материал хисобот'!$B$9:$B$259,0),1),"")</f>
        <v/>
      </c>
      <c r="G1432" s="141"/>
      <c r="H1432" s="142"/>
    </row>
    <row r="1433" spans="1:8">
      <c r="A1433" s="147"/>
      <c r="B1433" s="148"/>
      <c r="C1433" s="147"/>
      <c r="D1433" s="128"/>
      <c r="E1433" s="135" t="str">
        <f>IFERROR(INDEX('Материал хисобот'!$C$9:$C$259,MATCH(D1433,'Материал хисобот'!$B$9:$B$259,0),1),"")</f>
        <v/>
      </c>
      <c r="F1433" s="136" t="str">
        <f>IFERROR(INDEX('Материал хисобот'!$D$9:$D$259,MATCH(D1433,'Материал хисобот'!$B$9:$B$259,0),1),"")</f>
        <v/>
      </c>
      <c r="G1433" s="141"/>
      <c r="H1433" s="142"/>
    </row>
    <row r="1434" spans="1:8">
      <c r="A1434" s="147"/>
      <c r="B1434" s="148"/>
      <c r="C1434" s="147"/>
      <c r="D1434" s="128"/>
      <c r="E1434" s="135" t="str">
        <f>IFERROR(INDEX('Материал хисобот'!$C$9:$C$259,MATCH(D1434,'Материал хисобот'!$B$9:$B$259,0),1),"")</f>
        <v/>
      </c>
      <c r="F1434" s="136" t="str">
        <f>IFERROR(INDEX('Материал хисобот'!$D$9:$D$259,MATCH(D1434,'Материал хисобот'!$B$9:$B$259,0),1),"")</f>
        <v/>
      </c>
      <c r="G1434" s="141"/>
      <c r="H1434" s="142"/>
    </row>
    <row r="1435" spans="1:8">
      <c r="A1435" s="147"/>
      <c r="B1435" s="148"/>
      <c r="C1435" s="147"/>
      <c r="D1435" s="128"/>
      <c r="E1435" s="135" t="str">
        <f>IFERROR(INDEX('Материал хисобот'!$C$9:$C$259,MATCH(D1435,'Материал хисобот'!$B$9:$B$259,0),1),"")</f>
        <v/>
      </c>
      <c r="F1435" s="136" t="str">
        <f>IFERROR(INDEX('Материал хисобот'!$D$9:$D$259,MATCH(D1435,'Материал хисобот'!$B$9:$B$259,0),1),"")</f>
        <v/>
      </c>
      <c r="G1435" s="141"/>
      <c r="H1435" s="142"/>
    </row>
    <row r="1436" spans="1:8">
      <c r="A1436" s="147"/>
      <c r="B1436" s="148"/>
      <c r="C1436" s="147"/>
      <c r="D1436" s="128"/>
      <c r="E1436" s="135" t="str">
        <f>IFERROR(INDEX('Материал хисобот'!$C$9:$C$259,MATCH(D1436,'Материал хисобот'!$B$9:$B$259,0),1),"")</f>
        <v/>
      </c>
      <c r="F1436" s="136" t="str">
        <f>IFERROR(INDEX('Материал хисобот'!$D$9:$D$259,MATCH(D1436,'Материал хисобот'!$B$9:$B$259,0),1),"")</f>
        <v/>
      </c>
      <c r="G1436" s="141"/>
      <c r="H1436" s="142"/>
    </row>
    <row r="1437" spans="1:8">
      <c r="A1437" s="147"/>
      <c r="B1437" s="148"/>
      <c r="C1437" s="147"/>
      <c r="D1437" s="128"/>
      <c r="E1437" s="135" t="str">
        <f>IFERROR(INDEX('Материал хисобот'!$C$9:$C$259,MATCH(D1437,'Материал хисобот'!$B$9:$B$259,0),1),"")</f>
        <v/>
      </c>
      <c r="F1437" s="136" t="str">
        <f>IFERROR(INDEX('Материал хисобот'!$D$9:$D$259,MATCH(D1437,'Материал хисобот'!$B$9:$B$259,0),1),"")</f>
        <v/>
      </c>
      <c r="G1437" s="141"/>
      <c r="H1437" s="142"/>
    </row>
    <row r="1438" spans="1:8">
      <c r="A1438" s="147"/>
      <c r="B1438" s="148"/>
      <c r="C1438" s="147"/>
      <c r="D1438" s="128"/>
      <c r="E1438" s="135" t="str">
        <f>IFERROR(INDEX('Материал хисобот'!$C$9:$C$259,MATCH(D1438,'Материал хисобот'!$B$9:$B$259,0),1),"")</f>
        <v/>
      </c>
      <c r="F1438" s="136" t="str">
        <f>IFERROR(INDEX('Материал хисобот'!$D$9:$D$259,MATCH(D1438,'Материал хисобот'!$B$9:$B$259,0),1),"")</f>
        <v/>
      </c>
      <c r="G1438" s="141"/>
      <c r="H1438" s="142"/>
    </row>
    <row r="1439" spans="1:8">
      <c r="A1439" s="147"/>
      <c r="B1439" s="148"/>
      <c r="C1439" s="147"/>
      <c r="D1439" s="128"/>
      <c r="E1439" s="135" t="str">
        <f>IFERROR(INDEX('Материал хисобот'!$C$9:$C$259,MATCH(D1439,'Материал хисобот'!$B$9:$B$259,0),1),"")</f>
        <v/>
      </c>
      <c r="F1439" s="136" t="str">
        <f>IFERROR(INDEX('Материал хисобот'!$D$9:$D$259,MATCH(D1439,'Материал хисобот'!$B$9:$B$259,0),1),"")</f>
        <v/>
      </c>
      <c r="G1439" s="141"/>
      <c r="H1439" s="142"/>
    </row>
    <row r="1440" spans="1:8">
      <c r="A1440" s="147"/>
      <c r="B1440" s="148"/>
      <c r="C1440" s="147"/>
      <c r="D1440" s="128"/>
      <c r="E1440" s="135" t="str">
        <f>IFERROR(INDEX('Материал хисобот'!$C$9:$C$259,MATCH(D1440,'Материал хисобот'!$B$9:$B$259,0),1),"")</f>
        <v/>
      </c>
      <c r="F1440" s="136" t="str">
        <f>IFERROR(INDEX('Материал хисобот'!$D$9:$D$259,MATCH(D1440,'Материал хисобот'!$B$9:$B$259,0),1),"")</f>
        <v/>
      </c>
      <c r="G1440" s="141"/>
      <c r="H1440" s="142"/>
    </row>
    <row r="1441" spans="1:8">
      <c r="A1441" s="147"/>
      <c r="B1441" s="148"/>
      <c r="C1441" s="147"/>
      <c r="D1441" s="128"/>
      <c r="E1441" s="135" t="str">
        <f>IFERROR(INDEX('Материал хисобот'!$C$9:$C$259,MATCH(D1441,'Материал хисобот'!$B$9:$B$259,0),1),"")</f>
        <v/>
      </c>
      <c r="F1441" s="136" t="str">
        <f>IFERROR(INDEX('Материал хисобот'!$D$9:$D$259,MATCH(D1441,'Материал хисобот'!$B$9:$B$259,0),1),"")</f>
        <v/>
      </c>
      <c r="G1441" s="141"/>
      <c r="H1441" s="142"/>
    </row>
    <row r="1442" spans="1:8">
      <c r="A1442" s="147"/>
      <c r="B1442" s="148"/>
      <c r="C1442" s="147"/>
      <c r="D1442" s="128"/>
      <c r="E1442" s="135" t="str">
        <f>IFERROR(INDEX('Материал хисобот'!$C$9:$C$259,MATCH(D1442,'Материал хисобот'!$B$9:$B$259,0),1),"")</f>
        <v/>
      </c>
      <c r="F1442" s="136" t="str">
        <f>IFERROR(INDEX('Материал хисобот'!$D$9:$D$259,MATCH(D1442,'Материал хисобот'!$B$9:$B$259,0),1),"")</f>
        <v/>
      </c>
      <c r="G1442" s="141"/>
      <c r="H1442" s="142"/>
    </row>
    <row r="1443" spans="1:8">
      <c r="A1443" s="147"/>
      <c r="B1443" s="148"/>
      <c r="C1443" s="147"/>
      <c r="D1443" s="128"/>
      <c r="E1443" s="135" t="str">
        <f>IFERROR(INDEX('Материал хисобот'!$C$9:$C$259,MATCH(D1443,'Материал хисобот'!$B$9:$B$259,0),1),"")</f>
        <v/>
      </c>
      <c r="F1443" s="136" t="str">
        <f>IFERROR(INDEX('Материал хисобот'!$D$9:$D$259,MATCH(D1443,'Материал хисобот'!$B$9:$B$259,0),1),"")</f>
        <v/>
      </c>
      <c r="G1443" s="141"/>
      <c r="H1443" s="142"/>
    </row>
    <row r="1444" spans="1:8">
      <c r="A1444" s="147"/>
      <c r="B1444" s="148"/>
      <c r="C1444" s="147"/>
      <c r="D1444" s="128"/>
      <c r="E1444" s="135" t="str">
        <f>IFERROR(INDEX('Материал хисобот'!$C$9:$C$259,MATCH(D1444,'Материал хисобот'!$B$9:$B$259,0),1),"")</f>
        <v/>
      </c>
      <c r="F1444" s="136" t="str">
        <f>IFERROR(INDEX('Материал хисобот'!$D$9:$D$259,MATCH(D1444,'Материал хисобот'!$B$9:$B$259,0),1),"")</f>
        <v/>
      </c>
      <c r="G1444" s="141"/>
      <c r="H1444" s="142"/>
    </row>
    <row r="1445" spans="1:8">
      <c r="A1445" s="147"/>
      <c r="B1445" s="148"/>
      <c r="C1445" s="147"/>
      <c r="D1445" s="128"/>
      <c r="E1445" s="135" t="str">
        <f>IFERROR(INDEX('Материал хисобот'!$C$9:$C$259,MATCH(D1445,'Материал хисобот'!$B$9:$B$259,0),1),"")</f>
        <v/>
      </c>
      <c r="F1445" s="136" t="str">
        <f>IFERROR(INDEX('Материал хисобот'!$D$9:$D$259,MATCH(D1445,'Материал хисобот'!$B$9:$B$259,0),1),"")</f>
        <v/>
      </c>
      <c r="G1445" s="141"/>
      <c r="H1445" s="142"/>
    </row>
    <row r="1446" spans="1:8">
      <c r="A1446" s="147"/>
      <c r="B1446" s="148"/>
      <c r="C1446" s="147"/>
      <c r="D1446" s="128"/>
      <c r="E1446" s="135" t="str">
        <f>IFERROR(INDEX('Материал хисобот'!$C$9:$C$259,MATCH(D1446,'Материал хисобот'!$B$9:$B$259,0),1),"")</f>
        <v/>
      </c>
      <c r="F1446" s="136" t="str">
        <f>IFERROR(INDEX('Материал хисобот'!$D$9:$D$259,MATCH(D1446,'Материал хисобот'!$B$9:$B$259,0),1),"")</f>
        <v/>
      </c>
      <c r="G1446" s="141"/>
      <c r="H1446" s="142"/>
    </row>
    <row r="1447" spans="1:8">
      <c r="A1447" s="147"/>
      <c r="B1447" s="148"/>
      <c r="C1447" s="147"/>
      <c r="D1447" s="128"/>
      <c r="E1447" s="135" t="str">
        <f>IFERROR(INDEX('Материал хисобот'!$C$9:$C$259,MATCH(D1447,'Материал хисобот'!$B$9:$B$259,0),1),"")</f>
        <v/>
      </c>
      <c r="F1447" s="136" t="str">
        <f>IFERROR(INDEX('Материал хисобот'!$D$9:$D$259,MATCH(D1447,'Материал хисобот'!$B$9:$B$259,0),1),"")</f>
        <v/>
      </c>
      <c r="G1447" s="141"/>
      <c r="H1447" s="142"/>
    </row>
    <row r="1448" spans="1:8">
      <c r="A1448" s="147"/>
      <c r="B1448" s="148"/>
      <c r="C1448" s="147"/>
      <c r="D1448" s="128"/>
      <c r="E1448" s="135" t="str">
        <f>IFERROR(INDEX('Материал хисобот'!$C$9:$C$259,MATCH(D1448,'Материал хисобот'!$B$9:$B$259,0),1),"")</f>
        <v/>
      </c>
      <c r="F1448" s="136" t="str">
        <f>IFERROR(INDEX('Материал хисобот'!$D$9:$D$259,MATCH(D1448,'Материал хисобот'!$B$9:$B$259,0),1),"")</f>
        <v/>
      </c>
      <c r="G1448" s="141"/>
      <c r="H1448" s="142"/>
    </row>
    <row r="1449" spans="1:8">
      <c r="A1449" s="147"/>
      <c r="B1449" s="148"/>
      <c r="C1449" s="147"/>
      <c r="D1449" s="128"/>
      <c r="E1449" s="135" t="str">
        <f>IFERROR(INDEX('Материал хисобот'!$C$9:$C$259,MATCH(D1449,'Материал хисобот'!$B$9:$B$259,0),1),"")</f>
        <v/>
      </c>
      <c r="F1449" s="136" t="str">
        <f>IFERROR(INDEX('Материал хисобот'!$D$9:$D$259,MATCH(D1449,'Материал хисобот'!$B$9:$B$259,0),1),"")</f>
        <v/>
      </c>
      <c r="G1449" s="141"/>
      <c r="H1449" s="142"/>
    </row>
    <row r="1450" spans="1:8">
      <c r="A1450" s="147"/>
      <c r="B1450" s="148"/>
      <c r="C1450" s="147"/>
      <c r="D1450" s="128"/>
      <c r="E1450" s="135" t="str">
        <f>IFERROR(INDEX('Материал хисобот'!$C$9:$C$259,MATCH(D1450,'Материал хисобот'!$B$9:$B$259,0),1),"")</f>
        <v/>
      </c>
      <c r="F1450" s="136" t="str">
        <f>IFERROR(INDEX('Материал хисобот'!$D$9:$D$259,MATCH(D1450,'Материал хисобот'!$B$9:$B$259,0),1),"")</f>
        <v/>
      </c>
      <c r="G1450" s="141"/>
      <c r="H1450" s="142"/>
    </row>
    <row r="1451" spans="1:8">
      <c r="A1451" s="147"/>
      <c r="B1451" s="148"/>
      <c r="C1451" s="147"/>
      <c r="D1451" s="128"/>
      <c r="E1451" s="135" t="str">
        <f>IFERROR(INDEX('Материал хисобот'!$C$9:$C$259,MATCH(D1451,'Материал хисобот'!$B$9:$B$259,0),1),"")</f>
        <v/>
      </c>
      <c r="F1451" s="136" t="str">
        <f>IFERROR(INDEX('Материал хисобот'!$D$9:$D$259,MATCH(D1451,'Материал хисобот'!$B$9:$B$259,0),1),"")</f>
        <v/>
      </c>
      <c r="G1451" s="141"/>
      <c r="H1451" s="142"/>
    </row>
    <row r="1452" spans="1:8">
      <c r="A1452" s="147"/>
      <c r="B1452" s="148"/>
      <c r="C1452" s="147"/>
      <c r="D1452" s="128"/>
      <c r="E1452" s="135" t="str">
        <f>IFERROR(INDEX('Материал хисобот'!$C$9:$C$259,MATCH(D1452,'Материал хисобот'!$B$9:$B$259,0),1),"")</f>
        <v/>
      </c>
      <c r="F1452" s="136" t="str">
        <f>IFERROR(INDEX('Материал хисобот'!$D$9:$D$259,MATCH(D1452,'Материал хисобот'!$B$9:$B$259,0),1),"")</f>
        <v/>
      </c>
      <c r="G1452" s="141"/>
      <c r="H1452" s="142"/>
    </row>
    <row r="1453" spans="1:8">
      <c r="A1453" s="147"/>
      <c r="B1453" s="148"/>
      <c r="C1453" s="147"/>
      <c r="D1453" s="128"/>
      <c r="E1453" s="135" t="str">
        <f>IFERROR(INDEX('Материал хисобот'!$C$9:$C$259,MATCH(D1453,'Материал хисобот'!$B$9:$B$259,0),1),"")</f>
        <v/>
      </c>
      <c r="F1453" s="136" t="str">
        <f>IFERROR(INDEX('Материал хисобот'!$D$9:$D$259,MATCH(D1453,'Материал хисобот'!$B$9:$B$259,0),1),"")</f>
        <v/>
      </c>
      <c r="G1453" s="141"/>
      <c r="H1453" s="142"/>
    </row>
    <row r="1454" spans="1:8">
      <c r="A1454" s="147"/>
      <c r="B1454" s="148"/>
      <c r="C1454" s="147"/>
      <c r="D1454" s="128"/>
      <c r="E1454" s="135" t="str">
        <f>IFERROR(INDEX('Материал хисобот'!$C$9:$C$259,MATCH(D1454,'Материал хисобот'!$B$9:$B$259,0),1),"")</f>
        <v/>
      </c>
      <c r="F1454" s="136" t="str">
        <f>IFERROR(INDEX('Материал хисобот'!$D$9:$D$259,MATCH(D1454,'Материал хисобот'!$B$9:$B$259,0),1),"")</f>
        <v/>
      </c>
      <c r="G1454" s="141"/>
      <c r="H1454" s="142"/>
    </row>
    <row r="1455" spans="1:8">
      <c r="A1455" s="147"/>
      <c r="B1455" s="148"/>
      <c r="C1455" s="147"/>
      <c r="D1455" s="128"/>
      <c r="E1455" s="135" t="str">
        <f>IFERROR(INDEX('Материал хисобот'!$C$9:$C$259,MATCH(D1455,'Материал хисобот'!$B$9:$B$259,0),1),"")</f>
        <v/>
      </c>
      <c r="F1455" s="136" t="str">
        <f>IFERROR(INDEX('Материал хисобот'!$D$9:$D$259,MATCH(D1455,'Материал хисобот'!$B$9:$B$259,0),1),"")</f>
        <v/>
      </c>
      <c r="G1455" s="141"/>
      <c r="H1455" s="142"/>
    </row>
    <row r="1456" spans="1:8">
      <c r="A1456" s="147"/>
      <c r="B1456" s="148"/>
      <c r="C1456" s="147"/>
      <c r="D1456" s="128"/>
      <c r="E1456" s="135" t="str">
        <f>IFERROR(INDEX('Материал хисобот'!$C$9:$C$259,MATCH(D1456,'Материал хисобот'!$B$9:$B$259,0),1),"")</f>
        <v/>
      </c>
      <c r="F1456" s="136" t="str">
        <f>IFERROR(INDEX('Материал хисобот'!$D$9:$D$259,MATCH(D1456,'Материал хисобот'!$B$9:$B$259,0),1),"")</f>
        <v/>
      </c>
      <c r="G1456" s="141"/>
      <c r="H1456" s="142"/>
    </row>
    <row r="1457" spans="1:8">
      <c r="A1457" s="147"/>
      <c r="B1457" s="148"/>
      <c r="C1457" s="147"/>
      <c r="D1457" s="128"/>
      <c r="E1457" s="135" t="str">
        <f>IFERROR(INDEX('Материал хисобот'!$C$9:$C$259,MATCH(D1457,'Материал хисобот'!$B$9:$B$259,0),1),"")</f>
        <v/>
      </c>
      <c r="F1457" s="136" t="str">
        <f>IFERROR(INDEX('Материал хисобот'!$D$9:$D$259,MATCH(D1457,'Материал хисобот'!$B$9:$B$259,0),1),"")</f>
        <v/>
      </c>
      <c r="G1457" s="141"/>
      <c r="H1457" s="142"/>
    </row>
    <row r="1458" spans="1:8">
      <c r="A1458" s="147"/>
      <c r="B1458" s="148"/>
      <c r="C1458" s="147"/>
      <c r="D1458" s="128"/>
      <c r="E1458" s="135" t="str">
        <f>IFERROR(INDEX('Материал хисобот'!$C$9:$C$259,MATCH(D1458,'Материал хисобот'!$B$9:$B$259,0),1),"")</f>
        <v/>
      </c>
      <c r="F1458" s="136" t="str">
        <f>IFERROR(INDEX('Материал хисобот'!$D$9:$D$259,MATCH(D1458,'Материал хисобот'!$B$9:$B$259,0),1),"")</f>
        <v/>
      </c>
      <c r="G1458" s="141"/>
      <c r="H1458" s="142"/>
    </row>
    <row r="1459" spans="1:8">
      <c r="A1459" s="147"/>
      <c r="B1459" s="148"/>
      <c r="C1459" s="147"/>
      <c r="D1459" s="128"/>
      <c r="E1459" s="135" t="str">
        <f>IFERROR(INDEX('Материал хисобот'!$C$9:$C$259,MATCH(D1459,'Материал хисобот'!$B$9:$B$259,0),1),"")</f>
        <v/>
      </c>
      <c r="F1459" s="136" t="str">
        <f>IFERROR(INDEX('Материал хисобот'!$D$9:$D$259,MATCH(D1459,'Материал хисобот'!$B$9:$B$259,0),1),"")</f>
        <v/>
      </c>
      <c r="G1459" s="141"/>
      <c r="H1459" s="142"/>
    </row>
    <row r="1460" spans="1:8">
      <c r="A1460" s="147"/>
      <c r="B1460" s="148"/>
      <c r="C1460" s="147"/>
      <c r="D1460" s="128"/>
      <c r="E1460" s="135" t="str">
        <f>IFERROR(INDEX('Материал хисобот'!$C$9:$C$259,MATCH(D1460,'Материал хисобот'!$B$9:$B$259,0),1),"")</f>
        <v/>
      </c>
      <c r="F1460" s="136" t="str">
        <f>IFERROR(INDEX('Материал хисобот'!$D$9:$D$259,MATCH(D1460,'Материал хисобот'!$B$9:$B$259,0),1),"")</f>
        <v/>
      </c>
      <c r="G1460" s="141"/>
      <c r="H1460" s="142"/>
    </row>
    <row r="1461" spans="1:8">
      <c r="A1461" s="147"/>
      <c r="B1461" s="148"/>
      <c r="C1461" s="147"/>
      <c r="D1461" s="128"/>
      <c r="E1461" s="135" t="str">
        <f>IFERROR(INDEX('Материал хисобот'!$C$9:$C$259,MATCH(D1461,'Материал хисобот'!$B$9:$B$259,0),1),"")</f>
        <v/>
      </c>
      <c r="F1461" s="136" t="str">
        <f>IFERROR(INDEX('Материал хисобот'!$D$9:$D$259,MATCH(D1461,'Материал хисобот'!$B$9:$B$259,0),1),"")</f>
        <v/>
      </c>
      <c r="G1461" s="141"/>
      <c r="H1461" s="142"/>
    </row>
    <row r="1462" spans="1:8">
      <c r="A1462" s="147"/>
      <c r="B1462" s="148"/>
      <c r="C1462" s="147"/>
      <c r="D1462" s="128"/>
      <c r="E1462" s="135" t="str">
        <f>IFERROR(INDEX('Материал хисобот'!$C$9:$C$259,MATCH(D1462,'Материал хисобот'!$B$9:$B$259,0),1),"")</f>
        <v/>
      </c>
      <c r="F1462" s="136" t="str">
        <f>IFERROR(INDEX('Материал хисобот'!$D$9:$D$259,MATCH(D1462,'Материал хисобот'!$B$9:$B$259,0),1),"")</f>
        <v/>
      </c>
      <c r="G1462" s="141"/>
      <c r="H1462" s="142"/>
    </row>
    <row r="1463" spans="1:8">
      <c r="A1463" s="147"/>
      <c r="B1463" s="148"/>
      <c r="C1463" s="147"/>
      <c r="D1463" s="128"/>
      <c r="E1463" s="135" t="str">
        <f>IFERROR(INDEX('Материал хисобот'!$C$9:$C$259,MATCH(D1463,'Материал хисобот'!$B$9:$B$259,0),1),"")</f>
        <v/>
      </c>
      <c r="F1463" s="136" t="str">
        <f>IFERROR(INDEX('Материал хисобот'!$D$9:$D$259,MATCH(D1463,'Материал хисобот'!$B$9:$B$259,0),1),"")</f>
        <v/>
      </c>
      <c r="G1463" s="141"/>
      <c r="H1463" s="142"/>
    </row>
    <row r="1464" spans="1:8">
      <c r="A1464" s="147"/>
      <c r="B1464" s="148"/>
      <c r="C1464" s="147"/>
      <c r="D1464" s="128"/>
      <c r="E1464" s="135" t="str">
        <f>IFERROR(INDEX('Материал хисобот'!$C$9:$C$259,MATCH(D1464,'Материал хисобот'!$B$9:$B$259,0),1),"")</f>
        <v/>
      </c>
      <c r="F1464" s="136" t="str">
        <f>IFERROR(INDEX('Материал хисобот'!$D$9:$D$259,MATCH(D1464,'Материал хисобот'!$B$9:$B$259,0),1),"")</f>
        <v/>
      </c>
      <c r="G1464" s="141"/>
      <c r="H1464" s="142"/>
    </row>
    <row r="1465" spans="1:8">
      <c r="A1465" s="147"/>
      <c r="B1465" s="148"/>
      <c r="C1465" s="147"/>
      <c r="D1465" s="128"/>
      <c r="E1465" s="135" t="str">
        <f>IFERROR(INDEX('Материал хисобот'!$C$9:$C$259,MATCH(D1465,'Материал хисобот'!$B$9:$B$259,0),1),"")</f>
        <v/>
      </c>
      <c r="F1465" s="136" t="str">
        <f>IFERROR(INDEX('Материал хисобот'!$D$9:$D$259,MATCH(D1465,'Материал хисобот'!$B$9:$B$259,0),1),"")</f>
        <v/>
      </c>
      <c r="G1465" s="141"/>
      <c r="H1465" s="142"/>
    </row>
    <row r="1466" spans="1:8">
      <c r="A1466" s="147"/>
      <c r="B1466" s="148"/>
      <c r="C1466" s="147"/>
      <c r="D1466" s="128"/>
      <c r="E1466" s="135" t="str">
        <f>IFERROR(INDEX('Материал хисобот'!$C$9:$C$259,MATCH(D1466,'Материал хисобот'!$B$9:$B$259,0),1),"")</f>
        <v/>
      </c>
      <c r="F1466" s="136" t="str">
        <f>IFERROR(INDEX('Материал хисобот'!$D$9:$D$259,MATCH(D1466,'Материал хисобот'!$B$9:$B$259,0),1),"")</f>
        <v/>
      </c>
      <c r="G1466" s="141"/>
      <c r="H1466" s="142"/>
    </row>
    <row r="1467" spans="1:8">
      <c r="A1467" s="147"/>
      <c r="B1467" s="148"/>
      <c r="C1467" s="147"/>
      <c r="D1467" s="128"/>
      <c r="E1467" s="135" t="str">
        <f>IFERROR(INDEX('Материал хисобот'!$C$9:$C$259,MATCH(D1467,'Материал хисобот'!$B$9:$B$259,0),1),"")</f>
        <v/>
      </c>
      <c r="F1467" s="136" t="str">
        <f>IFERROR(INDEX('Материал хисобот'!$D$9:$D$259,MATCH(D1467,'Материал хисобот'!$B$9:$B$259,0),1),"")</f>
        <v/>
      </c>
      <c r="G1467" s="141"/>
      <c r="H1467" s="142"/>
    </row>
    <row r="1468" spans="1:8">
      <c r="A1468" s="147"/>
      <c r="B1468" s="148"/>
      <c r="C1468" s="147"/>
      <c r="D1468" s="128"/>
      <c r="E1468" s="135" t="str">
        <f>IFERROR(INDEX('Материал хисобот'!$C$9:$C$259,MATCH(D1468,'Материал хисобот'!$B$9:$B$259,0),1),"")</f>
        <v/>
      </c>
      <c r="F1468" s="136" t="str">
        <f>IFERROR(INDEX('Материал хисобот'!$D$9:$D$259,MATCH(D1468,'Материал хисобот'!$B$9:$B$259,0),1),"")</f>
        <v/>
      </c>
      <c r="G1468" s="141"/>
      <c r="H1468" s="142"/>
    </row>
    <row r="1469" spans="1:8">
      <c r="A1469" s="147"/>
      <c r="B1469" s="148"/>
      <c r="C1469" s="147"/>
      <c r="D1469" s="128"/>
      <c r="E1469" s="135" t="str">
        <f>IFERROR(INDEX('Материал хисобот'!$C$9:$C$259,MATCH(D1469,'Материал хисобот'!$B$9:$B$259,0),1),"")</f>
        <v/>
      </c>
      <c r="F1469" s="136" t="str">
        <f>IFERROR(INDEX('Материал хисобот'!$D$9:$D$259,MATCH(D1469,'Материал хисобот'!$B$9:$B$259,0),1),"")</f>
        <v/>
      </c>
      <c r="G1469" s="141"/>
      <c r="H1469" s="142"/>
    </row>
    <row r="1470" spans="1:8">
      <c r="A1470" s="147"/>
      <c r="B1470" s="148"/>
      <c r="C1470" s="147"/>
      <c r="D1470" s="128"/>
      <c r="E1470" s="135" t="str">
        <f>IFERROR(INDEX('Материал хисобот'!$C$9:$C$259,MATCH(D1470,'Материал хисобот'!$B$9:$B$259,0),1),"")</f>
        <v/>
      </c>
      <c r="F1470" s="136" t="str">
        <f>IFERROR(INDEX('Материал хисобот'!$D$9:$D$259,MATCH(D1470,'Материал хисобот'!$B$9:$B$259,0),1),"")</f>
        <v/>
      </c>
      <c r="G1470" s="141"/>
      <c r="H1470" s="142"/>
    </row>
    <row r="1471" spans="1:8">
      <c r="A1471" s="147"/>
      <c r="B1471" s="148"/>
      <c r="C1471" s="147"/>
      <c r="D1471" s="128"/>
      <c r="E1471" s="135" t="str">
        <f>IFERROR(INDEX('Материал хисобот'!$C$9:$C$259,MATCH(D1471,'Материал хисобот'!$B$9:$B$259,0),1),"")</f>
        <v/>
      </c>
      <c r="F1471" s="136" t="str">
        <f>IFERROR(INDEX('Материал хисобот'!$D$9:$D$259,MATCH(D1471,'Материал хисобот'!$B$9:$B$259,0),1),"")</f>
        <v/>
      </c>
      <c r="G1471" s="141"/>
      <c r="H1471" s="142"/>
    </row>
    <row r="1472" spans="1:8">
      <c r="A1472" s="147"/>
      <c r="B1472" s="148"/>
      <c r="C1472" s="147"/>
      <c r="D1472" s="128"/>
      <c r="E1472" s="135" t="str">
        <f>IFERROR(INDEX('Материал хисобот'!$C$9:$C$259,MATCH(D1472,'Материал хисобот'!$B$9:$B$259,0),1),"")</f>
        <v/>
      </c>
      <c r="F1472" s="136" t="str">
        <f>IFERROR(INDEX('Материал хисобот'!$D$9:$D$259,MATCH(D1472,'Материал хисобот'!$B$9:$B$259,0),1),"")</f>
        <v/>
      </c>
      <c r="G1472" s="141"/>
      <c r="H1472" s="142"/>
    </row>
    <row r="1473" spans="1:8">
      <c r="A1473" s="147"/>
      <c r="B1473" s="148"/>
      <c r="C1473" s="147"/>
      <c r="D1473" s="128"/>
      <c r="E1473" s="135" t="str">
        <f>IFERROR(INDEX('Материал хисобот'!$C$9:$C$259,MATCH(D1473,'Материал хисобот'!$B$9:$B$259,0),1),"")</f>
        <v/>
      </c>
      <c r="F1473" s="136" t="str">
        <f>IFERROR(INDEX('Материал хисобот'!$D$9:$D$259,MATCH(D1473,'Материал хисобот'!$B$9:$B$259,0),1),"")</f>
        <v/>
      </c>
      <c r="G1473" s="141"/>
      <c r="H1473" s="142"/>
    </row>
    <row r="1474" spans="1:8">
      <c r="A1474" s="147"/>
      <c r="B1474" s="148"/>
      <c r="C1474" s="147"/>
      <c r="D1474" s="128"/>
      <c r="E1474" s="135" t="str">
        <f>IFERROR(INDEX('Материал хисобот'!$C$9:$C$259,MATCH(D1474,'Материал хисобот'!$B$9:$B$259,0),1),"")</f>
        <v/>
      </c>
      <c r="F1474" s="136" t="str">
        <f>IFERROR(INDEX('Материал хисобот'!$D$9:$D$259,MATCH(D1474,'Материал хисобот'!$B$9:$B$259,0),1),"")</f>
        <v/>
      </c>
      <c r="G1474" s="141"/>
      <c r="H1474" s="142"/>
    </row>
    <row r="1475" spans="1:8">
      <c r="A1475" s="147"/>
      <c r="B1475" s="148"/>
      <c r="C1475" s="147"/>
      <c r="D1475" s="128"/>
      <c r="E1475" s="135" t="str">
        <f>IFERROR(INDEX('Материал хисобот'!$C$9:$C$259,MATCH(D1475,'Материал хисобот'!$B$9:$B$259,0),1),"")</f>
        <v/>
      </c>
      <c r="F1475" s="136" t="str">
        <f>IFERROR(INDEX('Материал хисобот'!$D$9:$D$259,MATCH(D1475,'Материал хисобот'!$B$9:$B$259,0),1),"")</f>
        <v/>
      </c>
      <c r="G1475" s="141"/>
      <c r="H1475" s="142"/>
    </row>
    <row r="1476" spans="1:8">
      <c r="A1476" s="147"/>
      <c r="B1476" s="148"/>
      <c r="C1476" s="147"/>
      <c r="D1476" s="128"/>
      <c r="E1476" s="135" t="str">
        <f>IFERROR(INDEX('Материал хисобот'!$C$9:$C$259,MATCH(D1476,'Материал хисобот'!$B$9:$B$259,0),1),"")</f>
        <v/>
      </c>
      <c r="F1476" s="136" t="str">
        <f>IFERROR(INDEX('Материал хисобот'!$D$9:$D$259,MATCH(D1476,'Материал хисобот'!$B$9:$B$259,0),1),"")</f>
        <v/>
      </c>
      <c r="G1476" s="141"/>
      <c r="H1476" s="142"/>
    </row>
    <row r="1477" spans="1:8">
      <c r="A1477" s="147"/>
      <c r="B1477" s="148"/>
      <c r="C1477" s="147"/>
      <c r="D1477" s="128"/>
      <c r="E1477" s="135" t="str">
        <f>IFERROR(INDEX('Материал хисобот'!$C$9:$C$259,MATCH(D1477,'Материал хисобот'!$B$9:$B$259,0),1),"")</f>
        <v/>
      </c>
      <c r="F1477" s="136" t="str">
        <f>IFERROR(INDEX('Материал хисобот'!$D$9:$D$259,MATCH(D1477,'Материал хисобот'!$B$9:$B$259,0),1),"")</f>
        <v/>
      </c>
      <c r="G1477" s="141"/>
      <c r="H1477" s="142"/>
    </row>
    <row r="1478" spans="1:8">
      <c r="A1478" s="147"/>
      <c r="B1478" s="148"/>
      <c r="C1478" s="147"/>
      <c r="D1478" s="128"/>
      <c r="E1478" s="135" t="str">
        <f>IFERROR(INDEX('Материал хисобот'!$C$9:$C$259,MATCH(D1478,'Материал хисобот'!$B$9:$B$259,0),1),"")</f>
        <v/>
      </c>
      <c r="F1478" s="136" t="str">
        <f>IFERROR(INDEX('Материал хисобот'!$D$9:$D$259,MATCH(D1478,'Материал хисобот'!$B$9:$B$259,0),1),"")</f>
        <v/>
      </c>
      <c r="G1478" s="141"/>
      <c r="H1478" s="142"/>
    </row>
    <row r="1479" spans="1:8">
      <c r="A1479" s="147"/>
      <c r="B1479" s="148"/>
      <c r="C1479" s="147"/>
      <c r="D1479" s="128"/>
      <c r="E1479" s="135" t="str">
        <f>IFERROR(INDEX('Материал хисобот'!$C$9:$C$259,MATCH(D1479,'Материал хисобот'!$B$9:$B$259,0),1),"")</f>
        <v/>
      </c>
      <c r="F1479" s="136" t="str">
        <f>IFERROR(INDEX('Материал хисобот'!$D$9:$D$259,MATCH(D1479,'Материал хисобот'!$B$9:$B$259,0),1),"")</f>
        <v/>
      </c>
      <c r="G1479" s="141"/>
      <c r="H1479" s="142"/>
    </row>
    <row r="1480" spans="1:8">
      <c r="A1480" s="147"/>
      <c r="B1480" s="148"/>
      <c r="C1480" s="147"/>
      <c r="D1480" s="128"/>
      <c r="E1480" s="135" t="str">
        <f>IFERROR(INDEX('Материал хисобот'!$C$9:$C$259,MATCH(D1480,'Материал хисобот'!$B$9:$B$259,0),1),"")</f>
        <v/>
      </c>
      <c r="F1480" s="136" t="str">
        <f>IFERROR(INDEX('Материал хисобот'!$D$9:$D$259,MATCH(D1480,'Материал хисобот'!$B$9:$B$259,0),1),"")</f>
        <v/>
      </c>
      <c r="G1480" s="141"/>
      <c r="H1480" s="142"/>
    </row>
    <row r="1481" spans="1:8">
      <c r="A1481" s="147"/>
      <c r="B1481" s="148"/>
      <c r="C1481" s="147"/>
      <c r="D1481" s="128"/>
      <c r="E1481" s="135" t="str">
        <f>IFERROR(INDEX('Материал хисобот'!$C$9:$C$259,MATCH(D1481,'Материал хисобот'!$B$9:$B$259,0),1),"")</f>
        <v/>
      </c>
      <c r="F1481" s="136" t="str">
        <f>IFERROR(INDEX('Материал хисобот'!$D$9:$D$259,MATCH(D1481,'Материал хисобот'!$B$9:$B$259,0),1),"")</f>
        <v/>
      </c>
      <c r="G1481" s="141"/>
      <c r="H1481" s="142"/>
    </row>
    <row r="1482" spans="1:8">
      <c r="A1482" s="147"/>
      <c r="B1482" s="148"/>
      <c r="C1482" s="147"/>
      <c r="D1482" s="128"/>
      <c r="E1482" s="135" t="str">
        <f>IFERROR(INDEX('Материал хисобот'!$C$9:$C$259,MATCH(D1482,'Материал хисобот'!$B$9:$B$259,0),1),"")</f>
        <v/>
      </c>
      <c r="F1482" s="136" t="str">
        <f>IFERROR(INDEX('Материал хисобот'!$D$9:$D$259,MATCH(D1482,'Материал хисобот'!$B$9:$B$259,0),1),"")</f>
        <v/>
      </c>
      <c r="G1482" s="141"/>
      <c r="H1482" s="142"/>
    </row>
    <row r="1483" spans="1:8">
      <c r="A1483" s="147"/>
      <c r="B1483" s="148"/>
      <c r="C1483" s="147"/>
      <c r="D1483" s="128"/>
      <c r="E1483" s="135" t="str">
        <f>IFERROR(INDEX('Материал хисобот'!$C$9:$C$259,MATCH(D1483,'Материал хисобот'!$B$9:$B$259,0),1),"")</f>
        <v/>
      </c>
      <c r="F1483" s="136" t="str">
        <f>IFERROR(INDEX('Материал хисобот'!$D$9:$D$259,MATCH(D1483,'Материал хисобот'!$B$9:$B$259,0),1),"")</f>
        <v/>
      </c>
      <c r="G1483" s="141"/>
      <c r="H1483" s="142"/>
    </row>
    <row r="1484" spans="1:8">
      <c r="A1484" s="147"/>
      <c r="B1484" s="148"/>
      <c r="C1484" s="147"/>
      <c r="D1484" s="128"/>
      <c r="E1484" s="135" t="str">
        <f>IFERROR(INDEX('Материал хисобот'!$C$9:$C$259,MATCH(D1484,'Материал хисобот'!$B$9:$B$259,0),1),"")</f>
        <v/>
      </c>
      <c r="F1484" s="136" t="str">
        <f>IFERROR(INDEX('Материал хисобот'!$D$9:$D$259,MATCH(D1484,'Материал хисобот'!$B$9:$B$259,0),1),"")</f>
        <v/>
      </c>
      <c r="G1484" s="141"/>
      <c r="H1484" s="142"/>
    </row>
    <row r="1485" spans="1:8">
      <c r="A1485" s="147"/>
      <c r="B1485" s="148"/>
      <c r="C1485" s="147"/>
      <c r="D1485" s="128"/>
      <c r="E1485" s="135" t="str">
        <f>IFERROR(INDEX('Материал хисобот'!$C$9:$C$259,MATCH(D1485,'Материал хисобот'!$B$9:$B$259,0),1),"")</f>
        <v/>
      </c>
      <c r="F1485" s="136" t="str">
        <f>IFERROR(INDEX('Материал хисобот'!$D$9:$D$259,MATCH(D1485,'Материал хисобот'!$B$9:$B$259,0),1),"")</f>
        <v/>
      </c>
      <c r="G1485" s="141"/>
      <c r="H1485" s="142"/>
    </row>
    <row r="1486" spans="1:8">
      <c r="A1486" s="147"/>
      <c r="B1486" s="148"/>
      <c r="C1486" s="147"/>
      <c r="D1486" s="128"/>
      <c r="E1486" s="135" t="str">
        <f>IFERROR(INDEX('Материал хисобот'!$C$9:$C$259,MATCH(D1486,'Материал хисобот'!$B$9:$B$259,0),1),"")</f>
        <v/>
      </c>
      <c r="F1486" s="136" t="str">
        <f>IFERROR(INDEX('Материал хисобот'!$D$9:$D$259,MATCH(D1486,'Материал хисобот'!$B$9:$B$259,0),1),"")</f>
        <v/>
      </c>
      <c r="G1486" s="141"/>
      <c r="H1486" s="142"/>
    </row>
    <row r="1487" spans="1:8">
      <c r="A1487" s="147"/>
      <c r="B1487" s="148"/>
      <c r="C1487" s="147"/>
      <c r="D1487" s="128"/>
      <c r="E1487" s="135" t="str">
        <f>IFERROR(INDEX('Материал хисобот'!$C$9:$C$259,MATCH(D1487,'Материал хисобот'!$B$9:$B$259,0),1),"")</f>
        <v/>
      </c>
      <c r="F1487" s="136" t="str">
        <f>IFERROR(INDEX('Материал хисобот'!$D$9:$D$259,MATCH(D1487,'Материал хисобот'!$B$9:$B$259,0),1),"")</f>
        <v/>
      </c>
      <c r="G1487" s="141"/>
      <c r="H1487" s="142"/>
    </row>
    <row r="1488" spans="1:8">
      <c r="A1488" s="147"/>
      <c r="B1488" s="148"/>
      <c r="C1488" s="147"/>
      <c r="D1488" s="128"/>
      <c r="E1488" s="135" t="str">
        <f>IFERROR(INDEX('Материал хисобот'!$C$9:$C$259,MATCH(D1488,'Материал хисобот'!$B$9:$B$259,0),1),"")</f>
        <v/>
      </c>
      <c r="F1488" s="136" t="str">
        <f>IFERROR(INDEX('Материал хисобот'!$D$9:$D$259,MATCH(D1488,'Материал хисобот'!$B$9:$B$259,0),1),"")</f>
        <v/>
      </c>
      <c r="G1488" s="141"/>
      <c r="H1488" s="142"/>
    </row>
    <row r="1489" spans="1:8">
      <c r="A1489" s="147"/>
      <c r="B1489" s="148"/>
      <c r="C1489" s="147"/>
      <c r="D1489" s="128"/>
      <c r="E1489" s="135" t="str">
        <f>IFERROR(INDEX('Материал хисобот'!$C$9:$C$259,MATCH(D1489,'Материал хисобот'!$B$9:$B$259,0),1),"")</f>
        <v/>
      </c>
      <c r="F1489" s="136" t="str">
        <f>IFERROR(INDEX('Материал хисобот'!$D$9:$D$259,MATCH(D1489,'Материал хисобот'!$B$9:$B$259,0),1),"")</f>
        <v/>
      </c>
      <c r="G1489" s="141"/>
      <c r="H1489" s="142"/>
    </row>
    <row r="1490" spans="1:8">
      <c r="A1490" s="147"/>
      <c r="B1490" s="148"/>
      <c r="C1490" s="147"/>
      <c r="D1490" s="128"/>
      <c r="E1490" s="135" t="str">
        <f>IFERROR(INDEX('Материал хисобот'!$C$9:$C$259,MATCH(D1490,'Материал хисобот'!$B$9:$B$259,0),1),"")</f>
        <v/>
      </c>
      <c r="F1490" s="136" t="str">
        <f>IFERROR(INDEX('Материал хисобот'!$D$9:$D$259,MATCH(D1490,'Материал хисобот'!$B$9:$B$259,0),1),"")</f>
        <v/>
      </c>
      <c r="G1490" s="141"/>
      <c r="H1490" s="142"/>
    </row>
    <row r="1491" spans="1:8">
      <c r="A1491" s="147"/>
      <c r="B1491" s="148"/>
      <c r="C1491" s="147"/>
      <c r="D1491" s="128"/>
      <c r="E1491" s="135" t="str">
        <f>IFERROR(INDEX('Материал хисобот'!$C$9:$C$259,MATCH(D1491,'Материал хисобот'!$B$9:$B$259,0),1),"")</f>
        <v/>
      </c>
      <c r="F1491" s="136" t="str">
        <f>IFERROR(INDEX('Материал хисобот'!$D$9:$D$259,MATCH(D1491,'Материал хисобот'!$B$9:$B$259,0),1),"")</f>
        <v/>
      </c>
      <c r="G1491" s="141"/>
      <c r="H1491" s="142"/>
    </row>
    <row r="1492" spans="1:8">
      <c r="A1492" s="147"/>
      <c r="B1492" s="148"/>
      <c r="C1492" s="147"/>
      <c r="D1492" s="128"/>
      <c r="E1492" s="135" t="str">
        <f>IFERROR(INDEX('Материал хисобот'!$C$9:$C$259,MATCH(D1492,'Материал хисобот'!$B$9:$B$259,0),1),"")</f>
        <v/>
      </c>
      <c r="F1492" s="136" t="str">
        <f>IFERROR(INDEX('Материал хисобот'!$D$9:$D$259,MATCH(D1492,'Материал хисобот'!$B$9:$B$259,0),1),"")</f>
        <v/>
      </c>
      <c r="G1492" s="141"/>
      <c r="H1492" s="142"/>
    </row>
    <row r="1493" spans="1:8">
      <c r="A1493" s="147"/>
      <c r="B1493" s="148"/>
      <c r="C1493" s="147"/>
      <c r="D1493" s="128"/>
      <c r="E1493" s="135" t="str">
        <f>IFERROR(INDEX('Материал хисобот'!$C$9:$C$259,MATCH(D1493,'Материал хисобот'!$B$9:$B$259,0),1),"")</f>
        <v/>
      </c>
      <c r="F1493" s="136" t="str">
        <f>IFERROR(INDEX('Материал хисобот'!$D$9:$D$259,MATCH(D1493,'Материал хисобот'!$B$9:$B$259,0),1),"")</f>
        <v/>
      </c>
      <c r="G1493" s="141"/>
      <c r="H1493" s="142"/>
    </row>
    <row r="1494" spans="1:8">
      <c r="A1494" s="147"/>
      <c r="B1494" s="148"/>
      <c r="C1494" s="147"/>
      <c r="D1494" s="128"/>
      <c r="E1494" s="135" t="str">
        <f>IFERROR(INDEX('Материал хисобот'!$C$9:$C$259,MATCH(D1494,'Материал хисобот'!$B$9:$B$259,0),1),"")</f>
        <v/>
      </c>
      <c r="F1494" s="136" t="str">
        <f>IFERROR(INDEX('Материал хисобот'!$D$9:$D$259,MATCH(D1494,'Материал хисобот'!$B$9:$B$259,0),1),"")</f>
        <v/>
      </c>
      <c r="G1494" s="141"/>
      <c r="H1494" s="142"/>
    </row>
    <row r="1495" spans="1:8">
      <c r="A1495" s="147"/>
      <c r="B1495" s="148"/>
      <c r="C1495" s="147"/>
      <c r="D1495" s="128"/>
      <c r="E1495" s="135" t="str">
        <f>IFERROR(INDEX('Материал хисобот'!$C$9:$C$259,MATCH(D1495,'Материал хисобот'!$B$9:$B$259,0),1),"")</f>
        <v/>
      </c>
      <c r="F1495" s="136" t="str">
        <f>IFERROR(INDEX('Материал хисобот'!$D$9:$D$259,MATCH(D1495,'Материал хисобот'!$B$9:$B$259,0),1),"")</f>
        <v/>
      </c>
      <c r="G1495" s="141"/>
      <c r="H1495" s="142"/>
    </row>
    <row r="1496" spans="1:8">
      <c r="A1496" s="147"/>
      <c r="B1496" s="148"/>
      <c r="C1496" s="147"/>
      <c r="D1496" s="128"/>
      <c r="E1496" s="135" t="str">
        <f>IFERROR(INDEX('Материал хисобот'!$C$9:$C$259,MATCH(D1496,'Материал хисобот'!$B$9:$B$259,0),1),"")</f>
        <v/>
      </c>
      <c r="F1496" s="136" t="str">
        <f>IFERROR(INDEX('Материал хисобот'!$D$9:$D$259,MATCH(D1496,'Материал хисобот'!$B$9:$B$259,0),1),"")</f>
        <v/>
      </c>
      <c r="G1496" s="141"/>
      <c r="H1496" s="142"/>
    </row>
    <row r="1497" spans="1:8">
      <c r="A1497" s="147"/>
      <c r="B1497" s="148"/>
      <c r="C1497" s="147"/>
      <c r="D1497" s="128"/>
      <c r="E1497" s="135" t="str">
        <f>IFERROR(INDEX('Материал хисобот'!$C$9:$C$259,MATCH(D1497,'Материал хисобот'!$B$9:$B$259,0),1),"")</f>
        <v/>
      </c>
      <c r="F1497" s="136" t="str">
        <f>IFERROR(INDEX('Материал хисобот'!$D$9:$D$259,MATCH(D1497,'Материал хисобот'!$B$9:$B$259,0),1),"")</f>
        <v/>
      </c>
      <c r="G1497" s="141"/>
      <c r="H1497" s="142"/>
    </row>
    <row r="1498" spans="1:8">
      <c r="A1498" s="147"/>
      <c r="B1498" s="148"/>
      <c r="C1498" s="147"/>
      <c r="D1498" s="128"/>
      <c r="E1498" s="135" t="str">
        <f>IFERROR(INDEX('Материал хисобот'!$C$9:$C$259,MATCH(D1498,'Материал хисобот'!$B$9:$B$259,0),1),"")</f>
        <v/>
      </c>
      <c r="F1498" s="136" t="str">
        <f>IFERROR(INDEX('Материал хисобот'!$D$9:$D$259,MATCH(D1498,'Материал хисобот'!$B$9:$B$259,0),1),"")</f>
        <v/>
      </c>
      <c r="G1498" s="141"/>
      <c r="H1498" s="142"/>
    </row>
    <row r="1499" spans="1:8">
      <c r="A1499" s="147"/>
      <c r="B1499" s="148"/>
      <c r="C1499" s="147"/>
      <c r="D1499" s="128"/>
      <c r="E1499" s="135" t="str">
        <f>IFERROR(INDEX('Материал хисобот'!$C$9:$C$259,MATCH(D1499,'Материал хисобот'!$B$9:$B$259,0),1),"")</f>
        <v/>
      </c>
      <c r="F1499" s="136" t="str">
        <f>IFERROR(INDEX('Материал хисобот'!$D$9:$D$259,MATCH(D1499,'Материал хисобот'!$B$9:$B$259,0),1),"")</f>
        <v/>
      </c>
      <c r="G1499" s="141"/>
      <c r="H1499" s="142"/>
    </row>
    <row r="1500" spans="1:8">
      <c r="A1500" s="147"/>
      <c r="B1500" s="148"/>
      <c r="C1500" s="147"/>
      <c r="D1500" s="128"/>
      <c r="E1500" s="135" t="str">
        <f>IFERROR(INDEX('Материал хисобот'!$C$9:$C$259,MATCH(D1500,'Материал хисобот'!$B$9:$B$259,0),1),"")</f>
        <v/>
      </c>
      <c r="F1500" s="136" t="str">
        <f>IFERROR(INDEX('Материал хисобот'!$D$9:$D$259,MATCH(D1500,'Материал хисобот'!$B$9:$B$259,0),1),"")</f>
        <v/>
      </c>
      <c r="G1500" s="141"/>
      <c r="H1500" s="142"/>
    </row>
    <row r="1501" spans="1:8">
      <c r="A1501" s="147"/>
      <c r="B1501" s="148"/>
      <c r="C1501" s="147"/>
      <c r="D1501" s="128"/>
      <c r="E1501" s="135" t="str">
        <f>IFERROR(INDEX('Материал хисобот'!$C$9:$C$259,MATCH(D1501,'Материал хисобот'!$B$9:$B$259,0),1),"")</f>
        <v/>
      </c>
      <c r="F1501" s="136" t="str">
        <f>IFERROR(INDEX('Материал хисобот'!$D$9:$D$259,MATCH(D1501,'Материал хисобот'!$B$9:$B$259,0),1),"")</f>
        <v/>
      </c>
      <c r="G1501" s="141"/>
      <c r="H1501" s="142"/>
    </row>
    <row r="1502" spans="1:8">
      <c r="A1502" s="147"/>
      <c r="B1502" s="148"/>
      <c r="C1502" s="147"/>
      <c r="D1502" s="128"/>
      <c r="E1502" s="135" t="str">
        <f>IFERROR(INDEX('Материал хисобот'!$C$9:$C$259,MATCH(D1502,'Материал хисобот'!$B$9:$B$259,0),1),"")</f>
        <v/>
      </c>
      <c r="F1502" s="136" t="str">
        <f>IFERROR(INDEX('Материал хисобот'!$D$9:$D$259,MATCH(D1502,'Материал хисобот'!$B$9:$B$259,0),1),"")</f>
        <v/>
      </c>
      <c r="G1502" s="141"/>
      <c r="H1502" s="142"/>
    </row>
    <row r="1503" spans="1:8">
      <c r="A1503" s="147"/>
      <c r="B1503" s="148"/>
      <c r="C1503" s="147"/>
      <c r="D1503" s="128"/>
      <c r="E1503" s="135" t="str">
        <f>IFERROR(INDEX('Материал хисобот'!$C$9:$C$259,MATCH(D1503,'Материал хисобот'!$B$9:$B$259,0),1),"")</f>
        <v/>
      </c>
      <c r="F1503" s="136" t="str">
        <f>IFERROR(INDEX('Материал хисобот'!$D$9:$D$259,MATCH(D1503,'Материал хисобот'!$B$9:$B$259,0),1),"")</f>
        <v/>
      </c>
      <c r="G1503" s="141"/>
      <c r="H1503" s="142"/>
    </row>
    <row r="1504" spans="1:8">
      <c r="A1504" s="147"/>
      <c r="B1504" s="148"/>
      <c r="C1504" s="147"/>
      <c r="D1504" s="128"/>
      <c r="E1504" s="135" t="str">
        <f>IFERROR(INDEX('Материал хисобот'!$C$9:$C$259,MATCH(D1504,'Материал хисобот'!$B$9:$B$259,0),1),"")</f>
        <v/>
      </c>
      <c r="F1504" s="136" t="str">
        <f>IFERROR(INDEX('Материал хисобот'!$D$9:$D$259,MATCH(D1504,'Материал хисобот'!$B$9:$B$259,0),1),"")</f>
        <v/>
      </c>
      <c r="G1504" s="141"/>
      <c r="H1504" s="142"/>
    </row>
    <row r="1505" spans="1:8">
      <c r="A1505" s="147"/>
      <c r="B1505" s="148"/>
      <c r="C1505" s="147"/>
      <c r="D1505" s="128"/>
      <c r="E1505" s="135" t="str">
        <f>IFERROR(INDEX('Материал хисобот'!$C$9:$C$259,MATCH(D1505,'Материал хисобот'!$B$9:$B$259,0),1),"")</f>
        <v/>
      </c>
      <c r="F1505" s="136" t="str">
        <f>IFERROR(INDEX('Материал хисобот'!$D$9:$D$259,MATCH(D1505,'Материал хисобот'!$B$9:$B$259,0),1),"")</f>
        <v/>
      </c>
      <c r="G1505" s="141"/>
      <c r="H1505" s="142"/>
    </row>
    <row r="1506" spans="1:8">
      <c r="A1506" s="147"/>
      <c r="B1506" s="148"/>
      <c r="C1506" s="147"/>
      <c r="D1506" s="128"/>
      <c r="E1506" s="135" t="str">
        <f>IFERROR(INDEX('Материал хисобот'!$C$9:$C$259,MATCH(D1506,'Материал хисобот'!$B$9:$B$259,0),1),"")</f>
        <v/>
      </c>
      <c r="F1506" s="136" t="str">
        <f>IFERROR(INDEX('Материал хисобот'!$D$9:$D$259,MATCH(D1506,'Материал хисобот'!$B$9:$B$259,0),1),"")</f>
        <v/>
      </c>
      <c r="G1506" s="141"/>
      <c r="H1506" s="142"/>
    </row>
    <row r="1507" spans="1:8">
      <c r="A1507" s="147"/>
      <c r="B1507" s="148"/>
      <c r="C1507" s="147"/>
      <c r="D1507" s="128"/>
      <c r="E1507" s="135" t="str">
        <f>IFERROR(INDEX('Материал хисобот'!$C$9:$C$259,MATCH(D1507,'Материал хисобот'!$B$9:$B$259,0),1),"")</f>
        <v/>
      </c>
      <c r="F1507" s="136" t="str">
        <f>IFERROR(INDEX('Материал хисобот'!$D$9:$D$259,MATCH(D1507,'Материал хисобот'!$B$9:$B$259,0),1),"")</f>
        <v/>
      </c>
      <c r="G1507" s="141"/>
      <c r="H1507" s="142"/>
    </row>
    <row r="1508" spans="1:8">
      <c r="A1508" s="147"/>
      <c r="B1508" s="148"/>
      <c r="C1508" s="147"/>
      <c r="D1508" s="128"/>
      <c r="E1508" s="135" t="str">
        <f>IFERROR(INDEX('Материал хисобот'!$C$9:$C$259,MATCH(D1508,'Материал хисобот'!$B$9:$B$259,0),1),"")</f>
        <v/>
      </c>
      <c r="F1508" s="136" t="str">
        <f>IFERROR(INDEX('Материал хисобот'!$D$9:$D$259,MATCH(D1508,'Материал хисобот'!$B$9:$B$259,0),1),"")</f>
        <v/>
      </c>
      <c r="G1508" s="141"/>
      <c r="H1508" s="142"/>
    </row>
    <row r="1509" spans="1:8">
      <c r="A1509" s="147"/>
      <c r="B1509" s="148"/>
      <c r="C1509" s="147"/>
      <c r="D1509" s="128"/>
      <c r="E1509" s="135" t="str">
        <f>IFERROR(INDEX('Материал хисобот'!$C$9:$C$259,MATCH(D1509,'Материал хисобот'!$B$9:$B$259,0),1),"")</f>
        <v/>
      </c>
      <c r="F1509" s="136" t="str">
        <f>IFERROR(INDEX('Материал хисобот'!$D$9:$D$259,MATCH(D1509,'Материал хисобот'!$B$9:$B$259,0),1),"")</f>
        <v/>
      </c>
      <c r="G1509" s="141"/>
      <c r="H1509" s="142"/>
    </row>
    <row r="1510" spans="1:8">
      <c r="A1510" s="147"/>
      <c r="B1510" s="148"/>
      <c r="C1510" s="147"/>
      <c r="D1510" s="128"/>
      <c r="E1510" s="135" t="str">
        <f>IFERROR(INDEX('Материал хисобот'!$C$9:$C$259,MATCH(D1510,'Материал хисобот'!$B$9:$B$259,0),1),"")</f>
        <v/>
      </c>
      <c r="F1510" s="136" t="str">
        <f>IFERROR(INDEX('Материал хисобот'!$D$9:$D$259,MATCH(D1510,'Материал хисобот'!$B$9:$B$259,0),1),"")</f>
        <v/>
      </c>
      <c r="G1510" s="141"/>
      <c r="H1510" s="142"/>
    </row>
    <row r="1511" spans="1:8">
      <c r="A1511" s="147"/>
      <c r="B1511" s="148"/>
      <c r="C1511" s="147"/>
      <c r="D1511" s="128"/>
      <c r="E1511" s="135" t="str">
        <f>IFERROR(INDEX('Материал хисобот'!$C$9:$C$259,MATCH(D1511,'Материал хисобот'!$B$9:$B$259,0),1),"")</f>
        <v/>
      </c>
      <c r="F1511" s="136" t="str">
        <f>IFERROR(INDEX('Материал хисобот'!$D$9:$D$259,MATCH(D1511,'Материал хисобот'!$B$9:$B$259,0),1),"")</f>
        <v/>
      </c>
      <c r="G1511" s="141"/>
      <c r="H1511" s="142"/>
    </row>
    <row r="1512" spans="1:8">
      <c r="A1512" s="147"/>
      <c r="B1512" s="148"/>
      <c r="C1512" s="147"/>
      <c r="D1512" s="128"/>
      <c r="E1512" s="135" t="str">
        <f>IFERROR(INDEX('Материал хисобот'!$C$9:$C$259,MATCH(D1512,'Материал хисобот'!$B$9:$B$259,0),1),"")</f>
        <v/>
      </c>
      <c r="F1512" s="136" t="str">
        <f>IFERROR(INDEX('Материал хисобот'!$D$9:$D$259,MATCH(D1512,'Материал хисобот'!$B$9:$B$259,0),1),"")</f>
        <v/>
      </c>
      <c r="G1512" s="141"/>
      <c r="H1512" s="142"/>
    </row>
    <row r="1513" spans="1:8">
      <c r="A1513" s="147"/>
      <c r="B1513" s="148"/>
      <c r="C1513" s="147"/>
      <c r="D1513" s="128"/>
      <c r="E1513" s="135" t="str">
        <f>IFERROR(INDEX('Материал хисобот'!$C$9:$C$259,MATCH(D1513,'Материал хисобот'!$B$9:$B$259,0),1),"")</f>
        <v/>
      </c>
      <c r="F1513" s="136" t="str">
        <f>IFERROR(INDEX('Материал хисобот'!$D$9:$D$259,MATCH(D1513,'Материал хисобот'!$B$9:$B$259,0),1),"")</f>
        <v/>
      </c>
      <c r="G1513" s="141"/>
      <c r="H1513" s="142"/>
    </row>
    <row r="1514" spans="1:8">
      <c r="A1514" s="147"/>
      <c r="B1514" s="148"/>
      <c r="C1514" s="147"/>
      <c r="D1514" s="128"/>
      <c r="E1514" s="135" t="str">
        <f>IFERROR(INDEX('Материал хисобот'!$C$9:$C$259,MATCH(D1514,'Материал хисобот'!$B$9:$B$259,0),1),"")</f>
        <v/>
      </c>
      <c r="F1514" s="136" t="str">
        <f>IFERROR(INDEX('Материал хисобот'!$D$9:$D$259,MATCH(D1514,'Материал хисобот'!$B$9:$B$259,0),1),"")</f>
        <v/>
      </c>
      <c r="G1514" s="141"/>
      <c r="H1514" s="142"/>
    </row>
    <row r="1515" spans="1:8">
      <c r="A1515" s="147"/>
      <c r="B1515" s="148"/>
      <c r="C1515" s="147"/>
      <c r="D1515" s="128"/>
      <c r="E1515" s="135" t="str">
        <f>IFERROR(INDEX('Материал хисобот'!$C$9:$C$259,MATCH(D1515,'Материал хисобот'!$B$9:$B$259,0),1),"")</f>
        <v/>
      </c>
      <c r="F1515" s="136" t="str">
        <f>IFERROR(INDEX('Материал хисобот'!$D$9:$D$259,MATCH(D1515,'Материал хисобот'!$B$9:$B$259,0),1),"")</f>
        <v/>
      </c>
      <c r="G1515" s="141"/>
      <c r="H1515" s="142"/>
    </row>
    <row r="1516" spans="1:8">
      <c r="A1516" s="147"/>
      <c r="B1516" s="148"/>
      <c r="C1516" s="147"/>
      <c r="D1516" s="128"/>
      <c r="E1516" s="135" t="str">
        <f>IFERROR(INDEX('Материал хисобот'!$C$9:$C$259,MATCH(D1516,'Материал хисобот'!$B$9:$B$259,0),1),"")</f>
        <v/>
      </c>
      <c r="F1516" s="136" t="str">
        <f>IFERROR(INDEX('Материал хисобот'!$D$9:$D$259,MATCH(D1516,'Материал хисобот'!$B$9:$B$259,0),1),"")</f>
        <v/>
      </c>
      <c r="G1516" s="141"/>
      <c r="H1516" s="142"/>
    </row>
    <row r="1517" spans="1:8">
      <c r="A1517" s="147"/>
      <c r="B1517" s="148"/>
      <c r="C1517" s="147"/>
      <c r="D1517" s="128"/>
      <c r="E1517" s="135" t="str">
        <f>IFERROR(INDEX('Материал хисобот'!$C$9:$C$259,MATCH(D1517,'Материал хисобот'!$B$9:$B$259,0),1),"")</f>
        <v/>
      </c>
      <c r="F1517" s="136" t="str">
        <f>IFERROR(INDEX('Материал хисобот'!$D$9:$D$259,MATCH(D1517,'Материал хисобот'!$B$9:$B$259,0),1),"")</f>
        <v/>
      </c>
      <c r="G1517" s="141"/>
      <c r="H1517" s="142"/>
    </row>
    <row r="1518" spans="1:8">
      <c r="A1518" s="147"/>
      <c r="B1518" s="148"/>
      <c r="C1518" s="147"/>
      <c r="D1518" s="128"/>
      <c r="E1518" s="135" t="str">
        <f>IFERROR(INDEX('Материал хисобот'!$C$9:$C$259,MATCH(D1518,'Материал хисобот'!$B$9:$B$259,0),1),"")</f>
        <v/>
      </c>
      <c r="F1518" s="136" t="str">
        <f>IFERROR(INDEX('Материал хисобот'!$D$9:$D$259,MATCH(D1518,'Материал хисобот'!$B$9:$B$259,0),1),"")</f>
        <v/>
      </c>
      <c r="G1518" s="141"/>
      <c r="H1518" s="142"/>
    </row>
    <row r="1519" spans="1:8">
      <c r="A1519" s="147"/>
      <c r="B1519" s="148"/>
      <c r="C1519" s="147"/>
      <c r="D1519" s="128"/>
      <c r="E1519" s="135" t="str">
        <f>IFERROR(INDEX('Материал хисобот'!$C$9:$C$259,MATCH(D1519,'Материал хисобот'!$B$9:$B$259,0),1),"")</f>
        <v/>
      </c>
      <c r="F1519" s="136" t="str">
        <f>IFERROR(INDEX('Материал хисобот'!$D$9:$D$259,MATCH(D1519,'Материал хисобот'!$B$9:$B$259,0),1),"")</f>
        <v/>
      </c>
      <c r="G1519" s="141"/>
      <c r="H1519" s="142"/>
    </row>
    <row r="1520" spans="1:8">
      <c r="A1520" s="147"/>
      <c r="B1520" s="148"/>
      <c r="C1520" s="147"/>
      <c r="D1520" s="128"/>
      <c r="E1520" s="135" t="str">
        <f>IFERROR(INDEX('Материал хисобот'!$C$9:$C$259,MATCH(D1520,'Материал хисобот'!$B$9:$B$259,0),1),"")</f>
        <v/>
      </c>
      <c r="F1520" s="136" t="str">
        <f>IFERROR(INDEX('Материал хисобот'!$D$9:$D$259,MATCH(D1520,'Материал хисобот'!$B$9:$B$259,0),1),"")</f>
        <v/>
      </c>
      <c r="G1520" s="141"/>
      <c r="H1520" s="142"/>
    </row>
    <row r="1521" spans="1:8">
      <c r="A1521" s="147"/>
      <c r="B1521" s="148"/>
      <c r="C1521" s="147"/>
      <c r="D1521" s="128"/>
      <c r="E1521" s="135" t="str">
        <f>IFERROR(INDEX('Материал хисобот'!$C$9:$C$259,MATCH(D1521,'Материал хисобот'!$B$9:$B$259,0),1),"")</f>
        <v/>
      </c>
      <c r="F1521" s="136" t="str">
        <f>IFERROR(INDEX('Материал хисобот'!$D$9:$D$259,MATCH(D1521,'Материал хисобот'!$B$9:$B$259,0),1),"")</f>
        <v/>
      </c>
      <c r="G1521" s="141"/>
      <c r="H1521" s="142"/>
    </row>
    <row r="1522" spans="1:8">
      <c r="A1522" s="147"/>
      <c r="B1522" s="148"/>
      <c r="C1522" s="147"/>
      <c r="D1522" s="128"/>
      <c r="E1522" s="135" t="str">
        <f>IFERROR(INDEX('Материал хисобот'!$C$9:$C$259,MATCH(D1522,'Материал хисобот'!$B$9:$B$259,0),1),"")</f>
        <v/>
      </c>
      <c r="F1522" s="136" t="str">
        <f>IFERROR(INDEX('Материал хисобот'!$D$9:$D$259,MATCH(D1522,'Материал хисобот'!$B$9:$B$259,0),1),"")</f>
        <v/>
      </c>
      <c r="G1522" s="141"/>
      <c r="H1522" s="142"/>
    </row>
    <row r="1523" spans="1:8">
      <c r="A1523" s="147"/>
      <c r="B1523" s="148"/>
      <c r="C1523" s="147"/>
      <c r="D1523" s="128"/>
      <c r="E1523" s="135" t="str">
        <f>IFERROR(INDEX('Материал хисобот'!$C$9:$C$259,MATCH(D1523,'Материал хисобот'!$B$9:$B$259,0),1),"")</f>
        <v/>
      </c>
      <c r="F1523" s="136" t="str">
        <f>IFERROR(INDEX('Материал хисобот'!$D$9:$D$259,MATCH(D1523,'Материал хисобот'!$B$9:$B$259,0),1),"")</f>
        <v/>
      </c>
      <c r="G1523" s="141"/>
      <c r="H1523" s="142"/>
    </row>
    <row r="1524" spans="1:8">
      <c r="A1524" s="147"/>
      <c r="B1524" s="148"/>
      <c r="C1524" s="147"/>
      <c r="D1524" s="128"/>
      <c r="E1524" s="135" t="str">
        <f>IFERROR(INDEX('Материал хисобот'!$C$9:$C$259,MATCH(D1524,'Материал хисобот'!$B$9:$B$259,0),1),"")</f>
        <v/>
      </c>
      <c r="F1524" s="136" t="str">
        <f>IFERROR(INDEX('Материал хисобот'!$D$9:$D$259,MATCH(D1524,'Материал хисобот'!$B$9:$B$259,0),1),"")</f>
        <v/>
      </c>
      <c r="G1524" s="141"/>
      <c r="H1524" s="142"/>
    </row>
    <row r="1525" spans="1:8">
      <c r="A1525" s="147"/>
      <c r="B1525" s="148"/>
      <c r="C1525" s="147"/>
      <c r="D1525" s="128"/>
      <c r="E1525" s="135" t="str">
        <f>IFERROR(INDEX('Материал хисобот'!$C$9:$C$259,MATCH(D1525,'Материал хисобот'!$B$9:$B$259,0),1),"")</f>
        <v/>
      </c>
      <c r="F1525" s="136" t="str">
        <f>IFERROR(INDEX('Материал хисобот'!$D$9:$D$259,MATCH(D1525,'Материал хисобот'!$B$9:$B$259,0),1),"")</f>
        <v/>
      </c>
      <c r="G1525" s="141"/>
      <c r="H1525" s="142"/>
    </row>
    <row r="1526" spans="1:8">
      <c r="A1526" s="147"/>
      <c r="B1526" s="148"/>
      <c r="C1526" s="147"/>
      <c r="D1526" s="128"/>
      <c r="E1526" s="135" t="str">
        <f>IFERROR(INDEX('Материал хисобот'!$C$9:$C$259,MATCH(D1526,'Материал хисобот'!$B$9:$B$259,0),1),"")</f>
        <v/>
      </c>
      <c r="F1526" s="136" t="str">
        <f>IFERROR(INDEX('Материал хисобот'!$D$9:$D$259,MATCH(D1526,'Материал хисобот'!$B$9:$B$259,0),1),"")</f>
        <v/>
      </c>
      <c r="G1526" s="141"/>
      <c r="H1526" s="142"/>
    </row>
    <row r="1527" spans="1:8">
      <c r="A1527" s="147"/>
      <c r="B1527" s="148"/>
      <c r="C1527" s="147"/>
      <c r="D1527" s="128"/>
      <c r="E1527" s="135" t="str">
        <f>IFERROR(INDEX('Материал хисобот'!$C$9:$C$259,MATCH(D1527,'Материал хисобот'!$B$9:$B$259,0),1),"")</f>
        <v/>
      </c>
      <c r="F1527" s="136" t="str">
        <f>IFERROR(INDEX('Материал хисобот'!$D$9:$D$259,MATCH(D1527,'Материал хисобот'!$B$9:$B$259,0),1),"")</f>
        <v/>
      </c>
      <c r="G1527" s="141"/>
      <c r="H1527" s="142"/>
    </row>
    <row r="1528" spans="1:8">
      <c r="A1528" s="147"/>
      <c r="B1528" s="148"/>
      <c r="C1528" s="147"/>
      <c r="D1528" s="128"/>
      <c r="E1528" s="135" t="str">
        <f>IFERROR(INDEX('Материал хисобот'!$C$9:$C$259,MATCH(D1528,'Материал хисобот'!$B$9:$B$259,0),1),"")</f>
        <v/>
      </c>
      <c r="F1528" s="136" t="str">
        <f>IFERROR(INDEX('Материал хисобот'!$D$9:$D$259,MATCH(D1528,'Материал хисобот'!$B$9:$B$259,0),1),"")</f>
        <v/>
      </c>
      <c r="G1528" s="141"/>
      <c r="H1528" s="142"/>
    </row>
    <row r="1529" spans="1:8">
      <c r="A1529" s="147"/>
      <c r="B1529" s="148"/>
      <c r="C1529" s="147"/>
      <c r="D1529" s="128"/>
      <c r="E1529" s="135" t="str">
        <f>IFERROR(INDEX('Материал хисобот'!$C$9:$C$259,MATCH(D1529,'Материал хисобот'!$B$9:$B$259,0),1),"")</f>
        <v/>
      </c>
      <c r="F1529" s="136" t="str">
        <f>IFERROR(INDEX('Материал хисобот'!$D$9:$D$259,MATCH(D1529,'Материал хисобот'!$B$9:$B$259,0),1),"")</f>
        <v/>
      </c>
      <c r="G1529" s="141"/>
      <c r="H1529" s="142"/>
    </row>
    <row r="1530" spans="1:8">
      <c r="A1530" s="147"/>
      <c r="B1530" s="148"/>
      <c r="C1530" s="147"/>
      <c r="D1530" s="128"/>
      <c r="E1530" s="135" t="str">
        <f>IFERROR(INDEX('Материал хисобот'!$C$9:$C$259,MATCH(D1530,'Материал хисобот'!$B$9:$B$259,0),1),"")</f>
        <v/>
      </c>
      <c r="F1530" s="136" t="str">
        <f>IFERROR(INDEX('Материал хисобот'!$D$9:$D$259,MATCH(D1530,'Материал хисобот'!$B$9:$B$259,0),1),"")</f>
        <v/>
      </c>
      <c r="G1530" s="141"/>
      <c r="H1530" s="142"/>
    </row>
    <row r="1531" spans="1:8">
      <c r="A1531" s="147"/>
      <c r="B1531" s="148"/>
      <c r="C1531" s="147"/>
      <c r="D1531" s="128"/>
      <c r="E1531" s="135" t="str">
        <f>IFERROR(INDEX('Материал хисобот'!$C$9:$C$259,MATCH(D1531,'Материал хисобот'!$B$9:$B$259,0),1),"")</f>
        <v/>
      </c>
      <c r="F1531" s="136" t="str">
        <f>IFERROR(INDEX('Материал хисобот'!$D$9:$D$259,MATCH(D1531,'Материал хисобот'!$B$9:$B$259,0),1),"")</f>
        <v/>
      </c>
      <c r="G1531" s="141"/>
      <c r="H1531" s="142"/>
    </row>
    <row r="1532" spans="1:8">
      <c r="A1532" s="147"/>
      <c r="B1532" s="148"/>
      <c r="C1532" s="147"/>
      <c r="D1532" s="128"/>
      <c r="E1532" s="135" t="str">
        <f>IFERROR(INDEX('Материал хисобот'!$C$9:$C$259,MATCH(D1532,'Материал хисобот'!$B$9:$B$259,0),1),"")</f>
        <v/>
      </c>
      <c r="F1532" s="136" t="str">
        <f>IFERROR(INDEX('Материал хисобот'!$D$9:$D$259,MATCH(D1532,'Материал хисобот'!$B$9:$B$259,0),1),"")</f>
        <v/>
      </c>
      <c r="G1532" s="141"/>
      <c r="H1532" s="142"/>
    </row>
    <row r="1533" spans="1:8">
      <c r="A1533" s="147"/>
      <c r="B1533" s="148"/>
      <c r="C1533" s="147"/>
      <c r="D1533" s="128"/>
      <c r="E1533" s="135" t="str">
        <f>IFERROR(INDEX('Материал хисобот'!$C$9:$C$259,MATCH(D1533,'Материал хисобот'!$B$9:$B$259,0),1),"")</f>
        <v/>
      </c>
      <c r="F1533" s="136" t="str">
        <f>IFERROR(INDEX('Материал хисобот'!$D$9:$D$259,MATCH(D1533,'Материал хисобот'!$B$9:$B$259,0),1),"")</f>
        <v/>
      </c>
      <c r="G1533" s="141"/>
      <c r="H1533" s="142"/>
    </row>
    <row r="1534" spans="1:8">
      <c r="A1534" s="147"/>
      <c r="B1534" s="148"/>
      <c r="C1534" s="147"/>
      <c r="D1534" s="128"/>
      <c r="E1534" s="135" t="str">
        <f>IFERROR(INDEX('Материал хисобот'!$C$9:$C$259,MATCH(D1534,'Материал хисобот'!$B$9:$B$259,0),1),"")</f>
        <v/>
      </c>
      <c r="F1534" s="136" t="str">
        <f>IFERROR(INDEX('Материал хисобот'!$D$9:$D$259,MATCH(D1534,'Материал хисобот'!$B$9:$B$259,0),1),"")</f>
        <v/>
      </c>
      <c r="G1534" s="141"/>
      <c r="H1534" s="142"/>
    </row>
    <row r="1535" spans="1:8">
      <c r="A1535" s="147"/>
      <c r="B1535" s="148"/>
      <c r="C1535" s="147"/>
      <c r="D1535" s="128"/>
      <c r="E1535" s="135" t="str">
        <f>IFERROR(INDEX('Материал хисобот'!$C$9:$C$259,MATCH(D1535,'Материал хисобот'!$B$9:$B$259,0),1),"")</f>
        <v/>
      </c>
      <c r="F1535" s="136" t="str">
        <f>IFERROR(INDEX('Материал хисобот'!$D$9:$D$259,MATCH(D1535,'Материал хисобот'!$B$9:$B$259,0),1),"")</f>
        <v/>
      </c>
      <c r="G1535" s="141"/>
      <c r="H1535" s="142"/>
    </row>
    <row r="1536" spans="1:8">
      <c r="A1536" s="147"/>
      <c r="B1536" s="148"/>
      <c r="C1536" s="147"/>
      <c r="D1536" s="128"/>
      <c r="E1536" s="135" t="str">
        <f>IFERROR(INDEX('Материал хисобот'!$C$9:$C$259,MATCH(D1536,'Материал хисобот'!$B$9:$B$259,0),1),"")</f>
        <v/>
      </c>
      <c r="F1536" s="136" t="str">
        <f>IFERROR(INDEX('Материал хисобот'!$D$9:$D$259,MATCH(D1536,'Материал хисобот'!$B$9:$B$259,0),1),"")</f>
        <v/>
      </c>
      <c r="G1536" s="141"/>
      <c r="H1536" s="142"/>
    </row>
    <row r="1537" spans="1:8">
      <c r="A1537" s="147"/>
      <c r="B1537" s="148"/>
      <c r="C1537" s="147"/>
      <c r="D1537" s="128"/>
      <c r="E1537" s="135" t="str">
        <f>IFERROR(INDEX('Материал хисобот'!$C$9:$C$259,MATCH(D1537,'Материал хисобот'!$B$9:$B$259,0),1),"")</f>
        <v/>
      </c>
      <c r="F1537" s="136" t="str">
        <f>IFERROR(INDEX('Материал хисобот'!$D$9:$D$259,MATCH(D1537,'Материал хисобот'!$B$9:$B$259,0),1),"")</f>
        <v/>
      </c>
      <c r="G1537" s="141"/>
      <c r="H1537" s="142"/>
    </row>
    <row r="1538" spans="1:8">
      <c r="A1538" s="147"/>
      <c r="B1538" s="148"/>
      <c r="C1538" s="147"/>
      <c r="D1538" s="128"/>
      <c r="E1538" s="135" t="str">
        <f>IFERROR(INDEX('Материал хисобот'!$C$9:$C$259,MATCH(D1538,'Материал хисобот'!$B$9:$B$259,0),1),"")</f>
        <v/>
      </c>
      <c r="F1538" s="136" t="str">
        <f>IFERROR(INDEX('Материал хисобот'!$D$9:$D$259,MATCH(D1538,'Материал хисобот'!$B$9:$B$259,0),1),"")</f>
        <v/>
      </c>
      <c r="G1538" s="141"/>
      <c r="H1538" s="142"/>
    </row>
    <row r="1539" spans="1:8">
      <c r="A1539" s="147"/>
      <c r="B1539" s="148"/>
      <c r="C1539" s="147"/>
      <c r="D1539" s="128"/>
      <c r="E1539" s="135" t="str">
        <f>IFERROR(INDEX('Материал хисобот'!$C$9:$C$259,MATCH(D1539,'Материал хисобот'!$B$9:$B$259,0),1),"")</f>
        <v/>
      </c>
      <c r="F1539" s="136" t="str">
        <f>IFERROR(INDEX('Материал хисобот'!$D$9:$D$259,MATCH(D1539,'Материал хисобот'!$B$9:$B$259,0),1),"")</f>
        <v/>
      </c>
      <c r="G1539" s="141"/>
      <c r="H1539" s="142"/>
    </row>
    <row r="1540" spans="1:8">
      <c r="A1540" s="147"/>
      <c r="B1540" s="148"/>
      <c r="C1540" s="147"/>
      <c r="D1540" s="128"/>
      <c r="E1540" s="135" t="str">
        <f>IFERROR(INDEX('Материал хисобот'!$C$9:$C$259,MATCH(D1540,'Материал хисобот'!$B$9:$B$259,0),1),"")</f>
        <v/>
      </c>
      <c r="F1540" s="136" t="str">
        <f>IFERROR(INDEX('Материал хисобот'!$D$9:$D$259,MATCH(D1540,'Материал хисобот'!$B$9:$B$259,0),1),"")</f>
        <v/>
      </c>
      <c r="G1540" s="141"/>
      <c r="H1540" s="142"/>
    </row>
    <row r="1541" spans="1:8">
      <c r="A1541" s="147"/>
      <c r="B1541" s="148"/>
      <c r="C1541" s="147"/>
      <c r="D1541" s="128"/>
      <c r="E1541" s="135" t="str">
        <f>IFERROR(INDEX('Материал хисобот'!$C$9:$C$259,MATCH(D1541,'Материал хисобот'!$B$9:$B$259,0),1),"")</f>
        <v/>
      </c>
      <c r="F1541" s="136" t="str">
        <f>IFERROR(INDEX('Материал хисобот'!$D$9:$D$259,MATCH(D1541,'Материал хисобот'!$B$9:$B$259,0),1),"")</f>
        <v/>
      </c>
      <c r="G1541" s="141"/>
      <c r="H1541" s="142"/>
    </row>
    <row r="1542" spans="1:8">
      <c r="A1542" s="147"/>
      <c r="B1542" s="148"/>
      <c r="C1542" s="147"/>
      <c r="D1542" s="128"/>
      <c r="E1542" s="135" t="str">
        <f>IFERROR(INDEX('Материал хисобот'!$C$9:$C$259,MATCH(D1542,'Материал хисобот'!$B$9:$B$259,0),1),"")</f>
        <v/>
      </c>
      <c r="F1542" s="136" t="str">
        <f>IFERROR(INDEX('Материал хисобот'!$D$9:$D$259,MATCH(D1542,'Материал хисобот'!$B$9:$B$259,0),1),"")</f>
        <v/>
      </c>
      <c r="G1542" s="141"/>
      <c r="H1542" s="142"/>
    </row>
    <row r="1543" spans="1:8">
      <c r="A1543" s="147"/>
      <c r="B1543" s="148"/>
      <c r="C1543" s="147"/>
      <c r="D1543" s="128"/>
      <c r="E1543" s="135" t="str">
        <f>IFERROR(INDEX('Материал хисобот'!$C$9:$C$259,MATCH(D1543,'Материал хисобот'!$B$9:$B$259,0),1),"")</f>
        <v/>
      </c>
      <c r="F1543" s="136" t="str">
        <f>IFERROR(INDEX('Материал хисобот'!$D$9:$D$259,MATCH(D1543,'Материал хисобот'!$B$9:$B$259,0),1),"")</f>
        <v/>
      </c>
      <c r="G1543" s="141"/>
      <c r="H1543" s="142"/>
    </row>
    <row r="1544" spans="1:8">
      <c r="A1544" s="147"/>
      <c r="B1544" s="148"/>
      <c r="C1544" s="147"/>
      <c r="D1544" s="128"/>
      <c r="E1544" s="135" t="str">
        <f>IFERROR(INDEX('Материал хисобот'!$C$9:$C$259,MATCH(D1544,'Материал хисобот'!$B$9:$B$259,0),1),"")</f>
        <v/>
      </c>
      <c r="F1544" s="136" t="str">
        <f>IFERROR(INDEX('Материал хисобот'!$D$9:$D$259,MATCH(D1544,'Материал хисобот'!$B$9:$B$259,0),1),"")</f>
        <v/>
      </c>
      <c r="G1544" s="141"/>
      <c r="H1544" s="142"/>
    </row>
    <row r="1545" spans="1:8">
      <c r="A1545" s="147"/>
      <c r="B1545" s="148"/>
      <c r="C1545" s="147"/>
      <c r="D1545" s="128"/>
      <c r="E1545" s="135" t="str">
        <f>IFERROR(INDEX('Материал хисобот'!$C$9:$C$259,MATCH(D1545,'Материал хисобот'!$B$9:$B$259,0),1),"")</f>
        <v/>
      </c>
      <c r="F1545" s="136" t="str">
        <f>IFERROR(INDEX('Материал хисобот'!$D$9:$D$259,MATCH(D1545,'Материал хисобот'!$B$9:$B$259,0),1),"")</f>
        <v/>
      </c>
      <c r="G1545" s="141"/>
      <c r="H1545" s="142"/>
    </row>
    <row r="1546" spans="1:8">
      <c r="A1546" s="147"/>
      <c r="B1546" s="148"/>
      <c r="C1546" s="147"/>
      <c r="D1546" s="128"/>
      <c r="E1546" s="135" t="str">
        <f>IFERROR(INDEX('Материал хисобот'!$C$9:$C$259,MATCH(D1546,'Материал хисобот'!$B$9:$B$259,0),1),"")</f>
        <v/>
      </c>
      <c r="F1546" s="136" t="str">
        <f>IFERROR(INDEX('Материал хисобот'!$D$9:$D$259,MATCH(D1546,'Материал хисобот'!$B$9:$B$259,0),1),"")</f>
        <v/>
      </c>
      <c r="G1546" s="141"/>
      <c r="H1546" s="142"/>
    </row>
    <row r="1547" spans="1:8">
      <c r="A1547" s="147"/>
      <c r="B1547" s="148"/>
      <c r="C1547" s="147"/>
      <c r="D1547" s="128"/>
      <c r="E1547" s="135" t="str">
        <f>IFERROR(INDEX('Материал хисобот'!$C$9:$C$259,MATCH(D1547,'Материал хисобот'!$B$9:$B$259,0),1),"")</f>
        <v/>
      </c>
      <c r="F1547" s="136" t="str">
        <f>IFERROR(INDEX('Материал хисобот'!$D$9:$D$259,MATCH(D1547,'Материал хисобот'!$B$9:$B$259,0),1),"")</f>
        <v/>
      </c>
      <c r="G1547" s="141"/>
      <c r="H1547" s="142"/>
    </row>
    <row r="1548" spans="1:8">
      <c r="A1548" s="147"/>
      <c r="B1548" s="148"/>
      <c r="C1548" s="147"/>
      <c r="D1548" s="128"/>
      <c r="E1548" s="135" t="str">
        <f>IFERROR(INDEX('Материал хисобот'!$C$9:$C$259,MATCH(D1548,'Материал хисобот'!$B$9:$B$259,0),1),"")</f>
        <v/>
      </c>
      <c r="F1548" s="136" t="str">
        <f>IFERROR(INDEX('Материал хисобот'!$D$9:$D$259,MATCH(D1548,'Материал хисобот'!$B$9:$B$259,0),1),"")</f>
        <v/>
      </c>
      <c r="G1548" s="141"/>
      <c r="H1548" s="142"/>
    </row>
    <row r="1549" spans="1:8">
      <c r="A1549" s="147"/>
      <c r="B1549" s="148"/>
      <c r="C1549" s="147"/>
      <c r="D1549" s="128"/>
      <c r="E1549" s="135" t="str">
        <f>IFERROR(INDEX('Материал хисобот'!$C$9:$C$259,MATCH(D1549,'Материал хисобот'!$B$9:$B$259,0),1),"")</f>
        <v/>
      </c>
      <c r="F1549" s="136" t="str">
        <f>IFERROR(INDEX('Материал хисобот'!$D$9:$D$259,MATCH(D1549,'Материал хисобот'!$B$9:$B$259,0),1),"")</f>
        <v/>
      </c>
      <c r="G1549" s="141"/>
      <c r="H1549" s="142"/>
    </row>
    <row r="1550" spans="1:8">
      <c r="A1550" s="147"/>
      <c r="B1550" s="148"/>
      <c r="C1550" s="147"/>
      <c r="D1550" s="128"/>
      <c r="E1550" s="135" t="str">
        <f>IFERROR(INDEX('Материал хисобот'!$C$9:$C$259,MATCH(D1550,'Материал хисобот'!$B$9:$B$259,0),1),"")</f>
        <v/>
      </c>
      <c r="F1550" s="136" t="str">
        <f>IFERROR(INDEX('Материал хисобот'!$D$9:$D$259,MATCH(D1550,'Материал хисобот'!$B$9:$B$259,0),1),"")</f>
        <v/>
      </c>
      <c r="G1550" s="141"/>
      <c r="H1550" s="142"/>
    </row>
    <row r="1551" spans="1:8">
      <c r="A1551" s="147"/>
      <c r="B1551" s="148"/>
      <c r="C1551" s="147"/>
      <c r="D1551" s="128"/>
      <c r="E1551" s="135" t="str">
        <f>IFERROR(INDEX('Материал хисобот'!$C$9:$C$259,MATCH(D1551,'Материал хисобот'!$B$9:$B$259,0),1),"")</f>
        <v/>
      </c>
      <c r="F1551" s="136" t="str">
        <f>IFERROR(INDEX('Материал хисобот'!$D$9:$D$259,MATCH(D1551,'Материал хисобот'!$B$9:$B$259,0),1),"")</f>
        <v/>
      </c>
      <c r="G1551" s="141"/>
      <c r="H1551" s="142"/>
    </row>
    <row r="1552" spans="1:8">
      <c r="A1552" s="147"/>
      <c r="B1552" s="148"/>
      <c r="C1552" s="147"/>
      <c r="D1552" s="128"/>
      <c r="E1552" s="135" t="str">
        <f>IFERROR(INDEX('Материал хисобот'!$C$9:$C$259,MATCH(D1552,'Материал хисобот'!$B$9:$B$259,0),1),"")</f>
        <v/>
      </c>
      <c r="F1552" s="136" t="str">
        <f>IFERROR(INDEX('Материал хисобот'!$D$9:$D$259,MATCH(D1552,'Материал хисобот'!$B$9:$B$259,0),1),"")</f>
        <v/>
      </c>
      <c r="G1552" s="141"/>
      <c r="H1552" s="142"/>
    </row>
    <row r="1553" spans="1:8">
      <c r="A1553" s="147"/>
      <c r="B1553" s="148"/>
      <c r="C1553" s="147"/>
      <c r="D1553" s="128"/>
      <c r="E1553" s="135" t="str">
        <f>IFERROR(INDEX('Материал хисобот'!$C$9:$C$259,MATCH(D1553,'Материал хисобот'!$B$9:$B$259,0),1),"")</f>
        <v/>
      </c>
      <c r="F1553" s="136" t="str">
        <f>IFERROR(INDEX('Материал хисобот'!$D$9:$D$259,MATCH(D1553,'Материал хисобот'!$B$9:$B$259,0),1),"")</f>
        <v/>
      </c>
      <c r="G1553" s="141"/>
      <c r="H1553" s="142"/>
    </row>
    <row r="1554" spans="1:8">
      <c r="A1554" s="147"/>
      <c r="B1554" s="148"/>
      <c r="C1554" s="147"/>
      <c r="D1554" s="128"/>
      <c r="E1554" s="135" t="str">
        <f>IFERROR(INDEX('Материал хисобот'!$C$9:$C$259,MATCH(D1554,'Материал хисобот'!$B$9:$B$259,0),1),"")</f>
        <v/>
      </c>
      <c r="F1554" s="136" t="str">
        <f>IFERROR(INDEX('Материал хисобот'!$D$9:$D$259,MATCH(D1554,'Материал хисобот'!$B$9:$B$259,0),1),"")</f>
        <v/>
      </c>
      <c r="G1554" s="141"/>
      <c r="H1554" s="142"/>
    </row>
    <row r="1555" spans="1:8">
      <c r="A1555" s="147"/>
      <c r="B1555" s="148"/>
      <c r="C1555" s="147"/>
      <c r="D1555" s="128"/>
      <c r="E1555" s="135" t="str">
        <f>IFERROR(INDEX('Материал хисобот'!$C$9:$C$259,MATCH(D1555,'Материал хисобот'!$B$9:$B$259,0),1),"")</f>
        <v/>
      </c>
      <c r="F1555" s="136" t="str">
        <f>IFERROR(INDEX('Материал хисобот'!$D$9:$D$259,MATCH(D1555,'Материал хисобот'!$B$9:$B$259,0),1),"")</f>
        <v/>
      </c>
      <c r="G1555" s="141"/>
      <c r="H1555" s="142"/>
    </row>
    <row r="1556" spans="1:8">
      <c r="A1556" s="147"/>
      <c r="B1556" s="148"/>
      <c r="C1556" s="147"/>
      <c r="D1556" s="128"/>
      <c r="E1556" s="135" t="str">
        <f>IFERROR(INDEX('Материал хисобот'!$C$9:$C$259,MATCH(D1556,'Материал хисобот'!$B$9:$B$259,0),1),"")</f>
        <v/>
      </c>
      <c r="F1556" s="136" t="str">
        <f>IFERROR(INDEX('Материал хисобот'!$D$9:$D$259,MATCH(D1556,'Материал хисобот'!$B$9:$B$259,0),1),"")</f>
        <v/>
      </c>
      <c r="G1556" s="141"/>
      <c r="H1556" s="142"/>
    </row>
    <row r="1557" spans="1:8">
      <c r="A1557" s="147"/>
      <c r="B1557" s="148"/>
      <c r="C1557" s="147"/>
      <c r="D1557" s="128"/>
      <c r="E1557" s="135" t="str">
        <f>IFERROR(INDEX('Материал хисобот'!$C$9:$C$259,MATCH(D1557,'Материал хисобот'!$B$9:$B$259,0),1),"")</f>
        <v/>
      </c>
      <c r="F1557" s="136" t="str">
        <f>IFERROR(INDEX('Материал хисобот'!$D$9:$D$259,MATCH(D1557,'Материал хисобот'!$B$9:$B$259,0),1),"")</f>
        <v/>
      </c>
      <c r="G1557" s="141"/>
      <c r="H1557" s="142"/>
    </row>
    <row r="1558" spans="1:8">
      <c r="A1558" s="147"/>
      <c r="B1558" s="148"/>
      <c r="C1558" s="147"/>
      <c r="D1558" s="128"/>
      <c r="E1558" s="135" t="str">
        <f>IFERROR(INDEX('Материал хисобот'!$C$9:$C$259,MATCH(D1558,'Материал хисобот'!$B$9:$B$259,0),1),"")</f>
        <v/>
      </c>
      <c r="F1558" s="136" t="str">
        <f>IFERROR(INDEX('Материал хисобот'!$D$9:$D$259,MATCH(D1558,'Материал хисобот'!$B$9:$B$259,0),1),"")</f>
        <v/>
      </c>
      <c r="G1558" s="141"/>
      <c r="H1558" s="142"/>
    </row>
    <row r="1559" spans="1:8">
      <c r="A1559" s="147"/>
      <c r="B1559" s="148"/>
      <c r="C1559" s="147"/>
      <c r="D1559" s="128"/>
      <c r="E1559" s="135" t="str">
        <f>IFERROR(INDEX('Материал хисобот'!$C$9:$C$259,MATCH(D1559,'Материал хисобот'!$B$9:$B$259,0),1),"")</f>
        <v/>
      </c>
      <c r="F1559" s="136" t="str">
        <f>IFERROR(INDEX('Материал хисобот'!$D$9:$D$259,MATCH(D1559,'Материал хисобот'!$B$9:$B$259,0),1),"")</f>
        <v/>
      </c>
      <c r="G1559" s="141"/>
      <c r="H1559" s="142"/>
    </row>
    <row r="1560" spans="1:8">
      <c r="A1560" s="147"/>
      <c r="B1560" s="148"/>
      <c r="C1560" s="147"/>
      <c r="D1560" s="128"/>
      <c r="E1560" s="135" t="str">
        <f>IFERROR(INDEX('Материал хисобот'!$C$9:$C$259,MATCH(D1560,'Материал хисобот'!$B$9:$B$259,0),1),"")</f>
        <v/>
      </c>
      <c r="F1560" s="136" t="str">
        <f>IFERROR(INDEX('Материал хисобот'!$D$9:$D$259,MATCH(D1560,'Материал хисобот'!$B$9:$B$259,0),1),"")</f>
        <v/>
      </c>
      <c r="G1560" s="141"/>
      <c r="H1560" s="142"/>
    </row>
    <row r="1561" spans="1:8">
      <c r="A1561" s="147"/>
      <c r="B1561" s="148"/>
      <c r="C1561" s="147"/>
      <c r="D1561" s="128"/>
      <c r="E1561" s="135" t="str">
        <f>IFERROR(INDEX('Материал хисобот'!$C$9:$C$259,MATCH(D1561,'Материал хисобот'!$B$9:$B$259,0),1),"")</f>
        <v/>
      </c>
      <c r="F1561" s="136" t="str">
        <f>IFERROR(INDEX('Материал хисобот'!$D$9:$D$259,MATCH(D1561,'Материал хисобот'!$B$9:$B$259,0),1),"")</f>
        <v/>
      </c>
      <c r="G1561" s="141"/>
      <c r="H1561" s="142"/>
    </row>
    <row r="1562" spans="1:8">
      <c r="A1562" s="147"/>
      <c r="B1562" s="148"/>
      <c r="C1562" s="147"/>
      <c r="D1562" s="128"/>
      <c r="E1562" s="135" t="str">
        <f>IFERROR(INDEX('Материал хисобот'!$C$9:$C$259,MATCH(D1562,'Материал хисобот'!$B$9:$B$259,0),1),"")</f>
        <v/>
      </c>
      <c r="F1562" s="136" t="str">
        <f>IFERROR(INDEX('Материал хисобот'!$D$9:$D$259,MATCH(D1562,'Материал хисобот'!$B$9:$B$259,0),1),"")</f>
        <v/>
      </c>
      <c r="G1562" s="141"/>
      <c r="H1562" s="142"/>
    </row>
    <row r="1563" spans="1:8">
      <c r="A1563" s="147"/>
      <c r="B1563" s="148"/>
      <c r="C1563" s="147"/>
      <c r="D1563" s="128"/>
      <c r="E1563" s="135" t="str">
        <f>IFERROR(INDEX('Материал хисобот'!$C$9:$C$259,MATCH(D1563,'Материал хисобот'!$B$9:$B$259,0),1),"")</f>
        <v/>
      </c>
      <c r="F1563" s="136" t="str">
        <f>IFERROR(INDEX('Материал хисобот'!$D$9:$D$259,MATCH(D1563,'Материал хисобот'!$B$9:$B$259,0),1),"")</f>
        <v/>
      </c>
      <c r="G1563" s="141"/>
      <c r="H1563" s="142"/>
    </row>
    <row r="1564" spans="1:8">
      <c r="A1564" s="147"/>
      <c r="B1564" s="148"/>
      <c r="C1564" s="147"/>
      <c r="D1564" s="128"/>
      <c r="E1564" s="135" t="str">
        <f>IFERROR(INDEX('Материал хисобот'!$C$9:$C$259,MATCH(D1564,'Материал хисобот'!$B$9:$B$259,0),1),"")</f>
        <v/>
      </c>
      <c r="F1564" s="136" t="str">
        <f>IFERROR(INDEX('Материал хисобот'!$D$9:$D$259,MATCH(D1564,'Материал хисобот'!$B$9:$B$259,0),1),"")</f>
        <v/>
      </c>
      <c r="G1564" s="141"/>
      <c r="H1564" s="142"/>
    </row>
    <row r="1565" spans="1:8">
      <c r="A1565" s="147"/>
      <c r="B1565" s="148"/>
      <c r="C1565" s="147"/>
      <c r="D1565" s="128"/>
      <c r="E1565" s="135" t="str">
        <f>IFERROR(INDEX('Материал хисобот'!$C$9:$C$259,MATCH(D1565,'Материал хисобот'!$B$9:$B$259,0),1),"")</f>
        <v/>
      </c>
      <c r="F1565" s="136" t="str">
        <f>IFERROR(INDEX('Материал хисобот'!$D$9:$D$259,MATCH(D1565,'Материал хисобот'!$B$9:$B$259,0),1),"")</f>
        <v/>
      </c>
      <c r="G1565" s="141"/>
      <c r="H1565" s="142"/>
    </row>
    <row r="1566" spans="1:8">
      <c r="A1566" s="147"/>
      <c r="B1566" s="148"/>
      <c r="C1566" s="147"/>
      <c r="D1566" s="128"/>
      <c r="E1566" s="135" t="str">
        <f>IFERROR(INDEX('Материал хисобот'!$C$9:$C$259,MATCH(D1566,'Материал хисобот'!$B$9:$B$259,0),1),"")</f>
        <v/>
      </c>
      <c r="F1566" s="136" t="str">
        <f>IFERROR(INDEX('Материал хисобот'!$D$9:$D$259,MATCH(D1566,'Материал хисобот'!$B$9:$B$259,0),1),"")</f>
        <v/>
      </c>
      <c r="G1566" s="141"/>
      <c r="H1566" s="142"/>
    </row>
    <row r="1567" spans="1:8">
      <c r="A1567" s="147"/>
      <c r="B1567" s="148"/>
      <c r="C1567" s="147"/>
      <c r="D1567" s="128"/>
      <c r="E1567" s="135" t="str">
        <f>IFERROR(INDEX('Материал хисобот'!$C$9:$C$259,MATCH(D1567,'Материал хисобот'!$B$9:$B$259,0),1),"")</f>
        <v/>
      </c>
      <c r="F1567" s="136" t="str">
        <f>IFERROR(INDEX('Материал хисобот'!$D$9:$D$259,MATCH(D1567,'Материал хисобот'!$B$9:$B$259,0),1),"")</f>
        <v/>
      </c>
      <c r="G1567" s="141"/>
      <c r="H1567" s="142"/>
    </row>
    <row r="1568" spans="1:8">
      <c r="A1568" s="147"/>
      <c r="B1568" s="148"/>
      <c r="C1568" s="147"/>
      <c r="D1568" s="128"/>
      <c r="E1568" s="135" t="str">
        <f>IFERROR(INDEX('Материал хисобот'!$C$9:$C$259,MATCH(D1568,'Материал хисобот'!$B$9:$B$259,0),1),"")</f>
        <v/>
      </c>
      <c r="F1568" s="136" t="str">
        <f>IFERROR(INDEX('Материал хисобот'!$D$9:$D$259,MATCH(D1568,'Материал хисобот'!$B$9:$B$259,0),1),"")</f>
        <v/>
      </c>
      <c r="G1568" s="141"/>
      <c r="H1568" s="142"/>
    </row>
    <row r="1569" spans="1:8">
      <c r="A1569" s="147"/>
      <c r="B1569" s="148"/>
      <c r="C1569" s="147"/>
      <c r="D1569" s="128"/>
      <c r="E1569" s="135" t="str">
        <f>IFERROR(INDEX('Материал хисобот'!$C$9:$C$259,MATCH(D1569,'Материал хисобот'!$B$9:$B$259,0),1),"")</f>
        <v/>
      </c>
      <c r="F1569" s="136" t="str">
        <f>IFERROR(INDEX('Материал хисобот'!$D$9:$D$259,MATCH(D1569,'Материал хисобот'!$B$9:$B$259,0),1),"")</f>
        <v/>
      </c>
      <c r="G1569" s="141"/>
      <c r="H1569" s="142"/>
    </row>
    <row r="1570" spans="1:8">
      <c r="A1570" s="147"/>
      <c r="B1570" s="148"/>
      <c r="C1570" s="147"/>
      <c r="D1570" s="128"/>
      <c r="E1570" s="135" t="str">
        <f>IFERROR(INDEX('Материал хисобот'!$C$9:$C$259,MATCH(D1570,'Материал хисобот'!$B$9:$B$259,0),1),"")</f>
        <v/>
      </c>
      <c r="F1570" s="136" t="str">
        <f>IFERROR(INDEX('Материал хисобот'!$D$9:$D$259,MATCH(D1570,'Материал хисобот'!$B$9:$B$259,0),1),"")</f>
        <v/>
      </c>
      <c r="G1570" s="141"/>
      <c r="H1570" s="142"/>
    </row>
    <row r="1571" spans="1:8">
      <c r="A1571" s="147"/>
      <c r="B1571" s="148"/>
      <c r="C1571" s="147"/>
      <c r="D1571" s="128"/>
      <c r="E1571" s="135" t="str">
        <f>IFERROR(INDEX('Материал хисобот'!$C$9:$C$259,MATCH(D1571,'Материал хисобот'!$B$9:$B$259,0),1),"")</f>
        <v/>
      </c>
      <c r="F1571" s="136" t="str">
        <f>IFERROR(INDEX('Материал хисобот'!$D$9:$D$259,MATCH(D1571,'Материал хисобот'!$B$9:$B$259,0),1),"")</f>
        <v/>
      </c>
      <c r="G1571" s="141"/>
      <c r="H1571" s="142"/>
    </row>
    <row r="1572" spans="1:8">
      <c r="A1572" s="147"/>
      <c r="B1572" s="148"/>
      <c r="C1572" s="147"/>
      <c r="D1572" s="128"/>
      <c r="E1572" s="135" t="str">
        <f>IFERROR(INDEX('Материал хисобот'!$C$9:$C$259,MATCH(D1572,'Материал хисобот'!$B$9:$B$259,0),1),"")</f>
        <v/>
      </c>
      <c r="F1572" s="136" t="str">
        <f>IFERROR(INDEX('Материал хисобот'!$D$9:$D$259,MATCH(D1572,'Материал хисобот'!$B$9:$B$259,0),1),"")</f>
        <v/>
      </c>
      <c r="G1572" s="141"/>
      <c r="H1572" s="142"/>
    </row>
    <row r="1573" spans="1:8">
      <c r="A1573" s="147"/>
      <c r="B1573" s="148"/>
      <c r="C1573" s="147"/>
      <c r="D1573" s="128"/>
      <c r="E1573" s="135" t="str">
        <f>IFERROR(INDEX('Материал хисобот'!$C$9:$C$259,MATCH(D1573,'Материал хисобот'!$B$9:$B$259,0),1),"")</f>
        <v/>
      </c>
      <c r="F1573" s="136" t="str">
        <f>IFERROR(INDEX('Материал хисобот'!$D$9:$D$259,MATCH(D1573,'Материал хисобот'!$B$9:$B$259,0),1),"")</f>
        <v/>
      </c>
      <c r="G1573" s="141"/>
      <c r="H1573" s="142"/>
    </row>
    <row r="1574" spans="1:8">
      <c r="A1574" s="147"/>
      <c r="B1574" s="148"/>
      <c r="C1574" s="147"/>
      <c r="D1574" s="128"/>
      <c r="E1574" s="135" t="str">
        <f>IFERROR(INDEX('Материал хисобот'!$C$9:$C$259,MATCH(D1574,'Материал хисобот'!$B$9:$B$259,0),1),"")</f>
        <v/>
      </c>
      <c r="F1574" s="136" t="str">
        <f>IFERROR(INDEX('Материал хисобот'!$D$9:$D$259,MATCH(D1574,'Материал хисобот'!$B$9:$B$259,0),1),"")</f>
        <v/>
      </c>
      <c r="G1574" s="141"/>
      <c r="H1574" s="142"/>
    </row>
    <row r="1575" spans="1:8">
      <c r="A1575" s="147"/>
      <c r="B1575" s="148"/>
      <c r="C1575" s="147"/>
      <c r="D1575" s="128"/>
      <c r="E1575" s="135" t="str">
        <f>IFERROR(INDEX('Материал хисобот'!$C$9:$C$259,MATCH(D1575,'Материал хисобот'!$B$9:$B$259,0),1),"")</f>
        <v/>
      </c>
      <c r="F1575" s="136" t="str">
        <f>IFERROR(INDEX('Материал хисобот'!$D$9:$D$259,MATCH(D1575,'Материал хисобот'!$B$9:$B$259,0),1),"")</f>
        <v/>
      </c>
      <c r="G1575" s="141"/>
      <c r="H1575" s="142"/>
    </row>
    <row r="1576" spans="1:8">
      <c r="A1576" s="147"/>
      <c r="B1576" s="148"/>
      <c r="C1576" s="147"/>
      <c r="D1576" s="128"/>
      <c r="E1576" s="135" t="str">
        <f>IFERROR(INDEX('Материал хисобот'!$C$9:$C$259,MATCH(D1576,'Материал хисобот'!$B$9:$B$259,0),1),"")</f>
        <v/>
      </c>
      <c r="F1576" s="136" t="str">
        <f>IFERROR(INDEX('Материал хисобот'!$D$9:$D$259,MATCH(D1576,'Материал хисобот'!$B$9:$B$259,0),1),"")</f>
        <v/>
      </c>
      <c r="G1576" s="141"/>
      <c r="H1576" s="142"/>
    </row>
    <row r="1577" spans="1:8">
      <c r="A1577" s="147"/>
      <c r="B1577" s="148"/>
      <c r="C1577" s="147"/>
      <c r="D1577" s="128"/>
      <c r="E1577" s="135" t="str">
        <f>IFERROR(INDEX('Материал хисобот'!$C$9:$C$259,MATCH(D1577,'Материал хисобот'!$B$9:$B$259,0),1),"")</f>
        <v/>
      </c>
      <c r="F1577" s="136" t="str">
        <f>IFERROR(INDEX('Материал хисобот'!$D$9:$D$259,MATCH(D1577,'Материал хисобот'!$B$9:$B$259,0),1),"")</f>
        <v/>
      </c>
      <c r="G1577" s="141"/>
      <c r="H1577" s="142"/>
    </row>
    <row r="1578" spans="1:8">
      <c r="A1578" s="147"/>
      <c r="B1578" s="148"/>
      <c r="C1578" s="147"/>
      <c r="D1578" s="128"/>
      <c r="E1578" s="135" t="str">
        <f>IFERROR(INDEX('Материал хисобот'!$C$9:$C$259,MATCH(D1578,'Материал хисобот'!$B$9:$B$259,0),1),"")</f>
        <v/>
      </c>
      <c r="F1578" s="136" t="str">
        <f>IFERROR(INDEX('Материал хисобот'!$D$9:$D$259,MATCH(D1578,'Материал хисобот'!$B$9:$B$259,0),1),"")</f>
        <v/>
      </c>
      <c r="G1578" s="141"/>
      <c r="H1578" s="142"/>
    </row>
    <row r="1579" spans="1:8">
      <c r="A1579" s="147"/>
      <c r="B1579" s="148"/>
      <c r="C1579" s="147"/>
      <c r="D1579" s="128"/>
      <c r="E1579" s="135" t="str">
        <f>IFERROR(INDEX('Материал хисобот'!$C$9:$C$259,MATCH(D1579,'Материал хисобот'!$B$9:$B$259,0),1),"")</f>
        <v/>
      </c>
      <c r="F1579" s="136" t="str">
        <f>IFERROR(INDEX('Материал хисобот'!$D$9:$D$259,MATCH(D1579,'Материал хисобот'!$B$9:$B$259,0),1),"")</f>
        <v/>
      </c>
      <c r="G1579" s="141"/>
      <c r="H1579" s="142"/>
    </row>
    <row r="1580" spans="1:8">
      <c r="A1580" s="147"/>
      <c r="B1580" s="148"/>
      <c r="C1580" s="147"/>
      <c r="D1580" s="128"/>
      <c r="E1580" s="135" t="str">
        <f>IFERROR(INDEX('Материал хисобот'!$C$9:$C$259,MATCH(D1580,'Материал хисобот'!$B$9:$B$259,0),1),"")</f>
        <v/>
      </c>
      <c r="F1580" s="136" t="str">
        <f>IFERROR(INDEX('Материал хисобот'!$D$9:$D$259,MATCH(D1580,'Материал хисобот'!$B$9:$B$259,0),1),"")</f>
        <v/>
      </c>
      <c r="G1580" s="141"/>
      <c r="H1580" s="142"/>
    </row>
    <row r="1581" spans="1:8">
      <c r="A1581" s="147"/>
      <c r="B1581" s="148"/>
      <c r="C1581" s="147"/>
      <c r="D1581" s="128"/>
      <c r="E1581" s="135" t="str">
        <f>IFERROR(INDEX('Материал хисобот'!$C$9:$C$259,MATCH(D1581,'Материал хисобот'!$B$9:$B$259,0),1),"")</f>
        <v/>
      </c>
      <c r="F1581" s="136" t="str">
        <f>IFERROR(INDEX('Материал хисобот'!$D$9:$D$259,MATCH(D1581,'Материал хисобот'!$B$9:$B$259,0),1),"")</f>
        <v/>
      </c>
      <c r="G1581" s="141"/>
      <c r="H1581" s="142"/>
    </row>
    <row r="1582" spans="1:8">
      <c r="A1582" s="147"/>
      <c r="B1582" s="148"/>
      <c r="C1582" s="147"/>
      <c r="D1582" s="128"/>
      <c r="E1582" s="135" t="str">
        <f>IFERROR(INDEX('Материал хисобот'!$C$9:$C$259,MATCH(D1582,'Материал хисобот'!$B$9:$B$259,0),1),"")</f>
        <v/>
      </c>
      <c r="F1582" s="136" t="str">
        <f>IFERROR(INDEX('Материал хисобот'!$D$9:$D$259,MATCH(D1582,'Материал хисобот'!$B$9:$B$259,0),1),"")</f>
        <v/>
      </c>
      <c r="G1582" s="141"/>
      <c r="H1582" s="142"/>
    </row>
    <row r="1583" spans="1:8">
      <c r="A1583" s="147"/>
      <c r="B1583" s="148"/>
      <c r="C1583" s="147"/>
      <c r="D1583" s="128"/>
      <c r="E1583" s="135" t="str">
        <f>IFERROR(INDEX('Материал хисобот'!$C$9:$C$259,MATCH(D1583,'Материал хисобот'!$B$9:$B$259,0),1),"")</f>
        <v/>
      </c>
      <c r="F1583" s="136" t="str">
        <f>IFERROR(INDEX('Материал хисобот'!$D$9:$D$259,MATCH(D1583,'Материал хисобот'!$B$9:$B$259,0),1),"")</f>
        <v/>
      </c>
      <c r="G1583" s="141"/>
      <c r="H1583" s="142"/>
    </row>
    <row r="1584" spans="1:8">
      <c r="A1584" s="147"/>
      <c r="B1584" s="148"/>
      <c r="C1584" s="147"/>
      <c r="D1584" s="128"/>
      <c r="E1584" s="135" t="str">
        <f>IFERROR(INDEX('Материал хисобот'!$C$9:$C$259,MATCH(D1584,'Материал хисобот'!$B$9:$B$259,0),1),"")</f>
        <v/>
      </c>
      <c r="F1584" s="136" t="str">
        <f>IFERROR(INDEX('Материал хисобот'!$D$9:$D$259,MATCH(D1584,'Материал хисобот'!$B$9:$B$259,0),1),"")</f>
        <v/>
      </c>
      <c r="G1584" s="141"/>
      <c r="H1584" s="142"/>
    </row>
    <row r="1585" spans="1:8">
      <c r="A1585" s="147"/>
      <c r="B1585" s="148"/>
      <c r="C1585" s="147"/>
      <c r="D1585" s="128"/>
      <c r="E1585" s="135" t="str">
        <f>IFERROR(INDEX('Материал хисобот'!$C$9:$C$259,MATCH(D1585,'Материал хисобот'!$B$9:$B$259,0),1),"")</f>
        <v/>
      </c>
      <c r="F1585" s="136" t="str">
        <f>IFERROR(INDEX('Материал хисобот'!$D$9:$D$259,MATCH(D1585,'Материал хисобот'!$B$9:$B$259,0),1),"")</f>
        <v/>
      </c>
      <c r="G1585" s="141"/>
      <c r="H1585" s="142"/>
    </row>
    <row r="1586" spans="1:8">
      <c r="A1586" s="147"/>
      <c r="B1586" s="148"/>
      <c r="C1586" s="147"/>
      <c r="D1586" s="128"/>
      <c r="E1586" s="135" t="str">
        <f>IFERROR(INDEX('Материал хисобот'!$C$9:$C$259,MATCH(D1586,'Материал хисобот'!$B$9:$B$259,0),1),"")</f>
        <v/>
      </c>
      <c r="F1586" s="136" t="str">
        <f>IFERROR(INDEX('Материал хисобот'!$D$9:$D$259,MATCH(D1586,'Материал хисобот'!$B$9:$B$259,0),1),"")</f>
        <v/>
      </c>
      <c r="G1586" s="141"/>
      <c r="H1586" s="142"/>
    </row>
    <row r="1587" spans="1:8">
      <c r="A1587" s="147"/>
      <c r="B1587" s="148"/>
      <c r="C1587" s="147"/>
      <c r="D1587" s="128"/>
      <c r="E1587" s="135" t="str">
        <f>IFERROR(INDEX('Материал хисобот'!$C$9:$C$259,MATCH(D1587,'Материал хисобот'!$B$9:$B$259,0),1),"")</f>
        <v/>
      </c>
      <c r="F1587" s="136" t="str">
        <f>IFERROR(INDEX('Материал хисобот'!$D$9:$D$259,MATCH(D1587,'Материал хисобот'!$B$9:$B$259,0),1),"")</f>
        <v/>
      </c>
      <c r="G1587" s="141"/>
      <c r="H1587" s="142"/>
    </row>
    <row r="1588" spans="1:8">
      <c r="A1588" s="147"/>
      <c r="B1588" s="148"/>
      <c r="C1588" s="147"/>
      <c r="D1588" s="128"/>
      <c r="E1588" s="135" t="str">
        <f>IFERROR(INDEX('Материал хисобот'!$C$9:$C$259,MATCH(D1588,'Материал хисобот'!$B$9:$B$259,0),1),"")</f>
        <v/>
      </c>
      <c r="F1588" s="136" t="str">
        <f>IFERROR(INDEX('Материал хисобот'!$D$9:$D$259,MATCH(D1588,'Материал хисобот'!$B$9:$B$259,0),1),"")</f>
        <v/>
      </c>
      <c r="G1588" s="141"/>
      <c r="H1588" s="142"/>
    </row>
    <row r="1589" spans="1:8">
      <c r="A1589" s="147"/>
      <c r="B1589" s="148"/>
      <c r="C1589" s="147"/>
      <c r="D1589" s="128"/>
      <c r="E1589" s="135" t="str">
        <f>IFERROR(INDEX('Материал хисобот'!$C$9:$C$259,MATCH(D1589,'Материал хисобот'!$B$9:$B$259,0),1),"")</f>
        <v/>
      </c>
      <c r="F1589" s="136" t="str">
        <f>IFERROR(INDEX('Материал хисобот'!$D$9:$D$259,MATCH(D1589,'Материал хисобот'!$B$9:$B$259,0),1),"")</f>
        <v/>
      </c>
      <c r="G1589" s="141"/>
      <c r="H1589" s="142"/>
    </row>
    <row r="1590" spans="1:8">
      <c r="A1590" s="147"/>
      <c r="B1590" s="148"/>
      <c r="C1590" s="147"/>
      <c r="D1590" s="128"/>
      <c r="E1590" s="135" t="str">
        <f>IFERROR(INDEX('Материал хисобот'!$C$9:$C$259,MATCH(D1590,'Материал хисобот'!$B$9:$B$259,0),1),"")</f>
        <v/>
      </c>
      <c r="F1590" s="136" t="str">
        <f>IFERROR(INDEX('Материал хисобот'!$D$9:$D$259,MATCH(D1590,'Материал хисобот'!$B$9:$B$259,0),1),"")</f>
        <v/>
      </c>
      <c r="G1590" s="141"/>
      <c r="H1590" s="142"/>
    </row>
    <row r="1591" spans="1:8">
      <c r="A1591" s="147"/>
      <c r="B1591" s="148"/>
      <c r="C1591" s="147"/>
      <c r="D1591" s="128"/>
      <c r="E1591" s="135" t="str">
        <f>IFERROR(INDEX('Материал хисобот'!$C$9:$C$259,MATCH(D1591,'Материал хисобот'!$B$9:$B$259,0),1),"")</f>
        <v/>
      </c>
      <c r="F1591" s="136" t="str">
        <f>IFERROR(INDEX('Материал хисобот'!$D$9:$D$259,MATCH(D1591,'Материал хисобот'!$B$9:$B$259,0),1),"")</f>
        <v/>
      </c>
      <c r="G1591" s="141"/>
      <c r="H1591" s="142"/>
    </row>
    <row r="1592" spans="1:8">
      <c r="A1592" s="147"/>
      <c r="B1592" s="148"/>
      <c r="C1592" s="147"/>
      <c r="D1592" s="128"/>
      <c r="E1592" s="135" t="str">
        <f>IFERROR(INDEX('Материал хисобот'!$C$9:$C$259,MATCH(D1592,'Материал хисобот'!$B$9:$B$259,0),1),"")</f>
        <v/>
      </c>
      <c r="F1592" s="136" t="str">
        <f>IFERROR(INDEX('Материал хисобот'!$D$9:$D$259,MATCH(D1592,'Материал хисобот'!$B$9:$B$259,0),1),"")</f>
        <v/>
      </c>
      <c r="G1592" s="141"/>
      <c r="H1592" s="142"/>
    </row>
    <row r="1593" spans="1:8">
      <c r="A1593" s="147"/>
      <c r="B1593" s="148"/>
      <c r="C1593" s="147"/>
      <c r="D1593" s="128"/>
      <c r="E1593" s="135" t="str">
        <f>IFERROR(INDEX('Материал хисобот'!$C$9:$C$259,MATCH(D1593,'Материал хисобот'!$B$9:$B$259,0),1),"")</f>
        <v/>
      </c>
      <c r="F1593" s="136" t="str">
        <f>IFERROR(INDEX('Материал хисобот'!$D$9:$D$259,MATCH(D1593,'Материал хисобот'!$B$9:$B$259,0),1),"")</f>
        <v/>
      </c>
      <c r="G1593" s="141"/>
      <c r="H1593" s="142"/>
    </row>
    <row r="1594" spans="1:8">
      <c r="A1594" s="147"/>
      <c r="B1594" s="148"/>
      <c r="C1594" s="147"/>
      <c r="D1594" s="128"/>
      <c r="E1594" s="135" t="str">
        <f>IFERROR(INDEX('Материал хисобот'!$C$9:$C$259,MATCH(D1594,'Материал хисобот'!$B$9:$B$259,0),1),"")</f>
        <v/>
      </c>
      <c r="F1594" s="136" t="str">
        <f>IFERROR(INDEX('Материал хисобот'!$D$9:$D$259,MATCH(D1594,'Материал хисобот'!$B$9:$B$259,0),1),"")</f>
        <v/>
      </c>
      <c r="G1594" s="141"/>
      <c r="H1594" s="142"/>
    </row>
    <row r="1595" spans="1:8">
      <c r="A1595" s="147"/>
      <c r="B1595" s="148"/>
      <c r="C1595" s="147"/>
      <c r="D1595" s="128"/>
      <c r="E1595" s="135" t="str">
        <f>IFERROR(INDEX('Материал хисобот'!$C$9:$C$259,MATCH(D1595,'Материал хисобот'!$B$9:$B$259,0),1),"")</f>
        <v/>
      </c>
      <c r="F1595" s="136" t="str">
        <f>IFERROR(INDEX('Материал хисобот'!$D$9:$D$259,MATCH(D1595,'Материал хисобот'!$B$9:$B$259,0),1),"")</f>
        <v/>
      </c>
      <c r="G1595" s="141"/>
      <c r="H1595" s="142"/>
    </row>
    <row r="1596" spans="1:8">
      <c r="A1596" s="147"/>
      <c r="B1596" s="148"/>
      <c r="C1596" s="147"/>
      <c r="D1596" s="128"/>
      <c r="E1596" s="135" t="str">
        <f>IFERROR(INDEX('Материал хисобот'!$C$9:$C$259,MATCH(D1596,'Материал хисобот'!$B$9:$B$259,0),1),"")</f>
        <v/>
      </c>
      <c r="F1596" s="136" t="str">
        <f>IFERROR(INDEX('Материал хисобот'!$D$9:$D$259,MATCH(D1596,'Материал хисобот'!$B$9:$B$259,0),1),"")</f>
        <v/>
      </c>
      <c r="G1596" s="141"/>
      <c r="H1596" s="142"/>
    </row>
    <row r="1597" spans="1:8">
      <c r="A1597" s="147"/>
      <c r="B1597" s="148"/>
      <c r="C1597" s="147"/>
      <c r="D1597" s="128"/>
      <c r="E1597" s="135" t="str">
        <f>IFERROR(INDEX('Материал хисобот'!$C$9:$C$259,MATCH(D1597,'Материал хисобот'!$B$9:$B$259,0),1),"")</f>
        <v/>
      </c>
      <c r="F1597" s="136" t="str">
        <f>IFERROR(INDEX('Материал хисобот'!$D$9:$D$259,MATCH(D1597,'Материал хисобот'!$B$9:$B$259,0),1),"")</f>
        <v/>
      </c>
      <c r="G1597" s="141"/>
      <c r="H1597" s="142"/>
    </row>
    <row r="1598" spans="1:8">
      <c r="A1598" s="147"/>
      <c r="B1598" s="148"/>
      <c r="C1598" s="147"/>
      <c r="D1598" s="128"/>
      <c r="E1598" s="135" t="str">
        <f>IFERROR(INDEX('Материал хисобот'!$C$9:$C$259,MATCH(D1598,'Материал хисобот'!$B$9:$B$259,0),1),"")</f>
        <v/>
      </c>
      <c r="F1598" s="136" t="str">
        <f>IFERROR(INDEX('Материал хисобот'!$D$9:$D$259,MATCH(D1598,'Материал хисобот'!$B$9:$B$259,0),1),"")</f>
        <v/>
      </c>
      <c r="G1598" s="141"/>
      <c r="H1598" s="142"/>
    </row>
    <row r="1599" spans="1:8">
      <c r="A1599" s="147"/>
      <c r="B1599" s="148"/>
      <c r="C1599" s="147"/>
      <c r="D1599" s="128"/>
      <c r="E1599" s="135" t="str">
        <f>IFERROR(INDEX('Материал хисобот'!$C$9:$C$259,MATCH(D1599,'Материал хисобот'!$B$9:$B$259,0),1),"")</f>
        <v/>
      </c>
      <c r="F1599" s="136" t="str">
        <f>IFERROR(INDEX('Материал хисобот'!$D$9:$D$259,MATCH(D1599,'Материал хисобот'!$B$9:$B$259,0),1),"")</f>
        <v/>
      </c>
      <c r="G1599" s="141"/>
      <c r="H1599" s="142"/>
    </row>
    <row r="1600" spans="1:8">
      <c r="A1600" s="147"/>
      <c r="B1600" s="148"/>
      <c r="C1600" s="147"/>
      <c r="D1600" s="128"/>
      <c r="E1600" s="135" t="str">
        <f>IFERROR(INDEX('Материал хисобот'!$C$9:$C$259,MATCH(D1600,'Материал хисобот'!$B$9:$B$259,0),1),"")</f>
        <v/>
      </c>
      <c r="F1600" s="136" t="str">
        <f>IFERROR(INDEX('Материал хисобот'!$D$9:$D$259,MATCH(D1600,'Материал хисобот'!$B$9:$B$259,0),1),"")</f>
        <v/>
      </c>
      <c r="G1600" s="141"/>
      <c r="H1600" s="142"/>
    </row>
    <row r="1601" spans="1:8">
      <c r="A1601" s="147"/>
      <c r="B1601" s="148"/>
      <c r="C1601" s="147"/>
      <c r="D1601" s="128"/>
      <c r="E1601" s="135" t="str">
        <f>IFERROR(INDEX('Материал хисобот'!$C$9:$C$259,MATCH(D1601,'Материал хисобот'!$B$9:$B$259,0),1),"")</f>
        <v/>
      </c>
      <c r="F1601" s="136" t="str">
        <f>IFERROR(INDEX('Материал хисобот'!$D$9:$D$259,MATCH(D1601,'Материал хисобот'!$B$9:$B$259,0),1),"")</f>
        <v/>
      </c>
      <c r="G1601" s="141"/>
      <c r="H1601" s="142"/>
    </row>
    <row r="1602" spans="1:8">
      <c r="A1602" s="147"/>
      <c r="B1602" s="148"/>
      <c r="C1602" s="147"/>
      <c r="D1602" s="128"/>
      <c r="E1602" s="135" t="str">
        <f>IFERROR(INDEX('Материал хисобот'!$C$9:$C$259,MATCH(D1602,'Материал хисобот'!$B$9:$B$259,0),1),"")</f>
        <v/>
      </c>
      <c r="F1602" s="136" t="str">
        <f>IFERROR(INDEX('Материал хисобот'!$D$9:$D$259,MATCH(D1602,'Материал хисобот'!$B$9:$B$259,0),1),"")</f>
        <v/>
      </c>
      <c r="G1602" s="141"/>
      <c r="H1602" s="142"/>
    </row>
    <row r="1603" spans="1:8">
      <c r="A1603" s="147"/>
      <c r="B1603" s="148"/>
      <c r="C1603" s="147"/>
      <c r="D1603" s="128"/>
      <c r="E1603" s="135" t="str">
        <f>IFERROR(INDEX('Материал хисобот'!$C$9:$C$259,MATCH(D1603,'Материал хисобот'!$B$9:$B$259,0),1),"")</f>
        <v/>
      </c>
      <c r="F1603" s="136" t="str">
        <f>IFERROR(INDEX('Материал хисобот'!$D$9:$D$259,MATCH(D1603,'Материал хисобот'!$B$9:$B$259,0),1),"")</f>
        <v/>
      </c>
      <c r="G1603" s="141"/>
      <c r="H1603" s="142"/>
    </row>
    <row r="1604" spans="1:8">
      <c r="A1604" s="147"/>
      <c r="B1604" s="148"/>
      <c r="C1604" s="147"/>
      <c r="D1604" s="128"/>
      <c r="E1604" s="135" t="str">
        <f>IFERROR(INDEX('Материал хисобот'!$C$9:$C$259,MATCH(D1604,'Материал хисобот'!$B$9:$B$259,0),1),"")</f>
        <v/>
      </c>
      <c r="F1604" s="136" t="str">
        <f>IFERROR(INDEX('Материал хисобот'!$D$9:$D$259,MATCH(D1604,'Материал хисобот'!$B$9:$B$259,0),1),"")</f>
        <v/>
      </c>
      <c r="G1604" s="141"/>
      <c r="H1604" s="142"/>
    </row>
    <row r="1605" spans="1:8">
      <c r="A1605" s="147"/>
      <c r="B1605" s="148"/>
      <c r="C1605" s="147"/>
      <c r="D1605" s="128"/>
      <c r="E1605" s="135" t="str">
        <f>IFERROR(INDEX('Материал хисобот'!$C$9:$C$259,MATCH(D1605,'Материал хисобот'!$B$9:$B$259,0),1),"")</f>
        <v/>
      </c>
      <c r="F1605" s="136" t="str">
        <f>IFERROR(INDEX('Материал хисобот'!$D$9:$D$259,MATCH(D1605,'Материал хисобот'!$B$9:$B$259,0),1),"")</f>
        <v/>
      </c>
      <c r="G1605" s="141"/>
      <c r="H1605" s="142"/>
    </row>
    <row r="1606" spans="1:8">
      <c r="A1606" s="147"/>
      <c r="B1606" s="148"/>
      <c r="C1606" s="147"/>
      <c r="D1606" s="128"/>
      <c r="E1606" s="135" t="str">
        <f>IFERROR(INDEX('Материал хисобот'!$C$9:$C$259,MATCH(D1606,'Материал хисобот'!$B$9:$B$259,0),1),"")</f>
        <v/>
      </c>
      <c r="F1606" s="136" t="str">
        <f>IFERROR(INDEX('Материал хисобот'!$D$9:$D$259,MATCH(D1606,'Материал хисобот'!$B$9:$B$259,0),1),"")</f>
        <v/>
      </c>
      <c r="G1606" s="141"/>
      <c r="H1606" s="142"/>
    </row>
    <row r="1607" spans="1:8">
      <c r="A1607" s="147"/>
      <c r="B1607" s="148"/>
      <c r="C1607" s="147"/>
      <c r="D1607" s="128"/>
      <c r="E1607" s="135" t="str">
        <f>IFERROR(INDEX('Материал хисобот'!$C$9:$C$259,MATCH(D1607,'Материал хисобот'!$B$9:$B$259,0),1),"")</f>
        <v/>
      </c>
      <c r="F1607" s="136" t="str">
        <f>IFERROR(INDEX('Материал хисобот'!$D$9:$D$259,MATCH(D1607,'Материал хисобот'!$B$9:$B$259,0),1),"")</f>
        <v/>
      </c>
      <c r="G1607" s="141"/>
      <c r="H1607" s="142"/>
    </row>
    <row r="1608" spans="1:8">
      <c r="A1608" s="147"/>
      <c r="B1608" s="148"/>
      <c r="C1608" s="147"/>
      <c r="D1608" s="128"/>
      <c r="E1608" s="135" t="str">
        <f>IFERROR(INDEX('Материал хисобот'!$C$9:$C$259,MATCH(D1608,'Материал хисобот'!$B$9:$B$259,0),1),"")</f>
        <v/>
      </c>
      <c r="F1608" s="136" t="str">
        <f>IFERROR(INDEX('Материал хисобот'!$D$9:$D$259,MATCH(D1608,'Материал хисобот'!$B$9:$B$259,0),1),"")</f>
        <v/>
      </c>
      <c r="G1608" s="141"/>
      <c r="H1608" s="142"/>
    </row>
    <row r="1609" spans="1:8">
      <c r="A1609" s="147"/>
      <c r="B1609" s="148"/>
      <c r="C1609" s="147"/>
      <c r="D1609" s="128"/>
      <c r="E1609" s="135" t="str">
        <f>IFERROR(INDEX('Материал хисобот'!$C$9:$C$259,MATCH(D1609,'Материал хисобот'!$B$9:$B$259,0),1),"")</f>
        <v/>
      </c>
      <c r="F1609" s="136" t="str">
        <f>IFERROR(INDEX('Материал хисобот'!$D$9:$D$259,MATCH(D1609,'Материал хисобот'!$B$9:$B$259,0),1),"")</f>
        <v/>
      </c>
      <c r="G1609" s="141"/>
      <c r="H1609" s="142"/>
    </row>
    <row r="1610" spans="1:8">
      <c r="A1610" s="147"/>
      <c r="B1610" s="148"/>
      <c r="C1610" s="147"/>
      <c r="D1610" s="128"/>
      <c r="E1610" s="135" t="str">
        <f>IFERROR(INDEX('Материал хисобот'!$C$9:$C$259,MATCH(D1610,'Материал хисобот'!$B$9:$B$259,0),1),"")</f>
        <v/>
      </c>
      <c r="F1610" s="136" t="str">
        <f>IFERROR(INDEX('Материал хисобот'!$D$9:$D$259,MATCH(D1610,'Материал хисобот'!$B$9:$B$259,0),1),"")</f>
        <v/>
      </c>
      <c r="G1610" s="141"/>
      <c r="H1610" s="142"/>
    </row>
    <row r="1611" spans="1:8">
      <c r="A1611" s="147"/>
      <c r="B1611" s="148"/>
      <c r="C1611" s="147"/>
      <c r="D1611" s="128"/>
      <c r="E1611" s="135" t="str">
        <f>IFERROR(INDEX('Материал хисобот'!$C$9:$C$259,MATCH(D1611,'Материал хисобот'!$B$9:$B$259,0),1),"")</f>
        <v/>
      </c>
      <c r="F1611" s="136" t="str">
        <f>IFERROR(INDEX('Материал хисобот'!$D$9:$D$259,MATCH(D1611,'Материал хисобот'!$B$9:$B$259,0),1),"")</f>
        <v/>
      </c>
      <c r="G1611" s="141"/>
      <c r="H1611" s="142"/>
    </row>
    <row r="1612" spans="1:8">
      <c r="A1612" s="147"/>
      <c r="B1612" s="148"/>
      <c r="C1612" s="147"/>
      <c r="D1612" s="128"/>
      <c r="E1612" s="135" t="str">
        <f>IFERROR(INDEX('Материал хисобот'!$C$9:$C$259,MATCH(D1612,'Материал хисобот'!$B$9:$B$259,0),1),"")</f>
        <v/>
      </c>
      <c r="F1612" s="136" t="str">
        <f>IFERROR(INDEX('Материал хисобот'!$D$9:$D$259,MATCH(D1612,'Материал хисобот'!$B$9:$B$259,0),1),"")</f>
        <v/>
      </c>
      <c r="G1612" s="141"/>
      <c r="H1612" s="142"/>
    </row>
    <row r="1613" spans="1:8">
      <c r="A1613" s="147"/>
      <c r="B1613" s="148"/>
      <c r="C1613" s="147"/>
      <c r="D1613" s="128"/>
      <c r="E1613" s="135" t="str">
        <f>IFERROR(INDEX('Материал хисобот'!$C$9:$C$259,MATCH(D1613,'Материал хисобот'!$B$9:$B$259,0),1),"")</f>
        <v/>
      </c>
      <c r="F1613" s="136" t="str">
        <f>IFERROR(INDEX('Материал хисобот'!$D$9:$D$259,MATCH(D1613,'Материал хисобот'!$B$9:$B$259,0),1),"")</f>
        <v/>
      </c>
      <c r="G1613" s="141"/>
      <c r="H1613" s="142"/>
    </row>
    <row r="1614" spans="1:8">
      <c r="A1614" s="147"/>
      <c r="B1614" s="148"/>
      <c r="C1614" s="147"/>
      <c r="D1614" s="128"/>
      <c r="E1614" s="135" t="str">
        <f>IFERROR(INDEX('Материал хисобот'!$C$9:$C$259,MATCH(D1614,'Материал хисобот'!$B$9:$B$259,0),1),"")</f>
        <v/>
      </c>
      <c r="F1614" s="136" t="str">
        <f>IFERROR(INDEX('Материал хисобот'!$D$9:$D$259,MATCH(D1614,'Материал хисобот'!$B$9:$B$259,0),1),"")</f>
        <v/>
      </c>
      <c r="G1614" s="141"/>
      <c r="H1614" s="142"/>
    </row>
    <row r="1615" spans="1:8">
      <c r="A1615" s="147"/>
      <c r="B1615" s="148"/>
      <c r="C1615" s="147"/>
      <c r="D1615" s="128"/>
      <c r="E1615" s="135" t="str">
        <f>IFERROR(INDEX('Материал хисобот'!$C$9:$C$259,MATCH(D1615,'Материал хисобот'!$B$9:$B$259,0),1),"")</f>
        <v/>
      </c>
      <c r="F1615" s="136" t="str">
        <f>IFERROR(INDEX('Материал хисобот'!$D$9:$D$259,MATCH(D1615,'Материал хисобот'!$B$9:$B$259,0),1),"")</f>
        <v/>
      </c>
      <c r="G1615" s="141"/>
      <c r="H1615" s="142"/>
    </row>
    <row r="1616" spans="1:8">
      <c r="A1616" s="147"/>
      <c r="B1616" s="148"/>
      <c r="C1616" s="147"/>
      <c r="D1616" s="128"/>
      <c r="E1616" s="135" t="str">
        <f>IFERROR(INDEX('Материал хисобот'!$C$9:$C$259,MATCH(D1616,'Материал хисобот'!$B$9:$B$259,0),1),"")</f>
        <v/>
      </c>
      <c r="F1616" s="136" t="str">
        <f>IFERROR(INDEX('Материал хисобот'!$D$9:$D$259,MATCH(D1616,'Материал хисобот'!$B$9:$B$259,0),1),"")</f>
        <v/>
      </c>
      <c r="G1616" s="141"/>
      <c r="H1616" s="142"/>
    </row>
    <row r="1617" spans="1:8">
      <c r="A1617" s="147"/>
      <c r="B1617" s="148"/>
      <c r="C1617" s="147"/>
      <c r="D1617" s="128"/>
      <c r="E1617" s="135" t="str">
        <f>IFERROR(INDEX('Материал хисобот'!$C$9:$C$259,MATCH(D1617,'Материал хисобот'!$B$9:$B$259,0),1),"")</f>
        <v/>
      </c>
      <c r="F1617" s="136" t="str">
        <f>IFERROR(INDEX('Материал хисобот'!$D$9:$D$259,MATCH(D1617,'Материал хисобот'!$B$9:$B$259,0),1),"")</f>
        <v/>
      </c>
      <c r="G1617" s="141"/>
      <c r="H1617" s="142"/>
    </row>
    <row r="1618" spans="1:8">
      <c r="A1618" s="147"/>
      <c r="B1618" s="148"/>
      <c r="C1618" s="147"/>
      <c r="D1618" s="128"/>
      <c r="E1618" s="135" t="str">
        <f>IFERROR(INDEX('Материал хисобот'!$C$9:$C$259,MATCH(D1618,'Материал хисобот'!$B$9:$B$259,0),1),"")</f>
        <v/>
      </c>
      <c r="F1618" s="136" t="str">
        <f>IFERROR(INDEX('Материал хисобот'!$D$9:$D$259,MATCH(D1618,'Материал хисобот'!$B$9:$B$259,0),1),"")</f>
        <v/>
      </c>
      <c r="G1618" s="141"/>
      <c r="H1618" s="142"/>
    </row>
    <row r="1619" spans="1:8">
      <c r="A1619" s="147"/>
      <c r="B1619" s="148"/>
      <c r="C1619" s="147"/>
      <c r="D1619" s="128"/>
      <c r="E1619" s="135" t="str">
        <f>IFERROR(INDEX('Материал хисобот'!$C$9:$C$259,MATCH(D1619,'Материал хисобот'!$B$9:$B$259,0),1),"")</f>
        <v/>
      </c>
      <c r="F1619" s="136" t="str">
        <f>IFERROR(INDEX('Материал хисобот'!$D$9:$D$259,MATCH(D1619,'Материал хисобот'!$B$9:$B$259,0),1),"")</f>
        <v/>
      </c>
      <c r="G1619" s="141"/>
      <c r="H1619" s="142"/>
    </row>
    <row r="1620" spans="1:8">
      <c r="A1620" s="147"/>
      <c r="B1620" s="148"/>
      <c r="C1620" s="147"/>
      <c r="D1620" s="128"/>
      <c r="E1620" s="135" t="str">
        <f>IFERROR(INDEX('Материал хисобот'!$C$9:$C$259,MATCH(D1620,'Материал хисобот'!$B$9:$B$259,0),1),"")</f>
        <v/>
      </c>
      <c r="F1620" s="136" t="str">
        <f>IFERROR(INDEX('Материал хисобот'!$D$9:$D$259,MATCH(D1620,'Материал хисобот'!$B$9:$B$259,0),1),"")</f>
        <v/>
      </c>
      <c r="G1620" s="141"/>
      <c r="H1620" s="142"/>
    </row>
    <row r="1621" spans="1:8">
      <c r="A1621" s="147"/>
      <c r="B1621" s="148"/>
      <c r="C1621" s="147"/>
      <c r="D1621" s="128"/>
      <c r="E1621" s="135" t="str">
        <f>IFERROR(INDEX('Материал хисобот'!$C$9:$C$259,MATCH(D1621,'Материал хисобот'!$B$9:$B$259,0),1),"")</f>
        <v/>
      </c>
      <c r="F1621" s="136" t="str">
        <f>IFERROR(INDEX('Материал хисобот'!$D$9:$D$259,MATCH(D1621,'Материал хисобот'!$B$9:$B$259,0),1),"")</f>
        <v/>
      </c>
      <c r="G1621" s="141"/>
      <c r="H1621" s="142"/>
    </row>
    <row r="1622" spans="1:8">
      <c r="A1622" s="147"/>
      <c r="B1622" s="148"/>
      <c r="C1622" s="147"/>
      <c r="D1622" s="128"/>
      <c r="E1622" s="135" t="str">
        <f>IFERROR(INDEX('Материал хисобот'!$C$9:$C$259,MATCH(D1622,'Материал хисобот'!$B$9:$B$259,0),1),"")</f>
        <v/>
      </c>
      <c r="F1622" s="136" t="str">
        <f>IFERROR(INDEX('Материал хисобот'!$D$9:$D$259,MATCH(D1622,'Материал хисобот'!$B$9:$B$259,0),1),"")</f>
        <v/>
      </c>
      <c r="G1622" s="141"/>
      <c r="H1622" s="142"/>
    </row>
    <row r="1623" spans="1:8">
      <c r="A1623" s="147"/>
      <c r="B1623" s="148"/>
      <c r="C1623" s="147"/>
      <c r="D1623" s="128"/>
      <c r="E1623" s="135" t="str">
        <f>IFERROR(INDEX('Материал хисобот'!$C$9:$C$259,MATCH(D1623,'Материал хисобот'!$B$9:$B$259,0),1),"")</f>
        <v/>
      </c>
      <c r="F1623" s="136" t="str">
        <f>IFERROR(INDEX('Материал хисобот'!$D$9:$D$259,MATCH(D1623,'Материал хисобот'!$B$9:$B$259,0),1),"")</f>
        <v/>
      </c>
      <c r="G1623" s="141"/>
      <c r="H1623" s="142"/>
    </row>
    <row r="1624" spans="1:8">
      <c r="A1624" s="147"/>
      <c r="B1624" s="148"/>
      <c r="C1624" s="147"/>
      <c r="D1624" s="128"/>
      <c r="E1624" s="135" t="str">
        <f>IFERROR(INDEX('Материал хисобот'!$C$9:$C$259,MATCH(D1624,'Материал хисобот'!$B$9:$B$259,0),1),"")</f>
        <v/>
      </c>
      <c r="F1624" s="136" t="str">
        <f>IFERROR(INDEX('Материал хисобот'!$D$9:$D$259,MATCH(D1624,'Материал хисобот'!$B$9:$B$259,0),1),"")</f>
        <v/>
      </c>
      <c r="G1624" s="141"/>
      <c r="H1624" s="142"/>
    </row>
    <row r="1625" spans="1:8">
      <c r="A1625" s="147"/>
      <c r="B1625" s="148"/>
      <c r="C1625" s="147"/>
      <c r="D1625" s="128"/>
      <c r="E1625" s="135" t="str">
        <f>IFERROR(INDEX('Материал хисобот'!$C$9:$C$259,MATCH(D1625,'Материал хисобот'!$B$9:$B$259,0),1),"")</f>
        <v/>
      </c>
      <c r="F1625" s="136" t="str">
        <f>IFERROR(INDEX('Материал хисобот'!$D$9:$D$259,MATCH(D1625,'Материал хисобот'!$B$9:$B$259,0),1),"")</f>
        <v/>
      </c>
      <c r="G1625" s="141"/>
      <c r="H1625" s="142"/>
    </row>
    <row r="1626" spans="1:8">
      <c r="A1626" s="147"/>
      <c r="B1626" s="148"/>
      <c r="C1626" s="147"/>
      <c r="D1626" s="128"/>
      <c r="E1626" s="135" t="str">
        <f>IFERROR(INDEX('Материал хисобот'!$C$9:$C$259,MATCH(D1626,'Материал хисобот'!$B$9:$B$259,0),1),"")</f>
        <v/>
      </c>
      <c r="F1626" s="136" t="str">
        <f>IFERROR(INDEX('Материал хисобот'!$D$9:$D$259,MATCH(D1626,'Материал хисобот'!$B$9:$B$259,0),1),"")</f>
        <v/>
      </c>
      <c r="G1626" s="141"/>
      <c r="H1626" s="142"/>
    </row>
    <row r="1627" spans="1:8">
      <c r="A1627" s="147"/>
      <c r="B1627" s="148"/>
      <c r="C1627" s="147"/>
      <c r="D1627" s="128"/>
      <c r="E1627" s="135" t="str">
        <f>IFERROR(INDEX('Материал хисобот'!$C$9:$C$259,MATCH(D1627,'Материал хисобот'!$B$9:$B$259,0),1),"")</f>
        <v/>
      </c>
      <c r="F1627" s="136" t="str">
        <f>IFERROR(INDEX('Материал хисобот'!$D$9:$D$259,MATCH(D1627,'Материал хисобот'!$B$9:$B$259,0),1),"")</f>
        <v/>
      </c>
      <c r="G1627" s="141"/>
      <c r="H1627" s="142"/>
    </row>
    <row r="1628" spans="1:8">
      <c r="A1628" s="147"/>
      <c r="B1628" s="148"/>
      <c r="C1628" s="147"/>
      <c r="D1628" s="128"/>
      <c r="E1628" s="135" t="str">
        <f>IFERROR(INDEX('Материал хисобот'!$C$9:$C$259,MATCH(D1628,'Материал хисобот'!$B$9:$B$259,0),1),"")</f>
        <v/>
      </c>
      <c r="F1628" s="136" t="str">
        <f>IFERROR(INDEX('Материал хисобот'!$D$9:$D$259,MATCH(D1628,'Материал хисобот'!$B$9:$B$259,0),1),"")</f>
        <v/>
      </c>
      <c r="G1628" s="141"/>
      <c r="H1628" s="142"/>
    </row>
    <row r="1629" spans="1:8">
      <c r="A1629" s="147"/>
      <c r="B1629" s="148"/>
      <c r="C1629" s="147"/>
      <c r="D1629" s="128"/>
      <c r="E1629" s="135" t="str">
        <f>IFERROR(INDEX('Материал хисобот'!$C$9:$C$259,MATCH(D1629,'Материал хисобот'!$B$9:$B$259,0),1),"")</f>
        <v/>
      </c>
      <c r="F1629" s="136" t="str">
        <f>IFERROR(INDEX('Материал хисобот'!$D$9:$D$259,MATCH(D1629,'Материал хисобот'!$B$9:$B$259,0),1),"")</f>
        <v/>
      </c>
      <c r="G1629" s="141"/>
      <c r="H1629" s="142"/>
    </row>
    <row r="1630" spans="1:8">
      <c r="A1630" s="147"/>
      <c r="B1630" s="148"/>
      <c r="C1630" s="147"/>
      <c r="D1630" s="128"/>
      <c r="E1630" s="135" t="str">
        <f>IFERROR(INDEX('Материал хисобот'!$C$9:$C$259,MATCH(D1630,'Материал хисобот'!$B$9:$B$259,0),1),"")</f>
        <v/>
      </c>
      <c r="F1630" s="136" t="str">
        <f>IFERROR(INDEX('Материал хисобот'!$D$9:$D$259,MATCH(D1630,'Материал хисобот'!$B$9:$B$259,0),1),"")</f>
        <v/>
      </c>
      <c r="G1630" s="141"/>
      <c r="H1630" s="142"/>
    </row>
    <row r="1631" spans="1:8">
      <c r="A1631" s="147"/>
      <c r="B1631" s="148"/>
      <c r="C1631" s="147"/>
      <c r="D1631" s="128"/>
      <c r="E1631" s="135" t="str">
        <f>IFERROR(INDEX('Материал хисобот'!$C$9:$C$259,MATCH(D1631,'Материал хисобот'!$B$9:$B$259,0),1),"")</f>
        <v/>
      </c>
      <c r="F1631" s="136" t="str">
        <f>IFERROR(INDEX('Материал хисобот'!$D$9:$D$259,MATCH(D1631,'Материал хисобот'!$B$9:$B$259,0),1),"")</f>
        <v/>
      </c>
      <c r="G1631" s="141"/>
      <c r="H1631" s="142"/>
    </row>
    <row r="1632" spans="1:8">
      <c r="A1632" s="147"/>
      <c r="B1632" s="148"/>
      <c r="C1632" s="147"/>
      <c r="D1632" s="128"/>
      <c r="E1632" s="135" t="str">
        <f>IFERROR(INDEX('Материал хисобот'!$C$9:$C$259,MATCH(D1632,'Материал хисобот'!$B$9:$B$259,0),1),"")</f>
        <v/>
      </c>
      <c r="F1632" s="136" t="str">
        <f>IFERROR(INDEX('Материал хисобот'!$D$9:$D$259,MATCH(D1632,'Материал хисобот'!$B$9:$B$259,0),1),"")</f>
        <v/>
      </c>
      <c r="G1632" s="141"/>
      <c r="H1632" s="142"/>
    </row>
    <row r="1633" spans="1:8">
      <c r="A1633" s="147"/>
      <c r="B1633" s="148"/>
      <c r="C1633" s="147"/>
      <c r="D1633" s="128"/>
      <c r="E1633" s="135" t="str">
        <f>IFERROR(INDEX('Материал хисобот'!$C$9:$C$259,MATCH(D1633,'Материал хисобот'!$B$9:$B$259,0),1),"")</f>
        <v/>
      </c>
      <c r="F1633" s="136" t="str">
        <f>IFERROR(INDEX('Материал хисобот'!$D$9:$D$259,MATCH(D1633,'Материал хисобот'!$B$9:$B$259,0),1),"")</f>
        <v/>
      </c>
      <c r="G1633" s="141"/>
      <c r="H1633" s="142"/>
    </row>
    <row r="1634" spans="1:8">
      <c r="A1634" s="147"/>
      <c r="B1634" s="148"/>
      <c r="C1634" s="147"/>
      <c r="D1634" s="128"/>
      <c r="E1634" s="135" t="str">
        <f>IFERROR(INDEX('Материал хисобот'!$C$9:$C$259,MATCH(D1634,'Материал хисобот'!$B$9:$B$259,0),1),"")</f>
        <v/>
      </c>
      <c r="F1634" s="136" t="str">
        <f>IFERROR(INDEX('Материал хисобот'!$D$9:$D$259,MATCH(D1634,'Материал хисобот'!$B$9:$B$259,0),1),"")</f>
        <v/>
      </c>
      <c r="G1634" s="141"/>
      <c r="H1634" s="142"/>
    </row>
    <row r="1635" spans="1:8">
      <c r="A1635" s="147"/>
      <c r="B1635" s="148"/>
      <c r="C1635" s="147"/>
      <c r="D1635" s="128"/>
      <c r="E1635" s="135" t="str">
        <f>IFERROR(INDEX('Материал хисобот'!$C$9:$C$259,MATCH(D1635,'Материал хисобот'!$B$9:$B$259,0),1),"")</f>
        <v/>
      </c>
      <c r="F1635" s="136" t="str">
        <f>IFERROR(INDEX('Материал хисобот'!$D$9:$D$259,MATCH(D1635,'Материал хисобот'!$B$9:$B$259,0),1),"")</f>
        <v/>
      </c>
      <c r="G1635" s="141"/>
      <c r="H1635" s="142"/>
    </row>
    <row r="1636" spans="1:8">
      <c r="A1636" s="147"/>
      <c r="B1636" s="148"/>
      <c r="C1636" s="147"/>
      <c r="D1636" s="128"/>
      <c r="E1636" s="135" t="str">
        <f>IFERROR(INDEX('Материал хисобот'!$C$9:$C$259,MATCH(D1636,'Материал хисобот'!$B$9:$B$259,0),1),"")</f>
        <v/>
      </c>
      <c r="F1636" s="136" t="str">
        <f>IFERROR(INDEX('Материал хисобот'!$D$9:$D$259,MATCH(D1636,'Материал хисобот'!$B$9:$B$259,0),1),"")</f>
        <v/>
      </c>
      <c r="G1636" s="141"/>
      <c r="H1636" s="142"/>
    </row>
    <row r="1637" spans="1:8">
      <c r="A1637" s="147"/>
      <c r="B1637" s="148"/>
      <c r="C1637" s="147"/>
      <c r="D1637" s="128"/>
      <c r="E1637" s="135" t="str">
        <f>IFERROR(INDEX('Материал хисобот'!$C$9:$C$259,MATCH(D1637,'Материал хисобот'!$B$9:$B$259,0),1),"")</f>
        <v/>
      </c>
      <c r="F1637" s="136" t="str">
        <f>IFERROR(INDEX('Материал хисобот'!$D$9:$D$259,MATCH(D1637,'Материал хисобот'!$B$9:$B$259,0),1),"")</f>
        <v/>
      </c>
      <c r="G1637" s="141"/>
      <c r="H1637" s="142"/>
    </row>
    <row r="1638" spans="1:8">
      <c r="A1638" s="147"/>
      <c r="B1638" s="148"/>
      <c r="C1638" s="147"/>
      <c r="D1638" s="128"/>
      <c r="E1638" s="135" t="str">
        <f>IFERROR(INDEX('Материал хисобот'!$C$9:$C$259,MATCH(D1638,'Материал хисобот'!$B$9:$B$259,0),1),"")</f>
        <v/>
      </c>
      <c r="F1638" s="136" t="str">
        <f>IFERROR(INDEX('Материал хисобот'!$D$9:$D$259,MATCH(D1638,'Материал хисобот'!$B$9:$B$259,0),1),"")</f>
        <v/>
      </c>
      <c r="G1638" s="141"/>
      <c r="H1638" s="142"/>
    </row>
    <row r="1639" spans="1:8">
      <c r="A1639" s="147"/>
      <c r="B1639" s="148"/>
      <c r="C1639" s="147"/>
      <c r="D1639" s="128"/>
      <c r="E1639" s="135" t="str">
        <f>IFERROR(INDEX('Материал хисобот'!$C$9:$C$259,MATCH(D1639,'Материал хисобот'!$B$9:$B$259,0),1),"")</f>
        <v/>
      </c>
      <c r="F1639" s="136" t="str">
        <f>IFERROR(INDEX('Материал хисобот'!$D$9:$D$259,MATCH(D1639,'Материал хисобот'!$B$9:$B$259,0),1),"")</f>
        <v/>
      </c>
      <c r="G1639" s="141"/>
      <c r="H1639" s="142"/>
    </row>
    <row r="1640" spans="1:8">
      <c r="A1640" s="147"/>
      <c r="B1640" s="148"/>
      <c r="C1640" s="147"/>
      <c r="D1640" s="128"/>
      <c r="E1640" s="135" t="str">
        <f>IFERROR(INDEX('Материал хисобот'!$C$9:$C$259,MATCH(D1640,'Материал хисобот'!$B$9:$B$259,0),1),"")</f>
        <v/>
      </c>
      <c r="F1640" s="136" t="str">
        <f>IFERROR(INDEX('Материал хисобот'!$D$9:$D$259,MATCH(D1640,'Материал хисобот'!$B$9:$B$259,0),1),"")</f>
        <v/>
      </c>
      <c r="G1640" s="141"/>
      <c r="H1640" s="142"/>
    </row>
    <row r="1641" spans="1:8">
      <c r="A1641" s="147"/>
      <c r="B1641" s="148"/>
      <c r="C1641" s="147"/>
      <c r="D1641" s="128"/>
      <c r="E1641" s="135" t="str">
        <f>IFERROR(INDEX('Материал хисобот'!$C$9:$C$259,MATCH(D1641,'Материал хисобот'!$B$9:$B$259,0),1),"")</f>
        <v/>
      </c>
      <c r="F1641" s="136" t="str">
        <f>IFERROR(INDEX('Материал хисобот'!$D$9:$D$259,MATCH(D1641,'Материал хисобот'!$B$9:$B$259,0),1),"")</f>
        <v/>
      </c>
      <c r="G1641" s="141"/>
      <c r="H1641" s="142"/>
    </row>
    <row r="1642" spans="1:8">
      <c r="A1642" s="147"/>
      <c r="B1642" s="148"/>
      <c r="C1642" s="147"/>
      <c r="D1642" s="128"/>
      <c r="E1642" s="135" t="str">
        <f>IFERROR(INDEX('Материал хисобот'!$C$9:$C$259,MATCH(D1642,'Материал хисобот'!$B$9:$B$259,0),1),"")</f>
        <v/>
      </c>
      <c r="F1642" s="136" t="str">
        <f>IFERROR(INDEX('Материал хисобот'!$D$9:$D$259,MATCH(D1642,'Материал хисобот'!$B$9:$B$259,0),1),"")</f>
        <v/>
      </c>
      <c r="G1642" s="141"/>
      <c r="H1642" s="142"/>
    </row>
    <row r="1643" spans="1:8">
      <c r="A1643" s="147"/>
      <c r="B1643" s="148"/>
      <c r="C1643" s="147"/>
      <c r="D1643" s="128"/>
      <c r="E1643" s="135" t="str">
        <f>IFERROR(INDEX('Материал хисобот'!$C$9:$C$259,MATCH(D1643,'Материал хисобот'!$B$9:$B$259,0),1),"")</f>
        <v/>
      </c>
      <c r="F1643" s="136" t="str">
        <f>IFERROR(INDEX('Материал хисобот'!$D$9:$D$259,MATCH(D1643,'Материал хисобот'!$B$9:$B$259,0),1),"")</f>
        <v/>
      </c>
      <c r="G1643" s="141"/>
      <c r="H1643" s="142"/>
    </row>
    <row r="1644" spans="1:8">
      <c r="A1644" s="147"/>
      <c r="B1644" s="148"/>
      <c r="C1644" s="147"/>
      <c r="D1644" s="128"/>
      <c r="E1644" s="135" t="str">
        <f>IFERROR(INDEX('Материал хисобот'!$C$9:$C$259,MATCH(D1644,'Материал хисобот'!$B$9:$B$259,0),1),"")</f>
        <v/>
      </c>
      <c r="F1644" s="136" t="str">
        <f>IFERROR(INDEX('Материал хисобот'!$D$9:$D$259,MATCH(D1644,'Материал хисобот'!$B$9:$B$259,0),1),"")</f>
        <v/>
      </c>
      <c r="G1644" s="141"/>
      <c r="H1644" s="142"/>
    </row>
    <row r="1645" spans="1:8">
      <c r="A1645" s="147"/>
      <c r="B1645" s="148"/>
      <c r="C1645" s="147"/>
      <c r="D1645" s="128"/>
      <c r="E1645" s="135" t="str">
        <f>IFERROR(INDEX('Материал хисобот'!$C$9:$C$259,MATCH(D1645,'Материал хисобот'!$B$9:$B$259,0),1),"")</f>
        <v/>
      </c>
      <c r="F1645" s="136" t="str">
        <f>IFERROR(INDEX('Материал хисобот'!$D$9:$D$259,MATCH(D1645,'Материал хисобот'!$B$9:$B$259,0),1),"")</f>
        <v/>
      </c>
      <c r="G1645" s="141"/>
      <c r="H1645" s="142"/>
    </row>
    <row r="1646" spans="1:8">
      <c r="A1646" s="147"/>
      <c r="B1646" s="148"/>
      <c r="C1646" s="147"/>
      <c r="D1646" s="128"/>
      <c r="E1646" s="135" t="str">
        <f>IFERROR(INDEX('Материал хисобот'!$C$9:$C$259,MATCH(D1646,'Материал хисобот'!$B$9:$B$259,0),1),"")</f>
        <v/>
      </c>
      <c r="F1646" s="136" t="str">
        <f>IFERROR(INDEX('Материал хисобот'!$D$9:$D$259,MATCH(D1646,'Материал хисобот'!$B$9:$B$259,0),1),"")</f>
        <v/>
      </c>
      <c r="G1646" s="141"/>
      <c r="H1646" s="142"/>
    </row>
    <row r="1647" spans="1:8">
      <c r="A1647" s="147"/>
      <c r="B1647" s="148"/>
      <c r="C1647" s="147"/>
      <c r="D1647" s="128"/>
      <c r="E1647" s="135" t="str">
        <f>IFERROR(INDEX('Материал хисобот'!$C$9:$C$259,MATCH(D1647,'Материал хисобот'!$B$9:$B$259,0),1),"")</f>
        <v/>
      </c>
      <c r="F1647" s="136" t="str">
        <f>IFERROR(INDEX('Материал хисобот'!$D$9:$D$259,MATCH(D1647,'Материал хисобот'!$B$9:$B$259,0),1),"")</f>
        <v/>
      </c>
      <c r="G1647" s="141"/>
      <c r="H1647" s="142"/>
    </row>
    <row r="1648" spans="1:8">
      <c r="A1648" s="147"/>
      <c r="B1648" s="148"/>
      <c r="C1648" s="147"/>
      <c r="D1648" s="128"/>
      <c r="E1648" s="135" t="str">
        <f>IFERROR(INDEX('Материал хисобот'!$C$9:$C$259,MATCH(D1648,'Материал хисобот'!$B$9:$B$259,0),1),"")</f>
        <v/>
      </c>
      <c r="F1648" s="136" t="str">
        <f>IFERROR(INDEX('Материал хисобот'!$D$9:$D$259,MATCH(D1648,'Материал хисобот'!$B$9:$B$259,0),1),"")</f>
        <v/>
      </c>
      <c r="G1648" s="141"/>
      <c r="H1648" s="142"/>
    </row>
    <row r="1649" spans="1:8">
      <c r="A1649" s="147"/>
      <c r="B1649" s="148"/>
      <c r="C1649" s="147"/>
      <c r="D1649" s="128"/>
      <c r="E1649" s="135" t="str">
        <f>IFERROR(INDEX('Материал хисобот'!$C$9:$C$259,MATCH(D1649,'Материал хисобот'!$B$9:$B$259,0),1),"")</f>
        <v/>
      </c>
      <c r="F1649" s="136" t="str">
        <f>IFERROR(INDEX('Материал хисобот'!$D$9:$D$259,MATCH(D1649,'Материал хисобот'!$B$9:$B$259,0),1),"")</f>
        <v/>
      </c>
      <c r="G1649" s="141"/>
      <c r="H1649" s="142"/>
    </row>
    <row r="1650" spans="1:8">
      <c r="A1650" s="147"/>
      <c r="B1650" s="148"/>
      <c r="C1650" s="147"/>
      <c r="D1650" s="128"/>
      <c r="E1650" s="135" t="str">
        <f>IFERROR(INDEX('Материал хисобот'!$C$9:$C$259,MATCH(D1650,'Материал хисобот'!$B$9:$B$259,0),1),"")</f>
        <v/>
      </c>
      <c r="F1650" s="136" t="str">
        <f>IFERROR(INDEX('Материал хисобот'!$D$9:$D$259,MATCH(D1650,'Материал хисобот'!$B$9:$B$259,0),1),"")</f>
        <v/>
      </c>
      <c r="G1650" s="141"/>
      <c r="H1650" s="142"/>
    </row>
    <row r="1651" spans="1:8">
      <c r="A1651" s="147"/>
      <c r="B1651" s="148"/>
      <c r="C1651" s="147"/>
      <c r="D1651" s="128"/>
      <c r="E1651" s="135" t="str">
        <f>IFERROR(INDEX('Материал хисобот'!$C$9:$C$259,MATCH(D1651,'Материал хисобот'!$B$9:$B$259,0),1),"")</f>
        <v/>
      </c>
      <c r="F1651" s="136" t="str">
        <f>IFERROR(INDEX('Материал хисобот'!$D$9:$D$259,MATCH(D1651,'Материал хисобот'!$B$9:$B$259,0),1),"")</f>
        <v/>
      </c>
      <c r="G1651" s="141"/>
      <c r="H1651" s="142"/>
    </row>
    <row r="1652" spans="1:8">
      <c r="A1652" s="147"/>
      <c r="B1652" s="148"/>
      <c r="C1652" s="147"/>
      <c r="D1652" s="128"/>
      <c r="E1652" s="135" t="str">
        <f>IFERROR(INDEX('Материал хисобот'!$C$9:$C$259,MATCH(D1652,'Материал хисобот'!$B$9:$B$259,0),1),"")</f>
        <v/>
      </c>
      <c r="F1652" s="136" t="str">
        <f>IFERROR(INDEX('Материал хисобот'!$D$9:$D$259,MATCH(D1652,'Материал хисобот'!$B$9:$B$259,0),1),"")</f>
        <v/>
      </c>
      <c r="G1652" s="141"/>
      <c r="H1652" s="142"/>
    </row>
    <row r="1653" spans="1:8">
      <c r="A1653" s="147"/>
      <c r="B1653" s="148"/>
      <c r="C1653" s="147"/>
      <c r="D1653" s="128"/>
      <c r="E1653" s="135" t="str">
        <f>IFERROR(INDEX('Материал хисобот'!$C$9:$C$259,MATCH(D1653,'Материал хисобот'!$B$9:$B$259,0),1),"")</f>
        <v/>
      </c>
      <c r="F1653" s="136" t="str">
        <f>IFERROR(INDEX('Материал хисобот'!$D$9:$D$259,MATCH(D1653,'Материал хисобот'!$B$9:$B$259,0),1),"")</f>
        <v/>
      </c>
      <c r="G1653" s="141"/>
      <c r="H1653" s="142"/>
    </row>
    <row r="1654" spans="1:8">
      <c r="A1654" s="147"/>
      <c r="B1654" s="148"/>
      <c r="C1654" s="147"/>
      <c r="D1654" s="128"/>
      <c r="E1654" s="135" t="str">
        <f>IFERROR(INDEX('Материал хисобот'!$C$9:$C$259,MATCH(D1654,'Материал хисобот'!$B$9:$B$259,0),1),"")</f>
        <v/>
      </c>
      <c r="F1654" s="136" t="str">
        <f>IFERROR(INDEX('Материал хисобот'!$D$9:$D$259,MATCH(D1654,'Материал хисобот'!$B$9:$B$259,0),1),"")</f>
        <v/>
      </c>
      <c r="G1654" s="141"/>
      <c r="H1654" s="142"/>
    </row>
    <row r="1655" spans="1:8">
      <c r="A1655" s="147"/>
      <c r="B1655" s="148"/>
      <c r="C1655" s="147"/>
      <c r="D1655" s="128"/>
      <c r="E1655" s="135" t="str">
        <f>IFERROR(INDEX('Материал хисобот'!$C$9:$C$259,MATCH(D1655,'Материал хисобот'!$B$9:$B$259,0),1),"")</f>
        <v/>
      </c>
      <c r="F1655" s="136" t="str">
        <f>IFERROR(INDEX('Материал хисобот'!$D$9:$D$259,MATCH(D1655,'Материал хисобот'!$B$9:$B$259,0),1),"")</f>
        <v/>
      </c>
      <c r="G1655" s="141"/>
      <c r="H1655" s="142"/>
    </row>
    <row r="1656" spans="1:8">
      <c r="A1656" s="147"/>
      <c r="B1656" s="148"/>
      <c r="C1656" s="147"/>
      <c r="D1656" s="128"/>
      <c r="E1656" s="135" t="str">
        <f>IFERROR(INDEX('Материал хисобот'!$C$9:$C$259,MATCH(D1656,'Материал хисобот'!$B$9:$B$259,0),1),"")</f>
        <v/>
      </c>
      <c r="F1656" s="136" t="str">
        <f>IFERROR(INDEX('Материал хисобот'!$D$9:$D$259,MATCH(D1656,'Материал хисобот'!$B$9:$B$259,0),1),"")</f>
        <v/>
      </c>
      <c r="G1656" s="141"/>
      <c r="H1656" s="142"/>
    </row>
    <row r="1657" spans="1:8">
      <c r="A1657" s="147"/>
      <c r="B1657" s="148"/>
      <c r="C1657" s="147"/>
      <c r="D1657" s="128"/>
      <c r="E1657" s="135" t="str">
        <f>IFERROR(INDEX('Материал хисобот'!$C$9:$C$259,MATCH(D1657,'Материал хисобот'!$B$9:$B$259,0),1),"")</f>
        <v/>
      </c>
      <c r="F1657" s="136" t="str">
        <f>IFERROR(INDEX('Материал хисобот'!$D$9:$D$259,MATCH(D1657,'Материал хисобот'!$B$9:$B$259,0),1),"")</f>
        <v/>
      </c>
      <c r="G1657" s="141"/>
      <c r="H1657" s="142"/>
    </row>
    <row r="1658" spans="1:8">
      <c r="A1658" s="147"/>
      <c r="B1658" s="148"/>
      <c r="C1658" s="147"/>
      <c r="D1658" s="128"/>
      <c r="E1658" s="135" t="str">
        <f>IFERROR(INDEX('Материал хисобот'!$C$9:$C$259,MATCH(D1658,'Материал хисобот'!$B$9:$B$259,0),1),"")</f>
        <v/>
      </c>
      <c r="F1658" s="136" t="str">
        <f>IFERROR(INDEX('Материал хисобот'!$D$9:$D$259,MATCH(D1658,'Материал хисобот'!$B$9:$B$259,0),1),"")</f>
        <v/>
      </c>
      <c r="G1658" s="141"/>
      <c r="H1658" s="142"/>
    </row>
    <row r="1659" spans="1:8">
      <c r="A1659" s="147"/>
      <c r="B1659" s="148"/>
      <c r="C1659" s="147"/>
      <c r="D1659" s="128"/>
      <c r="E1659" s="135" t="str">
        <f>IFERROR(INDEX('Материал хисобот'!$C$9:$C$259,MATCH(D1659,'Материал хисобот'!$B$9:$B$259,0),1),"")</f>
        <v/>
      </c>
      <c r="F1659" s="136" t="str">
        <f>IFERROR(INDEX('Материал хисобот'!$D$9:$D$259,MATCH(D1659,'Материал хисобот'!$B$9:$B$259,0),1),"")</f>
        <v/>
      </c>
      <c r="G1659" s="141"/>
      <c r="H1659" s="142"/>
    </row>
    <row r="1660" spans="1:8">
      <c r="A1660" s="147"/>
      <c r="B1660" s="148"/>
      <c r="C1660" s="147"/>
      <c r="D1660" s="128"/>
      <c r="E1660" s="135" t="str">
        <f>IFERROR(INDEX('Материал хисобот'!$C$9:$C$259,MATCH(D1660,'Материал хисобот'!$B$9:$B$259,0),1),"")</f>
        <v/>
      </c>
      <c r="F1660" s="136" t="str">
        <f>IFERROR(INDEX('Материал хисобот'!$D$9:$D$259,MATCH(D1660,'Материал хисобот'!$B$9:$B$259,0),1),"")</f>
        <v/>
      </c>
      <c r="G1660" s="141"/>
      <c r="H1660" s="142"/>
    </row>
    <row r="1661" spans="1:8">
      <c r="A1661" s="147"/>
      <c r="B1661" s="148"/>
      <c r="C1661" s="147"/>
      <c r="D1661" s="128"/>
      <c r="E1661" s="135" t="str">
        <f>IFERROR(INDEX('Материал хисобот'!$C$9:$C$259,MATCH(D1661,'Материал хисобот'!$B$9:$B$259,0),1),"")</f>
        <v/>
      </c>
      <c r="F1661" s="136" t="str">
        <f>IFERROR(INDEX('Материал хисобот'!$D$9:$D$259,MATCH(D1661,'Материал хисобот'!$B$9:$B$259,0),1),"")</f>
        <v/>
      </c>
      <c r="G1661" s="141"/>
      <c r="H1661" s="142"/>
    </row>
    <row r="1662" spans="1:8">
      <c r="A1662" s="147"/>
      <c r="B1662" s="148"/>
      <c r="C1662" s="147"/>
      <c r="D1662" s="128"/>
      <c r="E1662" s="135" t="str">
        <f>IFERROR(INDEX('Материал хисобот'!$C$9:$C$259,MATCH(D1662,'Материал хисобот'!$B$9:$B$259,0),1),"")</f>
        <v/>
      </c>
      <c r="F1662" s="136" t="str">
        <f>IFERROR(INDEX('Материал хисобот'!$D$9:$D$259,MATCH(D1662,'Материал хисобот'!$B$9:$B$259,0),1),"")</f>
        <v/>
      </c>
      <c r="G1662" s="141"/>
      <c r="H1662" s="142"/>
    </row>
    <row r="1663" spans="1:8">
      <c r="A1663" s="147"/>
      <c r="B1663" s="148"/>
      <c r="C1663" s="147"/>
      <c r="D1663" s="128"/>
      <c r="E1663" s="135" t="str">
        <f>IFERROR(INDEX('Материал хисобот'!$C$9:$C$259,MATCH(D1663,'Материал хисобот'!$B$9:$B$259,0),1),"")</f>
        <v/>
      </c>
      <c r="F1663" s="136" t="str">
        <f>IFERROR(INDEX('Материал хисобот'!$D$9:$D$259,MATCH(D1663,'Материал хисобот'!$B$9:$B$259,0),1),"")</f>
        <v/>
      </c>
      <c r="G1663" s="141"/>
      <c r="H1663" s="142"/>
    </row>
    <row r="1664" spans="1:8">
      <c r="A1664" s="147"/>
      <c r="B1664" s="148"/>
      <c r="C1664" s="147"/>
      <c r="D1664" s="128"/>
      <c r="E1664" s="135" t="str">
        <f>IFERROR(INDEX('Материал хисобот'!$C$9:$C$259,MATCH(D1664,'Материал хисобот'!$B$9:$B$259,0),1),"")</f>
        <v/>
      </c>
      <c r="F1664" s="136" t="str">
        <f>IFERROR(INDEX('Материал хисобот'!$D$9:$D$259,MATCH(D1664,'Материал хисобот'!$B$9:$B$259,0),1),"")</f>
        <v/>
      </c>
      <c r="G1664" s="141"/>
      <c r="H1664" s="142"/>
    </row>
    <row r="1665" spans="1:8">
      <c r="A1665" s="147"/>
      <c r="B1665" s="148"/>
      <c r="C1665" s="147"/>
      <c r="D1665" s="128"/>
      <c r="E1665" s="135" t="str">
        <f>IFERROR(INDEX('Материал хисобот'!$C$9:$C$259,MATCH(D1665,'Материал хисобот'!$B$9:$B$259,0),1),"")</f>
        <v/>
      </c>
      <c r="F1665" s="136" t="str">
        <f>IFERROR(INDEX('Материал хисобот'!$D$9:$D$259,MATCH(D1665,'Материал хисобот'!$B$9:$B$259,0),1),"")</f>
        <v/>
      </c>
      <c r="G1665" s="141"/>
      <c r="H1665" s="142"/>
    </row>
    <row r="1666" spans="1:8">
      <c r="A1666" s="147"/>
      <c r="B1666" s="148"/>
      <c r="C1666" s="147"/>
      <c r="D1666" s="128"/>
      <c r="E1666" s="135" t="str">
        <f>IFERROR(INDEX('Материал хисобот'!$C$9:$C$259,MATCH(D1666,'Материал хисобот'!$B$9:$B$259,0),1),"")</f>
        <v/>
      </c>
      <c r="F1666" s="136" t="str">
        <f>IFERROR(INDEX('Материал хисобот'!$D$9:$D$259,MATCH(D1666,'Материал хисобот'!$B$9:$B$259,0),1),"")</f>
        <v/>
      </c>
      <c r="G1666" s="141"/>
      <c r="H1666" s="142"/>
    </row>
    <row r="1667" spans="1:8">
      <c r="A1667" s="147"/>
      <c r="B1667" s="148"/>
      <c r="C1667" s="147"/>
      <c r="D1667" s="128"/>
      <c r="E1667" s="135" t="str">
        <f>IFERROR(INDEX('Материал хисобот'!$C$9:$C$259,MATCH(D1667,'Материал хисобот'!$B$9:$B$259,0),1),"")</f>
        <v/>
      </c>
      <c r="F1667" s="136" t="str">
        <f>IFERROR(INDEX('Материал хисобот'!$D$9:$D$259,MATCH(D1667,'Материал хисобот'!$B$9:$B$259,0),1),"")</f>
        <v/>
      </c>
      <c r="G1667" s="141"/>
      <c r="H1667" s="142"/>
    </row>
    <row r="1668" spans="1:8">
      <c r="A1668" s="147"/>
      <c r="B1668" s="148"/>
      <c r="C1668" s="147"/>
      <c r="D1668" s="128"/>
      <c r="E1668" s="135" t="str">
        <f>IFERROR(INDEX('Материал хисобот'!$C$9:$C$259,MATCH(D1668,'Материал хисобот'!$B$9:$B$259,0),1),"")</f>
        <v/>
      </c>
      <c r="F1668" s="136" t="str">
        <f>IFERROR(INDEX('Материал хисобот'!$D$9:$D$259,MATCH(D1668,'Материал хисобот'!$B$9:$B$259,0),1),"")</f>
        <v/>
      </c>
      <c r="G1668" s="141"/>
      <c r="H1668" s="142"/>
    </row>
    <row r="1669" spans="1:8">
      <c r="A1669" s="147"/>
      <c r="B1669" s="148"/>
      <c r="C1669" s="147"/>
      <c r="D1669" s="128"/>
      <c r="E1669" s="135" t="str">
        <f>IFERROR(INDEX('Материал хисобот'!$C$9:$C$259,MATCH(D1669,'Материал хисобот'!$B$9:$B$259,0),1),"")</f>
        <v/>
      </c>
      <c r="F1669" s="136" t="str">
        <f>IFERROR(INDEX('Материал хисобот'!$D$9:$D$259,MATCH(D1669,'Материал хисобот'!$B$9:$B$259,0),1),"")</f>
        <v/>
      </c>
      <c r="G1669" s="141"/>
      <c r="H1669" s="142"/>
    </row>
    <row r="1670" spans="1:8">
      <c r="A1670" s="147"/>
      <c r="B1670" s="148"/>
      <c r="C1670" s="147"/>
      <c r="D1670" s="128"/>
      <c r="E1670" s="135" t="str">
        <f>IFERROR(INDEX('Материал хисобот'!$C$9:$C$259,MATCH(D1670,'Материал хисобот'!$B$9:$B$259,0),1),"")</f>
        <v/>
      </c>
      <c r="F1670" s="136" t="str">
        <f>IFERROR(INDEX('Материал хисобот'!$D$9:$D$259,MATCH(D1670,'Материал хисобот'!$B$9:$B$259,0),1),"")</f>
        <v/>
      </c>
      <c r="G1670" s="141"/>
      <c r="H1670" s="142"/>
    </row>
    <row r="1671" spans="1:8">
      <c r="A1671" s="147"/>
      <c r="B1671" s="148"/>
      <c r="C1671" s="147"/>
      <c r="D1671" s="128"/>
      <c r="E1671" s="135" t="str">
        <f>IFERROR(INDEX('Материал хисобот'!$C$9:$C$259,MATCH(D1671,'Материал хисобот'!$B$9:$B$259,0),1),"")</f>
        <v/>
      </c>
      <c r="F1671" s="136" t="str">
        <f>IFERROR(INDEX('Материал хисобот'!$D$9:$D$259,MATCH(D1671,'Материал хисобот'!$B$9:$B$259,0),1),"")</f>
        <v/>
      </c>
      <c r="G1671" s="141"/>
      <c r="H1671" s="142"/>
    </row>
    <row r="1672" spans="1:8">
      <c r="A1672" s="147"/>
      <c r="B1672" s="148"/>
      <c r="C1672" s="147"/>
      <c r="D1672" s="128"/>
      <c r="E1672" s="135" t="str">
        <f>IFERROR(INDEX('Материал хисобот'!$C$9:$C$259,MATCH(D1672,'Материал хисобот'!$B$9:$B$259,0),1),"")</f>
        <v/>
      </c>
      <c r="F1672" s="136" t="str">
        <f>IFERROR(INDEX('Материал хисобот'!$D$9:$D$259,MATCH(D1672,'Материал хисобот'!$B$9:$B$259,0),1),"")</f>
        <v/>
      </c>
      <c r="G1672" s="141"/>
      <c r="H1672" s="142"/>
    </row>
    <row r="1673" spans="1:8">
      <c r="A1673" s="147"/>
      <c r="B1673" s="148"/>
      <c r="C1673" s="147"/>
      <c r="D1673" s="128"/>
      <c r="E1673" s="135" t="str">
        <f>IFERROR(INDEX('Материал хисобот'!$C$9:$C$259,MATCH(D1673,'Материал хисобот'!$B$9:$B$259,0),1),"")</f>
        <v/>
      </c>
      <c r="F1673" s="136" t="str">
        <f>IFERROR(INDEX('Материал хисобот'!$D$9:$D$259,MATCH(D1673,'Материал хисобот'!$B$9:$B$259,0),1),"")</f>
        <v/>
      </c>
      <c r="G1673" s="141"/>
      <c r="H1673" s="142"/>
    </row>
    <row r="1674" spans="1:8">
      <c r="A1674" s="147"/>
      <c r="B1674" s="148"/>
      <c r="C1674" s="147"/>
      <c r="D1674" s="128"/>
      <c r="E1674" s="135" t="str">
        <f>IFERROR(INDEX('Материал хисобот'!$C$9:$C$259,MATCH(D1674,'Материал хисобот'!$B$9:$B$259,0),1),"")</f>
        <v/>
      </c>
      <c r="F1674" s="136" t="str">
        <f>IFERROR(INDEX('Материал хисобот'!$D$9:$D$259,MATCH(D1674,'Материал хисобот'!$B$9:$B$259,0),1),"")</f>
        <v/>
      </c>
      <c r="G1674" s="141"/>
      <c r="H1674" s="142"/>
    </row>
    <row r="1675" spans="1:8">
      <c r="A1675" s="147"/>
      <c r="B1675" s="148"/>
      <c r="C1675" s="147"/>
      <c r="D1675" s="128"/>
      <c r="E1675" s="135" t="str">
        <f>IFERROR(INDEX('Материал хисобот'!$C$9:$C$259,MATCH(D1675,'Материал хисобот'!$B$9:$B$259,0),1),"")</f>
        <v/>
      </c>
      <c r="F1675" s="136" t="str">
        <f>IFERROR(INDEX('Материал хисобот'!$D$9:$D$259,MATCH(D1675,'Материал хисобот'!$B$9:$B$259,0),1),"")</f>
        <v/>
      </c>
      <c r="G1675" s="141"/>
      <c r="H1675" s="142"/>
    </row>
    <row r="1676" spans="1:8">
      <c r="A1676" s="147"/>
      <c r="B1676" s="148"/>
      <c r="C1676" s="147"/>
      <c r="D1676" s="128"/>
      <c r="E1676" s="135" t="str">
        <f>IFERROR(INDEX('Материал хисобот'!$C$9:$C$259,MATCH(D1676,'Материал хисобот'!$B$9:$B$259,0),1),"")</f>
        <v/>
      </c>
      <c r="F1676" s="136" t="str">
        <f>IFERROR(INDEX('Материал хисобот'!$D$9:$D$259,MATCH(D1676,'Материал хисобот'!$B$9:$B$259,0),1),"")</f>
        <v/>
      </c>
      <c r="G1676" s="141"/>
      <c r="H1676" s="142"/>
    </row>
    <row r="1677" spans="1:8">
      <c r="A1677" s="147"/>
      <c r="B1677" s="148"/>
      <c r="C1677" s="147"/>
      <c r="D1677" s="128"/>
      <c r="E1677" s="135" t="str">
        <f>IFERROR(INDEX('Материал хисобот'!$C$9:$C$259,MATCH(D1677,'Материал хисобот'!$B$9:$B$259,0),1),"")</f>
        <v/>
      </c>
      <c r="F1677" s="136" t="str">
        <f>IFERROR(INDEX('Материал хисобот'!$D$9:$D$259,MATCH(D1677,'Материал хисобот'!$B$9:$B$259,0),1),"")</f>
        <v/>
      </c>
      <c r="G1677" s="141"/>
      <c r="H1677" s="142"/>
    </row>
    <row r="1678" spans="1:8">
      <c r="A1678" s="147"/>
      <c r="B1678" s="148"/>
      <c r="C1678" s="147"/>
      <c r="D1678" s="128"/>
      <c r="E1678" s="135" t="str">
        <f>IFERROR(INDEX('Материал хисобот'!$C$9:$C$259,MATCH(D1678,'Материал хисобот'!$B$9:$B$259,0),1),"")</f>
        <v/>
      </c>
      <c r="F1678" s="136" t="str">
        <f>IFERROR(INDEX('Материал хисобот'!$D$9:$D$259,MATCH(D1678,'Материал хисобот'!$B$9:$B$259,0),1),"")</f>
        <v/>
      </c>
      <c r="G1678" s="141"/>
      <c r="H1678" s="142"/>
    </row>
    <row r="1679" spans="1:8">
      <c r="A1679" s="147"/>
      <c r="B1679" s="148"/>
      <c r="C1679" s="147"/>
      <c r="D1679" s="128"/>
      <c r="E1679" s="135" t="str">
        <f>IFERROR(INDEX('Материал хисобот'!$C$9:$C$259,MATCH(D1679,'Материал хисобот'!$B$9:$B$259,0),1),"")</f>
        <v/>
      </c>
      <c r="F1679" s="136" t="str">
        <f>IFERROR(INDEX('Материал хисобот'!$D$9:$D$259,MATCH(D1679,'Материал хисобот'!$B$9:$B$259,0),1),"")</f>
        <v/>
      </c>
      <c r="G1679" s="141"/>
      <c r="H1679" s="142"/>
    </row>
    <row r="1680" spans="1:8">
      <c r="A1680" s="147"/>
      <c r="B1680" s="148"/>
      <c r="C1680" s="147"/>
      <c r="D1680" s="128"/>
      <c r="E1680" s="135" t="str">
        <f>IFERROR(INDEX('Материал хисобот'!$C$9:$C$259,MATCH(D1680,'Материал хисобот'!$B$9:$B$259,0),1),"")</f>
        <v/>
      </c>
      <c r="F1680" s="136" t="str">
        <f>IFERROR(INDEX('Материал хисобот'!$D$9:$D$259,MATCH(D1680,'Материал хисобот'!$B$9:$B$259,0),1),"")</f>
        <v/>
      </c>
      <c r="G1680" s="141"/>
      <c r="H1680" s="142"/>
    </row>
    <row r="1681" spans="1:8">
      <c r="A1681" s="147"/>
      <c r="B1681" s="148"/>
      <c r="C1681" s="147"/>
      <c r="D1681" s="128"/>
      <c r="E1681" s="135" t="str">
        <f>IFERROR(INDEX('Материал хисобот'!$C$9:$C$259,MATCH(D1681,'Материал хисобот'!$B$9:$B$259,0),1),"")</f>
        <v/>
      </c>
      <c r="F1681" s="136" t="str">
        <f>IFERROR(INDEX('Материал хисобот'!$D$9:$D$259,MATCH(D1681,'Материал хисобот'!$B$9:$B$259,0),1),"")</f>
        <v/>
      </c>
      <c r="G1681" s="141"/>
      <c r="H1681" s="142"/>
    </row>
    <row r="1682" spans="1:8">
      <c r="A1682" s="147"/>
      <c r="B1682" s="148"/>
      <c r="C1682" s="147"/>
      <c r="D1682" s="128"/>
      <c r="E1682" s="135" t="str">
        <f>IFERROR(INDEX('Материал хисобот'!$C$9:$C$259,MATCH(D1682,'Материал хисобот'!$B$9:$B$259,0),1),"")</f>
        <v/>
      </c>
      <c r="F1682" s="136" t="str">
        <f>IFERROR(INDEX('Материал хисобот'!$D$9:$D$259,MATCH(D1682,'Материал хисобот'!$B$9:$B$259,0),1),"")</f>
        <v/>
      </c>
      <c r="G1682" s="141"/>
      <c r="H1682" s="142"/>
    </row>
    <row r="1683" spans="1:8">
      <c r="A1683" s="147"/>
      <c r="B1683" s="148"/>
      <c r="C1683" s="147"/>
      <c r="D1683" s="128"/>
      <c r="E1683" s="135" t="str">
        <f>IFERROR(INDEX('Материал хисобот'!$C$9:$C$259,MATCH(D1683,'Материал хисобот'!$B$9:$B$259,0),1),"")</f>
        <v/>
      </c>
      <c r="F1683" s="136" t="str">
        <f>IFERROR(INDEX('Материал хисобот'!$D$9:$D$259,MATCH(D1683,'Материал хисобот'!$B$9:$B$259,0),1),"")</f>
        <v/>
      </c>
      <c r="G1683" s="141"/>
      <c r="H1683" s="142"/>
    </row>
    <row r="1684" spans="1:8">
      <c r="A1684" s="147"/>
      <c r="B1684" s="148"/>
      <c r="C1684" s="147"/>
      <c r="D1684" s="128"/>
      <c r="E1684" s="135" t="str">
        <f>IFERROR(INDEX('Материал хисобот'!$C$9:$C$259,MATCH(D1684,'Материал хисобот'!$B$9:$B$259,0),1),"")</f>
        <v/>
      </c>
      <c r="F1684" s="136" t="str">
        <f>IFERROR(INDEX('Материал хисобот'!$D$9:$D$259,MATCH(D1684,'Материал хисобот'!$B$9:$B$259,0),1),"")</f>
        <v/>
      </c>
      <c r="G1684" s="141"/>
      <c r="H1684" s="142"/>
    </row>
    <row r="1685" spans="1:8">
      <c r="A1685" s="147"/>
      <c r="B1685" s="148"/>
      <c r="C1685" s="147"/>
      <c r="D1685" s="128"/>
      <c r="E1685" s="135" t="str">
        <f>IFERROR(INDEX('Материал хисобот'!$C$9:$C$259,MATCH(D1685,'Материал хисобот'!$B$9:$B$259,0),1),"")</f>
        <v/>
      </c>
      <c r="F1685" s="136" t="str">
        <f>IFERROR(INDEX('Материал хисобот'!$D$9:$D$259,MATCH(D1685,'Материал хисобот'!$B$9:$B$259,0),1),"")</f>
        <v/>
      </c>
      <c r="G1685" s="141"/>
      <c r="H1685" s="142"/>
    </row>
    <row r="1686" spans="1:8">
      <c r="A1686" s="147"/>
      <c r="B1686" s="148"/>
      <c r="C1686" s="147"/>
      <c r="D1686" s="128"/>
      <c r="E1686" s="135" t="str">
        <f>IFERROR(INDEX('Материал хисобот'!$C$9:$C$259,MATCH(D1686,'Материал хисобот'!$B$9:$B$259,0),1),"")</f>
        <v/>
      </c>
      <c r="F1686" s="136" t="str">
        <f>IFERROR(INDEX('Материал хисобот'!$D$9:$D$259,MATCH(D1686,'Материал хисобот'!$B$9:$B$259,0),1),"")</f>
        <v/>
      </c>
      <c r="G1686" s="141"/>
      <c r="H1686" s="142"/>
    </row>
    <row r="1687" spans="1:8">
      <c r="A1687" s="147"/>
      <c r="B1687" s="148"/>
      <c r="C1687" s="147"/>
      <c r="D1687" s="128"/>
      <c r="E1687" s="135" t="str">
        <f>IFERROR(INDEX('Материал хисобот'!$C$9:$C$259,MATCH(D1687,'Материал хисобот'!$B$9:$B$259,0),1),"")</f>
        <v/>
      </c>
      <c r="F1687" s="136" t="str">
        <f>IFERROR(INDEX('Материал хисобот'!$D$9:$D$259,MATCH(D1687,'Материал хисобот'!$B$9:$B$259,0),1),"")</f>
        <v/>
      </c>
      <c r="G1687" s="141"/>
      <c r="H1687" s="142"/>
    </row>
    <row r="1688" spans="1:8">
      <c r="A1688" s="147"/>
      <c r="B1688" s="148"/>
      <c r="C1688" s="147"/>
      <c r="D1688" s="128"/>
      <c r="E1688" s="135" t="str">
        <f>IFERROR(INDEX('Материал хисобот'!$C$9:$C$259,MATCH(D1688,'Материал хисобот'!$B$9:$B$259,0),1),"")</f>
        <v/>
      </c>
      <c r="F1688" s="136" t="str">
        <f>IFERROR(INDEX('Материал хисобот'!$D$9:$D$259,MATCH(D1688,'Материал хисобот'!$B$9:$B$259,0),1),"")</f>
        <v/>
      </c>
      <c r="G1688" s="141"/>
      <c r="H1688" s="142"/>
    </row>
    <row r="1689" spans="1:8">
      <c r="A1689" s="147"/>
      <c r="B1689" s="148"/>
      <c r="C1689" s="147"/>
      <c r="D1689" s="128"/>
      <c r="E1689" s="135" t="str">
        <f>IFERROR(INDEX('Материал хисобот'!$C$9:$C$259,MATCH(D1689,'Материал хисобот'!$B$9:$B$259,0),1),"")</f>
        <v/>
      </c>
      <c r="F1689" s="136" t="str">
        <f>IFERROR(INDEX('Материал хисобот'!$D$9:$D$259,MATCH(D1689,'Материал хисобот'!$B$9:$B$259,0),1),"")</f>
        <v/>
      </c>
      <c r="G1689" s="141"/>
      <c r="H1689" s="142"/>
    </row>
    <row r="1690" spans="1:8">
      <c r="A1690" s="147"/>
      <c r="B1690" s="148"/>
      <c r="C1690" s="147"/>
      <c r="D1690" s="128"/>
      <c r="E1690" s="135" t="str">
        <f>IFERROR(INDEX('Материал хисобот'!$C$9:$C$259,MATCH(D1690,'Материал хисобот'!$B$9:$B$259,0),1),"")</f>
        <v/>
      </c>
      <c r="F1690" s="136" t="str">
        <f>IFERROR(INDEX('Материал хисобот'!$D$9:$D$259,MATCH(D1690,'Материал хисобот'!$B$9:$B$259,0),1),"")</f>
        <v/>
      </c>
      <c r="G1690" s="141"/>
      <c r="H1690" s="142"/>
    </row>
    <row r="1691" spans="1:8">
      <c r="A1691" s="147"/>
      <c r="B1691" s="148"/>
      <c r="C1691" s="147"/>
      <c r="D1691" s="128"/>
      <c r="E1691" s="135" t="str">
        <f>IFERROR(INDEX('Материал хисобот'!$C$9:$C$259,MATCH(D1691,'Материал хисобот'!$B$9:$B$259,0),1),"")</f>
        <v/>
      </c>
      <c r="F1691" s="136" t="str">
        <f>IFERROR(INDEX('Материал хисобот'!$D$9:$D$259,MATCH(D1691,'Материал хисобот'!$B$9:$B$259,0),1),"")</f>
        <v/>
      </c>
      <c r="G1691" s="141"/>
      <c r="H1691" s="142"/>
    </row>
    <row r="1692" spans="1:8">
      <c r="A1692" s="147"/>
      <c r="B1692" s="148"/>
      <c r="C1692" s="147"/>
      <c r="D1692" s="128"/>
      <c r="E1692" s="135" t="str">
        <f>IFERROR(INDEX('Материал хисобот'!$C$9:$C$259,MATCH(D1692,'Материал хисобот'!$B$9:$B$259,0),1),"")</f>
        <v/>
      </c>
      <c r="F1692" s="136" t="str">
        <f>IFERROR(INDEX('Материал хисобот'!$D$9:$D$259,MATCH(D1692,'Материал хисобот'!$B$9:$B$259,0),1),"")</f>
        <v/>
      </c>
      <c r="G1692" s="141"/>
      <c r="H1692" s="142"/>
    </row>
    <row r="1693" spans="1:8">
      <c r="A1693" s="147"/>
      <c r="B1693" s="148"/>
      <c r="C1693" s="147"/>
      <c r="D1693" s="128"/>
      <c r="E1693" s="135" t="str">
        <f>IFERROR(INDEX('Материал хисобот'!$C$9:$C$259,MATCH(D1693,'Материал хисобот'!$B$9:$B$259,0),1),"")</f>
        <v/>
      </c>
      <c r="F1693" s="136" t="str">
        <f>IFERROR(INDEX('Материал хисобот'!$D$9:$D$259,MATCH(D1693,'Материал хисобот'!$B$9:$B$259,0),1),"")</f>
        <v/>
      </c>
      <c r="G1693" s="141"/>
      <c r="H1693" s="142"/>
    </row>
    <row r="1694" spans="1:8">
      <c r="A1694" s="147"/>
      <c r="B1694" s="148"/>
      <c r="C1694" s="147"/>
      <c r="D1694" s="128"/>
      <c r="E1694" s="135" t="str">
        <f>IFERROR(INDEX('Материал хисобот'!$C$9:$C$259,MATCH(D1694,'Материал хисобот'!$B$9:$B$259,0),1),"")</f>
        <v/>
      </c>
      <c r="F1694" s="136" t="str">
        <f>IFERROR(INDEX('Материал хисобот'!$D$9:$D$259,MATCH(D1694,'Материал хисобот'!$B$9:$B$259,0),1),"")</f>
        <v/>
      </c>
      <c r="G1694" s="141"/>
      <c r="H1694" s="142"/>
    </row>
    <row r="1695" spans="1:8">
      <c r="A1695" s="147"/>
      <c r="B1695" s="148"/>
      <c r="C1695" s="147"/>
      <c r="D1695" s="128"/>
      <c r="E1695" s="135" t="str">
        <f>IFERROR(INDEX('Материал хисобот'!$C$9:$C$259,MATCH(D1695,'Материал хисобот'!$B$9:$B$259,0),1),"")</f>
        <v/>
      </c>
      <c r="F1695" s="136" t="str">
        <f>IFERROR(INDEX('Материал хисобот'!$D$9:$D$259,MATCH(D1695,'Материал хисобот'!$B$9:$B$259,0),1),"")</f>
        <v/>
      </c>
      <c r="G1695" s="141"/>
      <c r="H1695" s="142"/>
    </row>
    <row r="1696" spans="1:8">
      <c r="A1696" s="147"/>
      <c r="B1696" s="148"/>
      <c r="C1696" s="147"/>
      <c r="D1696" s="128"/>
      <c r="E1696" s="135" t="str">
        <f>IFERROR(INDEX('Материал хисобот'!$C$9:$C$259,MATCH(D1696,'Материал хисобот'!$B$9:$B$259,0),1),"")</f>
        <v/>
      </c>
      <c r="F1696" s="136" t="str">
        <f>IFERROR(INDEX('Материал хисобот'!$D$9:$D$259,MATCH(D1696,'Материал хисобот'!$B$9:$B$259,0),1),"")</f>
        <v/>
      </c>
      <c r="G1696" s="141"/>
      <c r="H1696" s="142"/>
    </row>
    <row r="1697" spans="1:8">
      <c r="A1697" s="147"/>
      <c r="B1697" s="148"/>
      <c r="C1697" s="147"/>
      <c r="D1697" s="128"/>
      <c r="E1697" s="135" t="str">
        <f>IFERROR(INDEX('Материал хисобот'!$C$9:$C$259,MATCH(D1697,'Материал хисобот'!$B$9:$B$259,0),1),"")</f>
        <v/>
      </c>
      <c r="F1697" s="136" t="str">
        <f>IFERROR(INDEX('Материал хисобот'!$D$9:$D$259,MATCH(D1697,'Материал хисобот'!$B$9:$B$259,0),1),"")</f>
        <v/>
      </c>
      <c r="G1697" s="141"/>
      <c r="H1697" s="142"/>
    </row>
    <row r="1698" spans="1:8">
      <c r="A1698" s="147"/>
      <c r="B1698" s="148"/>
      <c r="C1698" s="147"/>
      <c r="D1698" s="128"/>
      <c r="E1698" s="135" t="str">
        <f>IFERROR(INDEX('Материал хисобот'!$C$9:$C$259,MATCH(D1698,'Материал хисобот'!$B$9:$B$259,0),1),"")</f>
        <v/>
      </c>
      <c r="F1698" s="136" t="str">
        <f>IFERROR(INDEX('Материал хисобот'!$D$9:$D$259,MATCH(D1698,'Материал хисобот'!$B$9:$B$259,0),1),"")</f>
        <v/>
      </c>
      <c r="G1698" s="141"/>
      <c r="H1698" s="142"/>
    </row>
    <row r="1699" spans="1:8">
      <c r="A1699" s="147"/>
      <c r="B1699" s="148"/>
      <c r="C1699" s="147"/>
      <c r="D1699" s="128"/>
      <c r="E1699" s="135" t="str">
        <f>IFERROR(INDEX('Материал хисобот'!$C$9:$C$259,MATCH(D1699,'Материал хисобот'!$B$9:$B$259,0),1),"")</f>
        <v/>
      </c>
      <c r="F1699" s="136" t="str">
        <f>IFERROR(INDEX('Материал хисобот'!$D$9:$D$259,MATCH(D1699,'Материал хисобот'!$B$9:$B$259,0),1),"")</f>
        <v/>
      </c>
      <c r="G1699" s="141"/>
      <c r="H1699" s="142"/>
    </row>
    <row r="1700" spans="1:8">
      <c r="A1700" s="147"/>
      <c r="B1700" s="148"/>
      <c r="C1700" s="147"/>
      <c r="D1700" s="128"/>
      <c r="E1700" s="135" t="str">
        <f>IFERROR(INDEX('Материал хисобот'!$C$9:$C$259,MATCH(D1700,'Материал хисобот'!$B$9:$B$259,0),1),"")</f>
        <v/>
      </c>
      <c r="F1700" s="136" t="str">
        <f>IFERROR(INDEX('Материал хисобот'!$D$9:$D$259,MATCH(D1700,'Материал хисобот'!$B$9:$B$259,0),1),"")</f>
        <v/>
      </c>
      <c r="G1700" s="141"/>
      <c r="H1700" s="142"/>
    </row>
    <row r="1701" spans="1:8">
      <c r="A1701" s="147"/>
      <c r="B1701" s="148"/>
      <c r="C1701" s="147"/>
      <c r="D1701" s="128"/>
      <c r="E1701" s="135" t="str">
        <f>IFERROR(INDEX('Материал хисобот'!$C$9:$C$259,MATCH(D1701,'Материал хисобот'!$B$9:$B$259,0),1),"")</f>
        <v/>
      </c>
      <c r="F1701" s="136" t="str">
        <f>IFERROR(INDEX('Материал хисобот'!$D$9:$D$259,MATCH(D1701,'Материал хисобот'!$B$9:$B$259,0),1),"")</f>
        <v/>
      </c>
      <c r="G1701" s="141"/>
      <c r="H1701" s="142"/>
    </row>
    <row r="1702" spans="1:8">
      <c r="A1702" s="147"/>
      <c r="B1702" s="148"/>
      <c r="C1702" s="147"/>
      <c r="D1702" s="128"/>
      <c r="E1702" s="135" t="str">
        <f>IFERROR(INDEX('Материал хисобот'!$C$9:$C$259,MATCH(D1702,'Материал хисобот'!$B$9:$B$259,0),1),"")</f>
        <v/>
      </c>
      <c r="F1702" s="136" t="str">
        <f>IFERROR(INDEX('Материал хисобот'!$D$9:$D$259,MATCH(D1702,'Материал хисобот'!$B$9:$B$259,0),1),"")</f>
        <v/>
      </c>
      <c r="G1702" s="141"/>
      <c r="H1702" s="142"/>
    </row>
    <row r="1703" spans="1:8">
      <c r="A1703" s="147"/>
      <c r="B1703" s="148"/>
      <c r="C1703" s="147"/>
      <c r="D1703" s="128"/>
      <c r="E1703" s="135" t="str">
        <f>IFERROR(INDEX('Материал хисобот'!$C$9:$C$259,MATCH(D1703,'Материал хисобот'!$B$9:$B$259,0),1),"")</f>
        <v/>
      </c>
      <c r="F1703" s="136" t="str">
        <f>IFERROR(INDEX('Материал хисобот'!$D$9:$D$259,MATCH(D1703,'Материал хисобот'!$B$9:$B$259,0),1),"")</f>
        <v/>
      </c>
      <c r="G1703" s="141"/>
      <c r="H1703" s="142"/>
    </row>
    <row r="1704" spans="1:8">
      <c r="A1704" s="147"/>
      <c r="B1704" s="148"/>
      <c r="C1704" s="147"/>
      <c r="D1704" s="128"/>
      <c r="E1704" s="135" t="str">
        <f>IFERROR(INDEX('Материал хисобот'!$C$9:$C$259,MATCH(D1704,'Материал хисобот'!$B$9:$B$259,0),1),"")</f>
        <v/>
      </c>
      <c r="F1704" s="136" t="str">
        <f>IFERROR(INDEX('Материал хисобот'!$D$9:$D$259,MATCH(D1704,'Материал хисобот'!$B$9:$B$259,0),1),"")</f>
        <v/>
      </c>
      <c r="G1704" s="141"/>
      <c r="H1704" s="142"/>
    </row>
    <row r="1705" spans="1:8">
      <c r="A1705" s="147"/>
      <c r="B1705" s="148"/>
      <c r="C1705" s="147"/>
      <c r="D1705" s="128"/>
      <c r="E1705" s="135" t="str">
        <f>IFERROR(INDEX('Материал хисобот'!$C$9:$C$259,MATCH(D1705,'Материал хисобот'!$B$9:$B$259,0),1),"")</f>
        <v/>
      </c>
      <c r="F1705" s="136" t="str">
        <f>IFERROR(INDEX('Материал хисобот'!$D$9:$D$259,MATCH(D1705,'Материал хисобот'!$B$9:$B$259,0),1),"")</f>
        <v/>
      </c>
      <c r="G1705" s="141"/>
      <c r="H1705" s="142"/>
    </row>
    <row r="1706" spans="1:8">
      <c r="A1706" s="147"/>
      <c r="B1706" s="148"/>
      <c r="C1706" s="147"/>
      <c r="D1706" s="128"/>
      <c r="E1706" s="135" t="str">
        <f>IFERROR(INDEX('Материал хисобот'!$C$9:$C$259,MATCH(D1706,'Материал хисобот'!$B$9:$B$259,0),1),"")</f>
        <v/>
      </c>
      <c r="F1706" s="136" t="str">
        <f>IFERROR(INDEX('Материал хисобот'!$D$9:$D$259,MATCH(D1706,'Материал хисобот'!$B$9:$B$259,0),1),"")</f>
        <v/>
      </c>
      <c r="G1706" s="141"/>
      <c r="H1706" s="142"/>
    </row>
    <row r="1707" spans="1:8">
      <c r="A1707" s="147"/>
      <c r="B1707" s="148"/>
      <c r="C1707" s="147"/>
      <c r="D1707" s="128"/>
      <c r="E1707" s="135" t="str">
        <f>IFERROR(INDEX('Материал хисобот'!$C$9:$C$259,MATCH(D1707,'Материал хисобот'!$B$9:$B$259,0),1),"")</f>
        <v/>
      </c>
      <c r="F1707" s="136" t="str">
        <f>IFERROR(INDEX('Материал хисобот'!$D$9:$D$259,MATCH(D1707,'Материал хисобот'!$B$9:$B$259,0),1),"")</f>
        <v/>
      </c>
      <c r="G1707" s="141"/>
      <c r="H1707" s="142"/>
    </row>
    <row r="1708" spans="1:8">
      <c r="A1708" s="147"/>
      <c r="B1708" s="148"/>
      <c r="C1708" s="147"/>
      <c r="D1708" s="128"/>
      <c r="E1708" s="135" t="str">
        <f>IFERROR(INDEX('Материал хисобот'!$C$9:$C$259,MATCH(D1708,'Материал хисобот'!$B$9:$B$259,0),1),"")</f>
        <v/>
      </c>
      <c r="F1708" s="136" t="str">
        <f>IFERROR(INDEX('Материал хисобот'!$D$9:$D$259,MATCH(D1708,'Материал хисобот'!$B$9:$B$259,0),1),"")</f>
        <v/>
      </c>
      <c r="G1708" s="141"/>
      <c r="H1708" s="142"/>
    </row>
    <row r="1709" spans="1:8">
      <c r="A1709" s="147"/>
      <c r="B1709" s="148"/>
      <c r="C1709" s="147"/>
      <c r="D1709" s="128"/>
      <c r="E1709" s="135" t="str">
        <f>IFERROR(INDEX('Материал хисобот'!$C$9:$C$259,MATCH(D1709,'Материал хисобот'!$B$9:$B$259,0),1),"")</f>
        <v/>
      </c>
      <c r="F1709" s="136" t="str">
        <f>IFERROR(INDEX('Материал хисобот'!$D$9:$D$259,MATCH(D1709,'Материал хисобот'!$B$9:$B$259,0),1),"")</f>
        <v/>
      </c>
      <c r="G1709" s="141"/>
      <c r="H1709" s="142"/>
    </row>
    <row r="1710" spans="1:8">
      <c r="A1710" s="147"/>
      <c r="B1710" s="148"/>
      <c r="C1710" s="147"/>
      <c r="D1710" s="128"/>
      <c r="E1710" s="135" t="str">
        <f>IFERROR(INDEX('Материал хисобот'!$C$9:$C$259,MATCH(D1710,'Материал хисобот'!$B$9:$B$259,0),1),"")</f>
        <v/>
      </c>
      <c r="F1710" s="136" t="str">
        <f>IFERROR(INDEX('Материал хисобот'!$D$9:$D$259,MATCH(D1710,'Материал хисобот'!$B$9:$B$259,0),1),"")</f>
        <v/>
      </c>
      <c r="G1710" s="141"/>
      <c r="H1710" s="142"/>
    </row>
    <row r="1711" spans="1:8">
      <c r="A1711" s="147"/>
      <c r="B1711" s="148"/>
      <c r="C1711" s="147"/>
      <c r="D1711" s="128"/>
      <c r="E1711" s="135" t="str">
        <f>IFERROR(INDEX('Материал хисобот'!$C$9:$C$259,MATCH(D1711,'Материал хисобот'!$B$9:$B$259,0),1),"")</f>
        <v/>
      </c>
      <c r="F1711" s="136" t="str">
        <f>IFERROR(INDEX('Материал хисобот'!$D$9:$D$259,MATCH(D1711,'Материал хисобот'!$B$9:$B$259,0),1),"")</f>
        <v/>
      </c>
      <c r="G1711" s="141"/>
      <c r="H1711" s="142"/>
    </row>
    <row r="1712" spans="1:8">
      <c r="A1712" s="147"/>
      <c r="B1712" s="148"/>
      <c r="C1712" s="147"/>
      <c r="D1712" s="128"/>
      <c r="E1712" s="135" t="str">
        <f>IFERROR(INDEX('Материал хисобот'!$C$9:$C$259,MATCH(D1712,'Материал хисобот'!$B$9:$B$259,0),1),"")</f>
        <v/>
      </c>
      <c r="F1712" s="136" t="str">
        <f>IFERROR(INDEX('Материал хисобот'!$D$9:$D$259,MATCH(D1712,'Материал хисобот'!$B$9:$B$259,0),1),"")</f>
        <v/>
      </c>
      <c r="G1712" s="141"/>
      <c r="H1712" s="142"/>
    </row>
    <row r="1713" spans="1:8">
      <c r="A1713" s="147"/>
      <c r="B1713" s="148"/>
      <c r="C1713" s="147"/>
      <c r="D1713" s="128"/>
      <c r="E1713" s="135" t="str">
        <f>IFERROR(INDEX('Материал хисобот'!$C$9:$C$259,MATCH(D1713,'Материал хисобот'!$B$9:$B$259,0),1),"")</f>
        <v/>
      </c>
      <c r="F1713" s="136" t="str">
        <f>IFERROR(INDEX('Материал хисобот'!$D$9:$D$259,MATCH(D1713,'Материал хисобот'!$B$9:$B$259,0),1),"")</f>
        <v/>
      </c>
      <c r="G1713" s="141"/>
      <c r="H1713" s="142"/>
    </row>
    <row r="1714" spans="1:8">
      <c r="A1714" s="147"/>
      <c r="B1714" s="148"/>
      <c r="C1714" s="147"/>
      <c r="D1714" s="128"/>
      <c r="E1714" s="135" t="str">
        <f>IFERROR(INDEX('Материал хисобот'!$C$9:$C$259,MATCH(D1714,'Материал хисобот'!$B$9:$B$259,0),1),"")</f>
        <v/>
      </c>
      <c r="F1714" s="136" t="str">
        <f>IFERROR(INDEX('Материал хисобот'!$D$9:$D$259,MATCH(D1714,'Материал хисобот'!$B$9:$B$259,0),1),"")</f>
        <v/>
      </c>
      <c r="G1714" s="141"/>
      <c r="H1714" s="142"/>
    </row>
    <row r="1715" spans="1:8">
      <c r="A1715" s="147"/>
      <c r="B1715" s="148"/>
      <c r="C1715" s="147"/>
      <c r="D1715" s="128"/>
      <c r="E1715" s="135" t="str">
        <f>IFERROR(INDEX('Материал хисобот'!$C$9:$C$259,MATCH(D1715,'Материал хисобот'!$B$9:$B$259,0),1),"")</f>
        <v/>
      </c>
      <c r="F1715" s="136" t="str">
        <f>IFERROR(INDEX('Материал хисобот'!$D$9:$D$259,MATCH(D1715,'Материал хисобот'!$B$9:$B$259,0),1),"")</f>
        <v/>
      </c>
      <c r="G1715" s="141"/>
      <c r="H1715" s="142"/>
    </row>
    <row r="1716" spans="1:8">
      <c r="A1716" s="147"/>
      <c r="B1716" s="148"/>
      <c r="C1716" s="147"/>
      <c r="D1716" s="128"/>
      <c r="E1716" s="135" t="str">
        <f>IFERROR(INDEX('Материал хисобот'!$C$9:$C$259,MATCH(D1716,'Материал хисобот'!$B$9:$B$259,0),1),"")</f>
        <v/>
      </c>
      <c r="F1716" s="136" t="str">
        <f>IFERROR(INDEX('Материал хисобот'!$D$9:$D$259,MATCH(D1716,'Материал хисобот'!$B$9:$B$259,0),1),"")</f>
        <v/>
      </c>
      <c r="G1716" s="141"/>
      <c r="H1716" s="142"/>
    </row>
    <row r="1717" spans="1:8">
      <c r="A1717" s="147"/>
      <c r="B1717" s="148"/>
      <c r="C1717" s="147"/>
      <c r="D1717" s="128"/>
      <c r="E1717" s="135" t="str">
        <f>IFERROR(INDEX('Материал хисобот'!$C$9:$C$259,MATCH(D1717,'Материал хисобот'!$B$9:$B$259,0),1),"")</f>
        <v/>
      </c>
      <c r="F1717" s="136" t="str">
        <f>IFERROR(INDEX('Материал хисобот'!$D$9:$D$259,MATCH(D1717,'Материал хисобот'!$B$9:$B$259,0),1),"")</f>
        <v/>
      </c>
      <c r="G1717" s="141"/>
      <c r="H1717" s="142"/>
    </row>
    <row r="1718" spans="1:8">
      <c r="A1718" s="147"/>
      <c r="B1718" s="148"/>
      <c r="C1718" s="147"/>
      <c r="D1718" s="128"/>
      <c r="E1718" s="135" t="str">
        <f>IFERROR(INDEX('Материал хисобот'!$C$9:$C$259,MATCH(D1718,'Материал хисобот'!$B$9:$B$259,0),1),"")</f>
        <v/>
      </c>
      <c r="F1718" s="136" t="str">
        <f>IFERROR(INDEX('Материал хисобот'!$D$9:$D$259,MATCH(D1718,'Материал хисобот'!$B$9:$B$259,0),1),"")</f>
        <v/>
      </c>
      <c r="G1718" s="141"/>
      <c r="H1718" s="142"/>
    </row>
    <row r="1719" spans="1:8">
      <c r="A1719" s="147"/>
      <c r="B1719" s="148"/>
      <c r="C1719" s="147"/>
      <c r="D1719" s="128"/>
      <c r="E1719" s="135" t="str">
        <f>IFERROR(INDEX('Материал хисобот'!$C$9:$C$259,MATCH(D1719,'Материал хисобот'!$B$9:$B$259,0),1),"")</f>
        <v/>
      </c>
      <c r="F1719" s="136" t="str">
        <f>IFERROR(INDEX('Материал хисобот'!$D$9:$D$259,MATCH(D1719,'Материал хисобот'!$B$9:$B$259,0),1),"")</f>
        <v/>
      </c>
      <c r="G1719" s="141"/>
      <c r="H1719" s="142"/>
    </row>
    <row r="1720" spans="1:8">
      <c r="A1720" s="147"/>
      <c r="B1720" s="148"/>
      <c r="C1720" s="147"/>
      <c r="D1720" s="128"/>
      <c r="E1720" s="135" t="str">
        <f>IFERROR(INDEX('Материал хисобот'!$C$9:$C$259,MATCH(D1720,'Материал хисобот'!$B$9:$B$259,0),1),"")</f>
        <v/>
      </c>
      <c r="F1720" s="136" t="str">
        <f>IFERROR(INDEX('Материал хисобот'!$D$9:$D$259,MATCH(D1720,'Материал хисобот'!$B$9:$B$259,0),1),"")</f>
        <v/>
      </c>
      <c r="G1720" s="141"/>
      <c r="H1720" s="142"/>
    </row>
    <row r="1721" spans="1:8">
      <c r="A1721" s="147"/>
      <c r="B1721" s="148"/>
      <c r="C1721" s="147"/>
      <c r="D1721" s="128"/>
      <c r="E1721" s="135" t="str">
        <f>IFERROR(INDEX('Материал хисобот'!$C$9:$C$259,MATCH(D1721,'Материал хисобот'!$B$9:$B$259,0),1),"")</f>
        <v/>
      </c>
      <c r="F1721" s="136" t="str">
        <f>IFERROR(INDEX('Материал хисобот'!$D$9:$D$259,MATCH(D1721,'Материал хисобот'!$B$9:$B$259,0),1),"")</f>
        <v/>
      </c>
      <c r="G1721" s="141"/>
      <c r="H1721" s="142"/>
    </row>
    <row r="1722" spans="1:8">
      <c r="A1722" s="147"/>
      <c r="B1722" s="148"/>
      <c r="C1722" s="147"/>
      <c r="D1722" s="128"/>
      <c r="E1722" s="135" t="str">
        <f>IFERROR(INDEX('Материал хисобот'!$C$9:$C$259,MATCH(D1722,'Материал хисобот'!$B$9:$B$259,0),1),"")</f>
        <v/>
      </c>
      <c r="F1722" s="136" t="str">
        <f>IFERROR(INDEX('Материал хисобот'!$D$9:$D$259,MATCH(D1722,'Материал хисобот'!$B$9:$B$259,0),1),"")</f>
        <v/>
      </c>
      <c r="G1722" s="141"/>
      <c r="H1722" s="142"/>
    </row>
    <row r="1723" spans="1:8">
      <c r="A1723" s="147"/>
      <c r="B1723" s="148"/>
      <c r="C1723" s="147"/>
      <c r="D1723" s="128"/>
      <c r="E1723" s="135" t="str">
        <f>IFERROR(INDEX('Материал хисобот'!$C$9:$C$259,MATCH(D1723,'Материал хисобот'!$B$9:$B$259,0),1),"")</f>
        <v/>
      </c>
      <c r="F1723" s="136" t="str">
        <f>IFERROR(INDEX('Материал хисобот'!$D$9:$D$259,MATCH(D1723,'Материал хисобот'!$B$9:$B$259,0),1),"")</f>
        <v/>
      </c>
      <c r="G1723" s="141"/>
      <c r="H1723" s="142"/>
    </row>
    <row r="1724" spans="1:8">
      <c r="A1724" s="147"/>
      <c r="B1724" s="148"/>
      <c r="C1724" s="147"/>
      <c r="D1724" s="128"/>
      <c r="E1724" s="135" t="str">
        <f>IFERROR(INDEX('Материал хисобот'!$C$9:$C$259,MATCH(D1724,'Материал хисобот'!$B$9:$B$259,0),1),"")</f>
        <v/>
      </c>
      <c r="F1724" s="136" t="str">
        <f>IFERROR(INDEX('Материал хисобот'!$D$9:$D$259,MATCH(D1724,'Материал хисобот'!$B$9:$B$259,0),1),"")</f>
        <v/>
      </c>
      <c r="G1724" s="141"/>
      <c r="H1724" s="142"/>
    </row>
    <row r="1725" spans="1:8">
      <c r="A1725" s="147"/>
      <c r="B1725" s="148"/>
      <c r="C1725" s="147"/>
      <c r="D1725" s="128"/>
      <c r="E1725" s="135" t="str">
        <f>IFERROR(INDEX('Материал хисобот'!$C$9:$C$259,MATCH(D1725,'Материал хисобот'!$B$9:$B$259,0),1),"")</f>
        <v/>
      </c>
      <c r="F1725" s="136" t="str">
        <f>IFERROR(INDEX('Материал хисобот'!$D$9:$D$259,MATCH(D1725,'Материал хисобот'!$B$9:$B$259,0),1),"")</f>
        <v/>
      </c>
      <c r="G1725" s="141"/>
      <c r="H1725" s="142"/>
    </row>
    <row r="1726" spans="1:8">
      <c r="A1726" s="147"/>
      <c r="B1726" s="148"/>
      <c r="C1726" s="147"/>
      <c r="D1726" s="128"/>
      <c r="E1726" s="135" t="str">
        <f>IFERROR(INDEX('Материал хисобот'!$C$9:$C$259,MATCH(D1726,'Материал хисобот'!$B$9:$B$259,0),1),"")</f>
        <v/>
      </c>
      <c r="F1726" s="136" t="str">
        <f>IFERROR(INDEX('Материал хисобот'!$D$9:$D$259,MATCH(D1726,'Материал хисобот'!$B$9:$B$259,0),1),"")</f>
        <v/>
      </c>
      <c r="G1726" s="141"/>
      <c r="H1726" s="142"/>
    </row>
    <row r="1727" spans="1:8">
      <c r="A1727" s="147"/>
      <c r="B1727" s="148"/>
      <c r="C1727" s="147"/>
      <c r="D1727" s="128"/>
      <c r="E1727" s="135" t="str">
        <f>IFERROR(INDEX('Материал хисобот'!$C$9:$C$259,MATCH(D1727,'Материал хисобот'!$B$9:$B$259,0),1),"")</f>
        <v/>
      </c>
      <c r="F1727" s="136" t="str">
        <f>IFERROR(INDEX('Материал хисобот'!$D$9:$D$259,MATCH(D1727,'Материал хисобот'!$B$9:$B$259,0),1),"")</f>
        <v/>
      </c>
      <c r="G1727" s="141"/>
      <c r="H1727" s="142"/>
    </row>
    <row r="1728" spans="1:8">
      <c r="A1728" s="147"/>
      <c r="B1728" s="148"/>
      <c r="C1728" s="147"/>
      <c r="D1728" s="128"/>
      <c r="E1728" s="135" t="str">
        <f>IFERROR(INDEX('Материал хисобот'!$C$9:$C$259,MATCH(D1728,'Материал хисобот'!$B$9:$B$259,0),1),"")</f>
        <v/>
      </c>
      <c r="F1728" s="136" t="str">
        <f>IFERROR(INDEX('Материал хисобот'!$D$9:$D$259,MATCH(D1728,'Материал хисобот'!$B$9:$B$259,0),1),"")</f>
        <v/>
      </c>
      <c r="G1728" s="141"/>
      <c r="H1728" s="142"/>
    </row>
    <row r="1729" spans="1:8">
      <c r="A1729" s="147"/>
      <c r="B1729" s="148"/>
      <c r="C1729" s="147"/>
      <c r="D1729" s="128"/>
      <c r="E1729" s="135" t="str">
        <f>IFERROR(INDEX('Материал хисобот'!$C$9:$C$259,MATCH(D1729,'Материал хисобот'!$B$9:$B$259,0),1),"")</f>
        <v/>
      </c>
      <c r="F1729" s="136" t="str">
        <f>IFERROR(INDEX('Материал хисобот'!$D$9:$D$259,MATCH(D1729,'Материал хисобот'!$B$9:$B$259,0),1),"")</f>
        <v/>
      </c>
      <c r="G1729" s="141"/>
      <c r="H1729" s="142"/>
    </row>
    <row r="1730" spans="1:8">
      <c r="A1730" s="147"/>
      <c r="B1730" s="148"/>
      <c r="C1730" s="147"/>
      <c r="D1730" s="128"/>
      <c r="E1730" s="135" t="str">
        <f>IFERROR(INDEX('Материал хисобот'!$C$9:$C$259,MATCH(D1730,'Материал хисобот'!$B$9:$B$259,0),1),"")</f>
        <v/>
      </c>
      <c r="F1730" s="136" t="str">
        <f>IFERROR(INDEX('Материал хисобот'!$D$9:$D$259,MATCH(D1730,'Материал хисобот'!$B$9:$B$259,0),1),"")</f>
        <v/>
      </c>
      <c r="G1730" s="141"/>
      <c r="H1730" s="142"/>
    </row>
    <row r="1731" spans="1:8">
      <c r="A1731" s="147"/>
      <c r="B1731" s="148"/>
      <c r="C1731" s="147"/>
      <c r="D1731" s="128"/>
      <c r="E1731" s="135" t="str">
        <f>IFERROR(INDEX('Материал хисобот'!$C$9:$C$259,MATCH(D1731,'Материал хисобот'!$B$9:$B$259,0),1),"")</f>
        <v/>
      </c>
      <c r="F1731" s="136" t="str">
        <f>IFERROR(INDEX('Материал хисобот'!$D$9:$D$259,MATCH(D1731,'Материал хисобот'!$B$9:$B$259,0),1),"")</f>
        <v/>
      </c>
      <c r="G1731" s="141"/>
      <c r="H1731" s="142"/>
    </row>
    <row r="1732" spans="1:8">
      <c r="A1732" s="147"/>
      <c r="B1732" s="148"/>
      <c r="C1732" s="147"/>
      <c r="D1732" s="128"/>
      <c r="E1732" s="135" t="str">
        <f>IFERROR(INDEX('Материал хисобот'!$C$9:$C$259,MATCH(D1732,'Материал хисобот'!$B$9:$B$259,0),1),"")</f>
        <v/>
      </c>
      <c r="F1732" s="136" t="str">
        <f>IFERROR(INDEX('Материал хисобот'!$D$9:$D$259,MATCH(D1732,'Материал хисобот'!$B$9:$B$259,0),1),"")</f>
        <v/>
      </c>
      <c r="G1732" s="141"/>
      <c r="H1732" s="142"/>
    </row>
    <row r="1733" spans="1:8">
      <c r="A1733" s="147"/>
      <c r="B1733" s="148"/>
      <c r="C1733" s="147"/>
      <c r="D1733" s="128"/>
      <c r="E1733" s="135" t="str">
        <f>IFERROR(INDEX('Материал хисобот'!$C$9:$C$259,MATCH(D1733,'Материал хисобот'!$B$9:$B$259,0),1),"")</f>
        <v/>
      </c>
      <c r="F1733" s="136" t="str">
        <f>IFERROR(INDEX('Материал хисобот'!$D$9:$D$259,MATCH(D1733,'Материал хисобот'!$B$9:$B$259,0),1),"")</f>
        <v/>
      </c>
      <c r="G1733" s="141"/>
      <c r="H1733" s="142"/>
    </row>
    <row r="1734" spans="1:8">
      <c r="A1734" s="147"/>
      <c r="B1734" s="148"/>
      <c r="C1734" s="147"/>
      <c r="D1734" s="128"/>
      <c r="E1734" s="135" t="str">
        <f>IFERROR(INDEX('Материал хисобот'!$C$9:$C$259,MATCH(D1734,'Материал хисобот'!$B$9:$B$259,0),1),"")</f>
        <v/>
      </c>
      <c r="F1734" s="136" t="str">
        <f>IFERROR(INDEX('Материал хисобот'!$D$9:$D$259,MATCH(D1734,'Материал хисобот'!$B$9:$B$259,0),1),"")</f>
        <v/>
      </c>
      <c r="G1734" s="141"/>
      <c r="H1734" s="142"/>
    </row>
    <row r="1735" spans="1:8">
      <c r="A1735" s="147"/>
      <c r="B1735" s="148"/>
      <c r="C1735" s="147"/>
      <c r="D1735" s="128"/>
      <c r="E1735" s="135" t="str">
        <f>IFERROR(INDEX('Материал хисобот'!$C$9:$C$259,MATCH(D1735,'Материал хисобот'!$B$9:$B$259,0),1),"")</f>
        <v/>
      </c>
      <c r="F1735" s="136" t="str">
        <f>IFERROR(INDEX('Материал хисобот'!$D$9:$D$259,MATCH(D1735,'Материал хисобот'!$B$9:$B$259,0),1),"")</f>
        <v/>
      </c>
      <c r="G1735" s="141"/>
      <c r="H1735" s="142"/>
    </row>
    <row r="1736" spans="1:8">
      <c r="A1736" s="147"/>
      <c r="B1736" s="148"/>
      <c r="C1736" s="147"/>
      <c r="D1736" s="128"/>
      <c r="E1736" s="135" t="str">
        <f>IFERROR(INDEX('Материал хисобот'!$C$9:$C$259,MATCH(D1736,'Материал хисобот'!$B$9:$B$259,0),1),"")</f>
        <v/>
      </c>
      <c r="F1736" s="136" t="str">
        <f>IFERROR(INDEX('Материал хисобот'!$D$9:$D$259,MATCH(D1736,'Материал хисобот'!$B$9:$B$259,0),1),"")</f>
        <v/>
      </c>
      <c r="G1736" s="141"/>
      <c r="H1736" s="142"/>
    </row>
    <row r="1737" spans="1:8">
      <c r="A1737" s="147"/>
      <c r="B1737" s="148"/>
      <c r="C1737" s="147"/>
      <c r="D1737" s="128"/>
      <c r="E1737" s="135" t="str">
        <f>IFERROR(INDEX('Материал хисобот'!$C$9:$C$259,MATCH(D1737,'Материал хисобот'!$B$9:$B$259,0),1),"")</f>
        <v/>
      </c>
      <c r="F1737" s="136" t="str">
        <f>IFERROR(INDEX('Материал хисобот'!$D$9:$D$259,MATCH(D1737,'Материал хисобот'!$B$9:$B$259,0),1),"")</f>
        <v/>
      </c>
      <c r="G1737" s="141"/>
      <c r="H1737" s="142"/>
    </row>
    <row r="1738" spans="1:8">
      <c r="A1738" s="147"/>
      <c r="B1738" s="148"/>
      <c r="C1738" s="147"/>
      <c r="D1738" s="128"/>
      <c r="E1738" s="135" t="str">
        <f>IFERROR(INDEX('Материал хисобот'!$C$9:$C$259,MATCH(D1738,'Материал хисобот'!$B$9:$B$259,0),1),"")</f>
        <v/>
      </c>
      <c r="F1738" s="136" t="str">
        <f>IFERROR(INDEX('Материал хисобот'!$D$9:$D$259,MATCH(D1738,'Материал хисобот'!$B$9:$B$259,0),1),"")</f>
        <v/>
      </c>
      <c r="G1738" s="141"/>
      <c r="H1738" s="142"/>
    </row>
    <row r="1739" spans="1:8">
      <c r="A1739" s="147"/>
      <c r="B1739" s="148"/>
      <c r="C1739" s="147"/>
      <c r="D1739" s="128"/>
      <c r="E1739" s="135" t="str">
        <f>IFERROR(INDEX('Материал хисобот'!$C$9:$C$259,MATCH(D1739,'Материал хисобот'!$B$9:$B$259,0),1),"")</f>
        <v/>
      </c>
      <c r="F1739" s="136" t="str">
        <f>IFERROR(INDEX('Материал хисобот'!$D$9:$D$259,MATCH(D1739,'Материал хисобот'!$B$9:$B$259,0),1),"")</f>
        <v/>
      </c>
      <c r="G1739" s="141"/>
      <c r="H1739" s="142"/>
    </row>
    <row r="1740" spans="1:8">
      <c r="A1740" s="147"/>
      <c r="B1740" s="148"/>
      <c r="C1740" s="147"/>
      <c r="D1740" s="128"/>
      <c r="E1740" s="135" t="str">
        <f>IFERROR(INDEX('Материал хисобот'!$C$9:$C$259,MATCH(D1740,'Материал хисобот'!$B$9:$B$259,0),1),"")</f>
        <v/>
      </c>
      <c r="F1740" s="136" t="str">
        <f>IFERROR(INDEX('Материал хисобот'!$D$9:$D$259,MATCH(D1740,'Материал хисобот'!$B$9:$B$259,0),1),"")</f>
        <v/>
      </c>
      <c r="G1740" s="141"/>
      <c r="H1740" s="142"/>
    </row>
    <row r="1741" spans="1:8">
      <c r="A1741" s="147"/>
      <c r="B1741" s="148"/>
      <c r="C1741" s="147"/>
      <c r="D1741" s="128"/>
      <c r="E1741" s="135" t="str">
        <f>IFERROR(INDEX('Материал хисобот'!$C$9:$C$259,MATCH(D1741,'Материал хисобот'!$B$9:$B$259,0),1),"")</f>
        <v/>
      </c>
      <c r="F1741" s="136" t="str">
        <f>IFERROR(INDEX('Материал хисобот'!$D$9:$D$259,MATCH(D1741,'Материал хисобот'!$B$9:$B$259,0),1),"")</f>
        <v/>
      </c>
      <c r="G1741" s="141"/>
      <c r="H1741" s="142"/>
    </row>
    <row r="1742" spans="1:8">
      <c r="A1742" s="147"/>
      <c r="B1742" s="148"/>
      <c r="C1742" s="147"/>
      <c r="D1742" s="128"/>
      <c r="E1742" s="135" t="str">
        <f>IFERROR(INDEX('Материал хисобот'!$C$9:$C$259,MATCH(D1742,'Материал хисобот'!$B$9:$B$259,0),1),"")</f>
        <v/>
      </c>
      <c r="F1742" s="136" t="str">
        <f>IFERROR(INDEX('Материал хисобот'!$D$9:$D$259,MATCH(D1742,'Материал хисобот'!$B$9:$B$259,0),1),"")</f>
        <v/>
      </c>
      <c r="G1742" s="141"/>
      <c r="H1742" s="142"/>
    </row>
    <row r="1743" spans="1:8">
      <c r="A1743" s="147"/>
      <c r="B1743" s="148"/>
      <c r="C1743" s="147"/>
      <c r="D1743" s="128"/>
      <c r="E1743" s="135" t="str">
        <f>IFERROR(INDEX('Материал хисобот'!$C$9:$C$259,MATCH(D1743,'Материал хисобот'!$B$9:$B$259,0),1),"")</f>
        <v/>
      </c>
      <c r="F1743" s="136" t="str">
        <f>IFERROR(INDEX('Материал хисобот'!$D$9:$D$259,MATCH(D1743,'Материал хисобот'!$B$9:$B$259,0),1),"")</f>
        <v/>
      </c>
      <c r="G1743" s="141"/>
      <c r="H1743" s="142"/>
    </row>
    <row r="1744" spans="1:8">
      <c r="A1744" s="147"/>
      <c r="B1744" s="148"/>
      <c r="C1744" s="147"/>
      <c r="D1744" s="128"/>
      <c r="E1744" s="135" t="str">
        <f>IFERROR(INDEX('Материал хисобот'!$C$9:$C$259,MATCH(D1744,'Материал хисобот'!$B$9:$B$259,0),1),"")</f>
        <v/>
      </c>
      <c r="F1744" s="136" t="str">
        <f>IFERROR(INDEX('Материал хисобот'!$D$9:$D$259,MATCH(D1744,'Материал хисобот'!$B$9:$B$259,0),1),"")</f>
        <v/>
      </c>
      <c r="G1744" s="141"/>
      <c r="H1744" s="142"/>
    </row>
    <row r="1745" spans="1:8">
      <c r="A1745" s="147"/>
      <c r="B1745" s="148"/>
      <c r="C1745" s="147"/>
      <c r="D1745" s="128"/>
      <c r="E1745" s="135" t="str">
        <f>IFERROR(INDEX('Материал хисобот'!$C$9:$C$259,MATCH(D1745,'Материал хисобот'!$B$9:$B$259,0),1),"")</f>
        <v/>
      </c>
      <c r="F1745" s="136" t="str">
        <f>IFERROR(INDEX('Материал хисобот'!$D$9:$D$259,MATCH(D1745,'Материал хисобот'!$B$9:$B$259,0),1),"")</f>
        <v/>
      </c>
      <c r="G1745" s="141"/>
      <c r="H1745" s="142"/>
    </row>
    <row r="1746" spans="1:8">
      <c r="A1746" s="147"/>
      <c r="B1746" s="148"/>
      <c r="C1746" s="147"/>
      <c r="D1746" s="128"/>
      <c r="E1746" s="135" t="str">
        <f>IFERROR(INDEX('Материал хисобот'!$C$9:$C$259,MATCH(D1746,'Материал хисобот'!$B$9:$B$259,0),1),"")</f>
        <v/>
      </c>
      <c r="F1746" s="136" t="str">
        <f>IFERROR(INDEX('Материал хисобот'!$D$9:$D$259,MATCH(D1746,'Материал хисобот'!$B$9:$B$259,0),1),"")</f>
        <v/>
      </c>
      <c r="G1746" s="141"/>
      <c r="H1746" s="142"/>
    </row>
    <row r="1747" spans="1:8">
      <c r="A1747" s="147"/>
      <c r="B1747" s="148"/>
      <c r="C1747" s="147"/>
      <c r="D1747" s="128"/>
      <c r="E1747" s="135" t="str">
        <f>IFERROR(INDEX('Материал хисобот'!$C$9:$C$259,MATCH(D1747,'Материал хисобот'!$B$9:$B$259,0),1),"")</f>
        <v/>
      </c>
      <c r="F1747" s="136" t="str">
        <f>IFERROR(INDEX('Материал хисобот'!$D$9:$D$259,MATCH(D1747,'Материал хисобот'!$B$9:$B$259,0),1),"")</f>
        <v/>
      </c>
      <c r="G1747" s="141"/>
      <c r="H1747" s="142"/>
    </row>
    <row r="1748" spans="1:8">
      <c r="A1748" s="147"/>
      <c r="B1748" s="148"/>
      <c r="C1748" s="147"/>
      <c r="D1748" s="128"/>
      <c r="E1748" s="135" t="str">
        <f>IFERROR(INDEX('Материал хисобот'!$C$9:$C$259,MATCH(D1748,'Материал хисобот'!$B$9:$B$259,0),1),"")</f>
        <v/>
      </c>
      <c r="F1748" s="136" t="str">
        <f>IFERROR(INDEX('Материал хисобот'!$D$9:$D$259,MATCH(D1748,'Материал хисобот'!$B$9:$B$259,0),1),"")</f>
        <v/>
      </c>
      <c r="G1748" s="141"/>
      <c r="H1748" s="142"/>
    </row>
    <row r="1749" spans="1:8">
      <c r="A1749" s="147"/>
      <c r="B1749" s="148"/>
      <c r="C1749" s="147"/>
      <c r="D1749" s="128"/>
      <c r="E1749" s="135" t="str">
        <f>IFERROR(INDEX('Материал хисобот'!$C$9:$C$259,MATCH(D1749,'Материал хисобот'!$B$9:$B$259,0),1),"")</f>
        <v/>
      </c>
      <c r="F1749" s="136" t="str">
        <f>IFERROR(INDEX('Материал хисобот'!$D$9:$D$259,MATCH(D1749,'Материал хисобот'!$B$9:$B$259,0),1),"")</f>
        <v/>
      </c>
      <c r="G1749" s="141"/>
      <c r="H1749" s="142"/>
    </row>
    <row r="1750" spans="1:8">
      <c r="A1750" s="147"/>
      <c r="B1750" s="148"/>
      <c r="C1750" s="147"/>
      <c r="D1750" s="128"/>
      <c r="E1750" s="135" t="str">
        <f>IFERROR(INDEX('Материал хисобот'!$C$9:$C$259,MATCH(D1750,'Материал хисобот'!$B$9:$B$259,0),1),"")</f>
        <v/>
      </c>
      <c r="F1750" s="136" t="str">
        <f>IFERROR(INDEX('Материал хисобот'!$D$9:$D$259,MATCH(D1750,'Материал хисобот'!$B$9:$B$259,0),1),"")</f>
        <v/>
      </c>
      <c r="G1750" s="141"/>
      <c r="H1750" s="142"/>
    </row>
    <row r="1751" spans="1:8">
      <c r="A1751" s="147"/>
      <c r="B1751" s="148"/>
      <c r="C1751" s="147"/>
      <c r="D1751" s="128"/>
      <c r="E1751" s="135" t="str">
        <f>IFERROR(INDEX('Материал хисобот'!$C$9:$C$259,MATCH(D1751,'Материал хисобот'!$B$9:$B$259,0),1),"")</f>
        <v/>
      </c>
      <c r="F1751" s="136" t="str">
        <f>IFERROR(INDEX('Материал хисобот'!$D$9:$D$259,MATCH(D1751,'Материал хисобот'!$B$9:$B$259,0),1),"")</f>
        <v/>
      </c>
      <c r="G1751" s="141"/>
      <c r="H1751" s="142"/>
    </row>
    <row r="1752" spans="1:8">
      <c r="A1752" s="147"/>
      <c r="B1752" s="148"/>
      <c r="C1752" s="147"/>
      <c r="D1752" s="128"/>
      <c r="E1752" s="135" t="str">
        <f>IFERROR(INDEX('Материал хисобот'!$C$9:$C$259,MATCH(D1752,'Материал хисобот'!$B$9:$B$259,0),1),"")</f>
        <v/>
      </c>
      <c r="F1752" s="136" t="str">
        <f>IFERROR(INDEX('Материал хисобот'!$D$9:$D$259,MATCH(D1752,'Материал хисобот'!$B$9:$B$259,0),1),"")</f>
        <v/>
      </c>
      <c r="G1752" s="141"/>
      <c r="H1752" s="142"/>
    </row>
    <row r="1753" spans="1:8">
      <c r="A1753" s="147"/>
      <c r="B1753" s="148"/>
      <c r="C1753" s="147"/>
      <c r="D1753" s="128"/>
      <c r="E1753" s="135" t="str">
        <f>IFERROR(INDEX('Материал хисобот'!$C$9:$C$259,MATCH(D1753,'Материал хисобот'!$B$9:$B$259,0),1),"")</f>
        <v/>
      </c>
      <c r="F1753" s="136" t="str">
        <f>IFERROR(INDEX('Материал хисобот'!$D$9:$D$259,MATCH(D1753,'Материал хисобот'!$B$9:$B$259,0),1),"")</f>
        <v/>
      </c>
      <c r="G1753" s="141"/>
      <c r="H1753" s="142"/>
    </row>
    <row r="1754" spans="1:8">
      <c r="A1754" s="147"/>
      <c r="B1754" s="148"/>
      <c r="C1754" s="147"/>
      <c r="D1754" s="128"/>
      <c r="E1754" s="135" t="str">
        <f>IFERROR(INDEX('Материал хисобот'!$C$9:$C$259,MATCH(D1754,'Материал хисобот'!$B$9:$B$259,0),1),"")</f>
        <v/>
      </c>
      <c r="F1754" s="136" t="str">
        <f>IFERROR(INDEX('Материал хисобот'!$D$9:$D$259,MATCH(D1754,'Материал хисобот'!$B$9:$B$259,0),1),"")</f>
        <v/>
      </c>
      <c r="G1754" s="141"/>
      <c r="H1754" s="142"/>
    </row>
    <row r="1755" spans="1:8">
      <c r="A1755" s="147"/>
      <c r="B1755" s="148"/>
      <c r="C1755" s="147"/>
      <c r="D1755" s="128"/>
      <c r="E1755" s="135" t="str">
        <f>IFERROR(INDEX('Материал хисобот'!$C$9:$C$259,MATCH(D1755,'Материал хисобот'!$B$9:$B$259,0),1),"")</f>
        <v/>
      </c>
      <c r="F1755" s="136" t="str">
        <f>IFERROR(INDEX('Материал хисобот'!$D$9:$D$259,MATCH(D1755,'Материал хисобот'!$B$9:$B$259,0),1),"")</f>
        <v/>
      </c>
      <c r="G1755" s="141"/>
      <c r="H1755" s="142"/>
    </row>
    <row r="1756" spans="1:8">
      <c r="A1756" s="147"/>
      <c r="B1756" s="148"/>
      <c r="C1756" s="147"/>
      <c r="D1756" s="128"/>
      <c r="E1756" s="135" t="str">
        <f>IFERROR(INDEX('Материал хисобот'!$C$9:$C$259,MATCH(D1756,'Материал хисобот'!$B$9:$B$259,0),1),"")</f>
        <v/>
      </c>
      <c r="F1756" s="136" t="str">
        <f>IFERROR(INDEX('Материал хисобот'!$D$9:$D$259,MATCH(D1756,'Материал хисобот'!$B$9:$B$259,0),1),"")</f>
        <v/>
      </c>
      <c r="G1756" s="141"/>
      <c r="H1756" s="142"/>
    </row>
    <row r="1757" spans="1:8">
      <c r="A1757" s="147"/>
      <c r="B1757" s="148"/>
      <c r="C1757" s="147"/>
      <c r="D1757" s="128"/>
      <c r="E1757" s="135" t="str">
        <f>IFERROR(INDEX('Материал хисобот'!$C$9:$C$259,MATCH(D1757,'Материал хисобот'!$B$9:$B$259,0),1),"")</f>
        <v/>
      </c>
      <c r="F1757" s="136" t="str">
        <f>IFERROR(INDEX('Материал хисобот'!$D$9:$D$259,MATCH(D1757,'Материал хисобот'!$B$9:$B$259,0),1),"")</f>
        <v/>
      </c>
      <c r="G1757" s="141"/>
      <c r="H1757" s="142"/>
    </row>
    <row r="1758" spans="1:8">
      <c r="A1758" s="147"/>
      <c r="B1758" s="148"/>
      <c r="C1758" s="147"/>
      <c r="D1758" s="128"/>
      <c r="E1758" s="135" t="str">
        <f>IFERROR(INDEX('Материал хисобот'!$C$9:$C$259,MATCH(D1758,'Материал хисобот'!$B$9:$B$259,0),1),"")</f>
        <v/>
      </c>
      <c r="F1758" s="136" t="str">
        <f>IFERROR(INDEX('Материал хисобот'!$D$9:$D$259,MATCH(D1758,'Материал хисобот'!$B$9:$B$259,0),1),"")</f>
        <v/>
      </c>
      <c r="G1758" s="141"/>
      <c r="H1758" s="142"/>
    </row>
    <row r="1759" spans="1:8">
      <c r="A1759" s="147"/>
      <c r="B1759" s="148"/>
      <c r="C1759" s="147"/>
      <c r="D1759" s="128"/>
      <c r="E1759" s="135" t="str">
        <f>IFERROR(INDEX('Материал хисобот'!$C$9:$C$259,MATCH(D1759,'Материал хисобот'!$B$9:$B$259,0),1),"")</f>
        <v/>
      </c>
      <c r="F1759" s="136" t="str">
        <f>IFERROR(INDEX('Материал хисобот'!$D$9:$D$259,MATCH(D1759,'Материал хисобот'!$B$9:$B$259,0),1),"")</f>
        <v/>
      </c>
      <c r="G1759" s="141"/>
      <c r="H1759" s="142"/>
    </row>
    <row r="1760" spans="1:8">
      <c r="A1760" s="147"/>
      <c r="B1760" s="148"/>
      <c r="C1760" s="147"/>
      <c r="D1760" s="128"/>
      <c r="E1760" s="135" t="str">
        <f>IFERROR(INDEX('Материал хисобот'!$C$9:$C$259,MATCH(D1760,'Материал хисобот'!$B$9:$B$259,0),1),"")</f>
        <v/>
      </c>
      <c r="F1760" s="136" t="str">
        <f>IFERROR(INDEX('Материал хисобот'!$D$9:$D$259,MATCH(D1760,'Материал хисобот'!$B$9:$B$259,0),1),"")</f>
        <v/>
      </c>
      <c r="G1760" s="141"/>
      <c r="H1760" s="142"/>
    </row>
    <row r="1761" spans="1:8">
      <c r="A1761" s="147"/>
      <c r="B1761" s="148"/>
      <c r="C1761" s="147"/>
      <c r="D1761" s="128"/>
      <c r="E1761" s="135" t="str">
        <f>IFERROR(INDEX('Материал хисобот'!$C$9:$C$259,MATCH(D1761,'Материал хисобот'!$B$9:$B$259,0),1),"")</f>
        <v/>
      </c>
      <c r="F1761" s="136" t="str">
        <f>IFERROR(INDEX('Материал хисобот'!$D$9:$D$259,MATCH(D1761,'Материал хисобот'!$B$9:$B$259,0),1),"")</f>
        <v/>
      </c>
      <c r="G1761" s="141"/>
      <c r="H1761" s="142"/>
    </row>
    <row r="1762" spans="1:8">
      <c r="A1762" s="147"/>
      <c r="B1762" s="148"/>
      <c r="C1762" s="147"/>
      <c r="D1762" s="128"/>
      <c r="E1762" s="135" t="str">
        <f>IFERROR(INDEX('Материал хисобот'!$C$9:$C$259,MATCH(D1762,'Материал хисобот'!$B$9:$B$259,0),1),"")</f>
        <v/>
      </c>
      <c r="F1762" s="136" t="str">
        <f>IFERROR(INDEX('Материал хисобот'!$D$9:$D$259,MATCH(D1762,'Материал хисобот'!$B$9:$B$259,0),1),"")</f>
        <v/>
      </c>
      <c r="G1762" s="141"/>
      <c r="H1762" s="142"/>
    </row>
    <row r="1763" spans="1:8">
      <c r="A1763" s="147"/>
      <c r="B1763" s="148"/>
      <c r="C1763" s="147"/>
      <c r="D1763" s="128"/>
      <c r="E1763" s="135" t="str">
        <f>IFERROR(INDEX('Материал хисобот'!$C$9:$C$259,MATCH(D1763,'Материал хисобот'!$B$9:$B$259,0),1),"")</f>
        <v/>
      </c>
      <c r="F1763" s="136" t="str">
        <f>IFERROR(INDEX('Материал хисобот'!$D$9:$D$259,MATCH(D1763,'Материал хисобот'!$B$9:$B$259,0),1),"")</f>
        <v/>
      </c>
      <c r="G1763" s="141"/>
      <c r="H1763" s="142"/>
    </row>
    <row r="1764" spans="1:8">
      <c r="A1764" s="147"/>
      <c r="B1764" s="148"/>
      <c r="C1764" s="147"/>
      <c r="D1764" s="128"/>
      <c r="E1764" s="135" t="str">
        <f>IFERROR(INDEX('Материал хисобот'!$C$9:$C$259,MATCH(D1764,'Материал хисобот'!$B$9:$B$259,0),1),"")</f>
        <v/>
      </c>
      <c r="F1764" s="136" t="str">
        <f>IFERROR(INDEX('Материал хисобот'!$D$9:$D$259,MATCH(D1764,'Материал хисобот'!$B$9:$B$259,0),1),"")</f>
        <v/>
      </c>
      <c r="G1764" s="141"/>
      <c r="H1764" s="142"/>
    </row>
    <row r="1765" spans="1:8">
      <c r="A1765" s="147"/>
      <c r="B1765" s="148"/>
      <c r="C1765" s="147"/>
      <c r="D1765" s="128"/>
      <c r="E1765" s="135" t="str">
        <f>IFERROR(INDEX('Материал хисобот'!$C$9:$C$259,MATCH(D1765,'Материал хисобот'!$B$9:$B$259,0),1),"")</f>
        <v/>
      </c>
      <c r="F1765" s="136" t="str">
        <f>IFERROR(INDEX('Материал хисобот'!$D$9:$D$259,MATCH(D1765,'Материал хисобот'!$B$9:$B$259,0),1),"")</f>
        <v/>
      </c>
      <c r="G1765" s="141"/>
      <c r="H1765" s="142"/>
    </row>
    <row r="1766" spans="1:8">
      <c r="A1766" s="147"/>
      <c r="B1766" s="148"/>
      <c r="C1766" s="147"/>
      <c r="D1766" s="128"/>
      <c r="E1766" s="135" t="str">
        <f>IFERROR(INDEX('Материал хисобот'!$C$9:$C$259,MATCH(D1766,'Материал хисобот'!$B$9:$B$259,0),1),"")</f>
        <v/>
      </c>
      <c r="F1766" s="136" t="str">
        <f>IFERROR(INDEX('Материал хисобот'!$D$9:$D$259,MATCH(D1766,'Материал хисобот'!$B$9:$B$259,0),1),"")</f>
        <v/>
      </c>
      <c r="G1766" s="141"/>
      <c r="H1766" s="142"/>
    </row>
    <row r="1767" spans="1:8">
      <c r="A1767" s="147"/>
      <c r="B1767" s="148"/>
      <c r="C1767" s="147"/>
      <c r="D1767" s="128"/>
      <c r="E1767" s="135" t="str">
        <f>IFERROR(INDEX('Материал хисобот'!$C$9:$C$259,MATCH(D1767,'Материал хисобот'!$B$9:$B$259,0),1),"")</f>
        <v/>
      </c>
      <c r="F1767" s="136" t="str">
        <f>IFERROR(INDEX('Материал хисобот'!$D$9:$D$259,MATCH(D1767,'Материал хисобот'!$B$9:$B$259,0),1),"")</f>
        <v/>
      </c>
      <c r="G1767" s="141"/>
      <c r="H1767" s="142"/>
    </row>
    <row r="1768" spans="1:8">
      <c r="A1768" s="147"/>
      <c r="B1768" s="148"/>
      <c r="C1768" s="147"/>
      <c r="D1768" s="128"/>
      <c r="E1768" s="135" t="str">
        <f>IFERROR(INDEX('Материал хисобот'!$C$9:$C$259,MATCH(D1768,'Материал хисобот'!$B$9:$B$259,0),1),"")</f>
        <v/>
      </c>
      <c r="F1768" s="136" t="str">
        <f>IFERROR(INDEX('Материал хисобот'!$D$9:$D$259,MATCH(D1768,'Материал хисобот'!$B$9:$B$259,0),1),"")</f>
        <v/>
      </c>
      <c r="G1768" s="141"/>
      <c r="H1768" s="142"/>
    </row>
    <row r="1769" spans="1:8">
      <c r="A1769" s="147"/>
      <c r="B1769" s="148"/>
      <c r="C1769" s="147"/>
      <c r="D1769" s="128"/>
      <c r="E1769" s="135" t="str">
        <f>IFERROR(INDEX('Материал хисобот'!$C$9:$C$259,MATCH(D1769,'Материал хисобот'!$B$9:$B$259,0),1),"")</f>
        <v/>
      </c>
      <c r="F1769" s="136" t="str">
        <f>IFERROR(INDEX('Материал хисобот'!$D$9:$D$259,MATCH(D1769,'Материал хисобот'!$B$9:$B$259,0),1),"")</f>
        <v/>
      </c>
      <c r="G1769" s="141"/>
      <c r="H1769" s="142"/>
    </row>
    <row r="1770" spans="1:8">
      <c r="A1770" s="147"/>
      <c r="B1770" s="148"/>
      <c r="C1770" s="147"/>
      <c r="D1770" s="128"/>
      <c r="E1770" s="135" t="str">
        <f>IFERROR(INDEX('Материал хисобот'!$C$9:$C$259,MATCH(D1770,'Материал хисобот'!$B$9:$B$259,0),1),"")</f>
        <v/>
      </c>
      <c r="F1770" s="136" t="str">
        <f>IFERROR(INDEX('Материал хисобот'!$D$9:$D$259,MATCH(D1770,'Материал хисобот'!$B$9:$B$259,0),1),"")</f>
        <v/>
      </c>
      <c r="G1770" s="141"/>
      <c r="H1770" s="142"/>
    </row>
    <row r="1771" spans="1:8">
      <c r="A1771" s="147"/>
      <c r="B1771" s="148"/>
      <c r="C1771" s="147"/>
      <c r="D1771" s="128"/>
      <c r="E1771" s="135" t="str">
        <f>IFERROR(INDEX('Материал хисобот'!$C$9:$C$259,MATCH(D1771,'Материал хисобот'!$B$9:$B$259,0),1),"")</f>
        <v/>
      </c>
      <c r="F1771" s="136" t="str">
        <f>IFERROR(INDEX('Материал хисобот'!$D$9:$D$259,MATCH(D1771,'Материал хисобот'!$B$9:$B$259,0),1),"")</f>
        <v/>
      </c>
      <c r="G1771" s="141"/>
      <c r="H1771" s="142"/>
    </row>
    <row r="1772" spans="1:8">
      <c r="A1772" s="147"/>
      <c r="B1772" s="148"/>
      <c r="C1772" s="147"/>
      <c r="D1772" s="128"/>
      <c r="E1772" s="135" t="str">
        <f>IFERROR(INDEX('Материал хисобот'!$C$9:$C$259,MATCH(D1772,'Материал хисобот'!$B$9:$B$259,0),1),"")</f>
        <v/>
      </c>
      <c r="F1772" s="136" t="str">
        <f>IFERROR(INDEX('Материал хисобот'!$D$9:$D$259,MATCH(D1772,'Материал хисобот'!$B$9:$B$259,0),1),"")</f>
        <v/>
      </c>
      <c r="G1772" s="141"/>
      <c r="H1772" s="142"/>
    </row>
    <row r="1773" spans="1:8">
      <c r="A1773" s="147"/>
      <c r="B1773" s="148"/>
      <c r="C1773" s="147"/>
      <c r="D1773" s="128"/>
      <c r="E1773" s="135" t="str">
        <f>IFERROR(INDEX('Материал хисобот'!$C$9:$C$259,MATCH(D1773,'Материал хисобот'!$B$9:$B$259,0),1),"")</f>
        <v/>
      </c>
      <c r="F1773" s="136" t="str">
        <f>IFERROR(INDEX('Материал хисобот'!$D$9:$D$259,MATCH(D1773,'Материал хисобот'!$B$9:$B$259,0),1),"")</f>
        <v/>
      </c>
      <c r="G1773" s="141"/>
      <c r="H1773" s="142"/>
    </row>
    <row r="1774" spans="1:8">
      <c r="A1774" s="147"/>
      <c r="B1774" s="148"/>
      <c r="C1774" s="147"/>
      <c r="D1774" s="128"/>
      <c r="E1774" s="135" t="str">
        <f>IFERROR(INDEX('Материал хисобот'!$C$9:$C$259,MATCH(D1774,'Материал хисобот'!$B$9:$B$259,0),1),"")</f>
        <v/>
      </c>
      <c r="F1774" s="136" t="str">
        <f>IFERROR(INDEX('Материал хисобот'!$D$9:$D$259,MATCH(D1774,'Материал хисобот'!$B$9:$B$259,0),1),"")</f>
        <v/>
      </c>
      <c r="G1774" s="141"/>
      <c r="H1774" s="142"/>
    </row>
    <row r="1775" spans="1:8">
      <c r="A1775" s="147"/>
      <c r="B1775" s="148"/>
      <c r="C1775" s="147"/>
      <c r="D1775" s="128"/>
      <c r="E1775" s="135" t="str">
        <f>IFERROR(INDEX('Материал хисобот'!$C$9:$C$259,MATCH(D1775,'Материал хисобот'!$B$9:$B$259,0),1),"")</f>
        <v/>
      </c>
      <c r="F1775" s="136" t="str">
        <f>IFERROR(INDEX('Материал хисобот'!$D$9:$D$259,MATCH(D1775,'Материал хисобот'!$B$9:$B$259,0),1),"")</f>
        <v/>
      </c>
      <c r="G1775" s="141"/>
      <c r="H1775" s="142"/>
    </row>
    <row r="1776" spans="1:8">
      <c r="A1776" s="147"/>
      <c r="B1776" s="148"/>
      <c r="C1776" s="147"/>
      <c r="D1776" s="128"/>
      <c r="E1776" s="135" t="str">
        <f>IFERROR(INDEX('Материал хисобот'!$C$9:$C$259,MATCH(D1776,'Материал хисобот'!$B$9:$B$259,0),1),"")</f>
        <v/>
      </c>
      <c r="F1776" s="136" t="str">
        <f>IFERROR(INDEX('Материал хисобот'!$D$9:$D$259,MATCH(D1776,'Материал хисобот'!$B$9:$B$259,0),1),"")</f>
        <v/>
      </c>
      <c r="G1776" s="141"/>
      <c r="H1776" s="142"/>
    </row>
    <row r="1777" spans="1:8">
      <c r="A1777" s="147"/>
      <c r="B1777" s="148"/>
      <c r="C1777" s="147"/>
      <c r="D1777" s="128"/>
      <c r="E1777" s="135" t="str">
        <f>IFERROR(INDEX('Материал хисобот'!$C$9:$C$259,MATCH(D1777,'Материал хисобот'!$B$9:$B$259,0),1),"")</f>
        <v/>
      </c>
      <c r="F1777" s="136" t="str">
        <f>IFERROR(INDEX('Материал хисобот'!$D$9:$D$259,MATCH(D1777,'Материал хисобот'!$B$9:$B$259,0),1),"")</f>
        <v/>
      </c>
      <c r="G1777" s="141"/>
      <c r="H1777" s="142"/>
    </row>
    <row r="1778" spans="1:8">
      <c r="A1778" s="147"/>
      <c r="B1778" s="148"/>
      <c r="C1778" s="147"/>
      <c r="D1778" s="128"/>
      <c r="E1778" s="135" t="str">
        <f>IFERROR(INDEX('Материал хисобот'!$C$9:$C$259,MATCH(D1778,'Материал хисобот'!$B$9:$B$259,0),1),"")</f>
        <v/>
      </c>
      <c r="F1778" s="136" t="str">
        <f>IFERROR(INDEX('Материал хисобот'!$D$9:$D$259,MATCH(D1778,'Материал хисобот'!$B$9:$B$259,0),1),"")</f>
        <v/>
      </c>
      <c r="G1778" s="141"/>
      <c r="H1778" s="142"/>
    </row>
    <row r="1779" spans="1:8">
      <c r="A1779" s="147"/>
      <c r="B1779" s="148"/>
      <c r="C1779" s="147"/>
      <c r="D1779" s="128"/>
      <c r="E1779" s="135" t="str">
        <f>IFERROR(INDEX('Материал хисобот'!$C$9:$C$259,MATCH(D1779,'Материал хисобот'!$B$9:$B$259,0),1),"")</f>
        <v/>
      </c>
      <c r="F1779" s="136" t="str">
        <f>IFERROR(INDEX('Материал хисобот'!$D$9:$D$259,MATCH(D1779,'Материал хисобот'!$B$9:$B$259,0),1),"")</f>
        <v/>
      </c>
      <c r="G1779" s="141"/>
      <c r="H1779" s="142"/>
    </row>
    <row r="1780" spans="1:8">
      <c r="A1780" s="147"/>
      <c r="B1780" s="148"/>
      <c r="C1780" s="147"/>
      <c r="D1780" s="128"/>
      <c r="E1780" s="135" t="str">
        <f>IFERROR(INDEX('Материал хисобот'!$C$9:$C$259,MATCH(D1780,'Материал хисобот'!$B$9:$B$259,0),1),"")</f>
        <v/>
      </c>
      <c r="F1780" s="136" t="str">
        <f>IFERROR(INDEX('Материал хисобот'!$D$9:$D$259,MATCH(D1780,'Материал хисобот'!$B$9:$B$259,0),1),"")</f>
        <v/>
      </c>
      <c r="G1780" s="141"/>
      <c r="H1780" s="142"/>
    </row>
    <row r="1781" spans="1:8">
      <c r="A1781" s="147"/>
      <c r="B1781" s="148"/>
      <c r="C1781" s="147"/>
      <c r="D1781" s="128"/>
      <c r="E1781" s="135" t="str">
        <f>IFERROR(INDEX('Материал хисобот'!$C$9:$C$259,MATCH(D1781,'Материал хисобот'!$B$9:$B$259,0),1),"")</f>
        <v/>
      </c>
      <c r="F1781" s="136" t="str">
        <f>IFERROR(INDEX('Материал хисобот'!$D$9:$D$259,MATCH(D1781,'Материал хисобот'!$B$9:$B$259,0),1),"")</f>
        <v/>
      </c>
      <c r="G1781" s="141"/>
      <c r="H1781" s="142"/>
    </row>
    <row r="1782" spans="1:8">
      <c r="A1782" s="147"/>
      <c r="B1782" s="148"/>
      <c r="C1782" s="147"/>
      <c r="D1782" s="128"/>
      <c r="E1782" s="135" t="str">
        <f>IFERROR(INDEX('Материал хисобот'!$C$9:$C$259,MATCH(D1782,'Материал хисобот'!$B$9:$B$259,0),1),"")</f>
        <v/>
      </c>
      <c r="F1782" s="136" t="str">
        <f>IFERROR(INDEX('Материал хисобот'!$D$9:$D$259,MATCH(D1782,'Материал хисобот'!$B$9:$B$259,0),1),"")</f>
        <v/>
      </c>
      <c r="G1782" s="141"/>
      <c r="H1782" s="142"/>
    </row>
    <row r="1783" spans="1:8">
      <c r="A1783" s="147"/>
      <c r="B1783" s="148"/>
      <c r="C1783" s="147"/>
      <c r="D1783" s="128"/>
      <c r="E1783" s="135" t="str">
        <f>IFERROR(INDEX('Материал хисобот'!$C$9:$C$259,MATCH(D1783,'Материал хисобот'!$B$9:$B$259,0),1),"")</f>
        <v/>
      </c>
      <c r="F1783" s="136" t="str">
        <f>IFERROR(INDEX('Материал хисобот'!$D$9:$D$259,MATCH(D1783,'Материал хисобот'!$B$9:$B$259,0),1),"")</f>
        <v/>
      </c>
      <c r="G1783" s="141"/>
      <c r="H1783" s="142"/>
    </row>
    <row r="1784" spans="1:8">
      <c r="A1784" s="147"/>
      <c r="B1784" s="148"/>
      <c r="C1784" s="147"/>
      <c r="D1784" s="128"/>
      <c r="E1784" s="135" t="str">
        <f>IFERROR(INDEX('Материал хисобот'!$C$9:$C$259,MATCH(D1784,'Материал хисобот'!$B$9:$B$259,0),1),"")</f>
        <v/>
      </c>
      <c r="F1784" s="136" t="str">
        <f>IFERROR(INDEX('Материал хисобот'!$D$9:$D$259,MATCH(D1784,'Материал хисобот'!$B$9:$B$259,0),1),"")</f>
        <v/>
      </c>
      <c r="G1784" s="141"/>
      <c r="H1784" s="142"/>
    </row>
    <row r="1785" spans="1:8">
      <c r="A1785" s="147"/>
      <c r="B1785" s="148"/>
      <c r="C1785" s="147"/>
      <c r="D1785" s="128"/>
      <c r="E1785" s="135" t="str">
        <f>IFERROR(INDEX('Материал хисобот'!$C$9:$C$259,MATCH(D1785,'Материал хисобот'!$B$9:$B$259,0),1),"")</f>
        <v/>
      </c>
      <c r="F1785" s="136" t="str">
        <f>IFERROR(INDEX('Материал хисобот'!$D$9:$D$259,MATCH(D1785,'Материал хисобот'!$B$9:$B$259,0),1),"")</f>
        <v/>
      </c>
      <c r="G1785" s="141"/>
      <c r="H1785" s="142"/>
    </row>
    <row r="1786" spans="1:8">
      <c r="A1786" s="147"/>
      <c r="B1786" s="148"/>
      <c r="C1786" s="147"/>
      <c r="D1786" s="128"/>
      <c r="E1786" s="135" t="str">
        <f>IFERROR(INDEX('Материал хисобот'!$C$9:$C$259,MATCH(D1786,'Материал хисобот'!$B$9:$B$259,0),1),"")</f>
        <v/>
      </c>
      <c r="F1786" s="136" t="str">
        <f>IFERROR(INDEX('Материал хисобот'!$D$9:$D$259,MATCH(D1786,'Материал хисобот'!$B$9:$B$259,0),1),"")</f>
        <v/>
      </c>
      <c r="G1786" s="141"/>
      <c r="H1786" s="142"/>
    </row>
    <row r="1787" spans="1:8">
      <c r="A1787" s="147"/>
      <c r="B1787" s="148"/>
      <c r="C1787" s="147"/>
      <c r="D1787" s="128"/>
      <c r="E1787" s="135" t="str">
        <f>IFERROR(INDEX('Материал хисобот'!$C$9:$C$259,MATCH(D1787,'Материал хисобот'!$B$9:$B$259,0),1),"")</f>
        <v/>
      </c>
      <c r="F1787" s="136" t="str">
        <f>IFERROR(INDEX('Материал хисобот'!$D$9:$D$259,MATCH(D1787,'Материал хисобот'!$B$9:$B$259,0),1),"")</f>
        <v/>
      </c>
      <c r="G1787" s="141"/>
      <c r="H1787" s="142"/>
    </row>
    <row r="1788" spans="1:8">
      <c r="A1788" s="147"/>
      <c r="B1788" s="148"/>
      <c r="C1788" s="147"/>
      <c r="D1788" s="128"/>
      <c r="E1788" s="135" t="str">
        <f>IFERROR(INDEX('Материал хисобот'!$C$9:$C$259,MATCH(D1788,'Материал хисобот'!$B$9:$B$259,0),1),"")</f>
        <v/>
      </c>
      <c r="F1788" s="136" t="str">
        <f>IFERROR(INDEX('Материал хисобот'!$D$9:$D$259,MATCH(D1788,'Материал хисобот'!$B$9:$B$259,0),1),"")</f>
        <v/>
      </c>
      <c r="G1788" s="141"/>
      <c r="H1788" s="142"/>
    </row>
    <row r="1789" spans="1:8">
      <c r="A1789" s="147"/>
      <c r="B1789" s="148"/>
      <c r="C1789" s="147"/>
      <c r="D1789" s="128"/>
      <c r="E1789" s="135" t="str">
        <f>IFERROR(INDEX('Материал хисобот'!$C$9:$C$259,MATCH(D1789,'Материал хисобот'!$B$9:$B$259,0),1),"")</f>
        <v/>
      </c>
      <c r="F1789" s="136" t="str">
        <f>IFERROR(INDEX('Материал хисобот'!$D$9:$D$259,MATCH(D1789,'Материал хисобот'!$B$9:$B$259,0),1),"")</f>
        <v/>
      </c>
      <c r="G1789" s="141"/>
      <c r="H1789" s="142"/>
    </row>
    <row r="1790" spans="1:8">
      <c r="A1790" s="147"/>
      <c r="B1790" s="148"/>
      <c r="C1790" s="147"/>
      <c r="D1790" s="128"/>
      <c r="E1790" s="135" t="str">
        <f>IFERROR(INDEX('Материал хисобот'!$C$9:$C$259,MATCH(D1790,'Материал хисобот'!$B$9:$B$259,0),1),"")</f>
        <v/>
      </c>
      <c r="F1790" s="136" t="str">
        <f>IFERROR(INDEX('Материал хисобот'!$D$9:$D$259,MATCH(D1790,'Материал хисобот'!$B$9:$B$259,0),1),"")</f>
        <v/>
      </c>
      <c r="G1790" s="141"/>
      <c r="H1790" s="142"/>
    </row>
    <row r="1791" spans="1:8">
      <c r="A1791" s="147"/>
      <c r="B1791" s="148"/>
      <c r="C1791" s="147"/>
      <c r="D1791" s="128"/>
      <c r="E1791" s="135" t="str">
        <f>IFERROR(INDEX('Материал хисобот'!$C$9:$C$259,MATCH(D1791,'Материал хисобот'!$B$9:$B$259,0),1),"")</f>
        <v/>
      </c>
      <c r="F1791" s="136" t="str">
        <f>IFERROR(INDEX('Материал хисобот'!$D$9:$D$259,MATCH(D1791,'Материал хисобот'!$B$9:$B$259,0),1),"")</f>
        <v/>
      </c>
      <c r="G1791" s="141"/>
      <c r="H1791" s="142"/>
    </row>
    <row r="1792" spans="1:8">
      <c r="A1792" s="147"/>
      <c r="B1792" s="148"/>
      <c r="C1792" s="147"/>
      <c r="D1792" s="128"/>
      <c r="E1792" s="135" t="str">
        <f>IFERROR(INDEX('Материал хисобот'!$C$9:$C$259,MATCH(D1792,'Материал хисобот'!$B$9:$B$259,0),1),"")</f>
        <v/>
      </c>
      <c r="F1792" s="136" t="str">
        <f>IFERROR(INDEX('Материал хисобот'!$D$9:$D$259,MATCH(D1792,'Материал хисобот'!$B$9:$B$259,0),1),"")</f>
        <v/>
      </c>
      <c r="G1792" s="141"/>
      <c r="H1792" s="142"/>
    </row>
    <row r="1793" spans="1:8">
      <c r="A1793" s="147"/>
      <c r="B1793" s="148"/>
      <c r="C1793" s="147"/>
      <c r="D1793" s="128"/>
      <c r="E1793" s="135" t="str">
        <f>IFERROR(INDEX('Материал хисобот'!$C$9:$C$259,MATCH(D1793,'Материал хисобот'!$B$9:$B$259,0),1),"")</f>
        <v/>
      </c>
      <c r="F1793" s="136" t="str">
        <f>IFERROR(INDEX('Материал хисобот'!$D$9:$D$259,MATCH(D1793,'Материал хисобот'!$B$9:$B$259,0),1),"")</f>
        <v/>
      </c>
      <c r="G1793" s="141"/>
      <c r="H1793" s="142"/>
    </row>
    <row r="1794" spans="1:8">
      <c r="A1794" s="147"/>
      <c r="B1794" s="148"/>
      <c r="C1794" s="147"/>
      <c r="D1794" s="128"/>
      <c r="E1794" s="135" t="str">
        <f>IFERROR(INDEX('Материал хисобот'!$C$9:$C$259,MATCH(D1794,'Материал хисобот'!$B$9:$B$259,0),1),"")</f>
        <v/>
      </c>
      <c r="F1794" s="136" t="str">
        <f>IFERROR(INDEX('Материал хисобот'!$D$9:$D$259,MATCH(D1794,'Материал хисобот'!$B$9:$B$259,0),1),"")</f>
        <v/>
      </c>
      <c r="G1794" s="141"/>
      <c r="H1794" s="142"/>
    </row>
    <row r="1795" spans="1:8">
      <c r="A1795" s="147"/>
      <c r="B1795" s="148"/>
      <c r="C1795" s="147"/>
      <c r="D1795" s="128"/>
      <c r="E1795" s="135" t="str">
        <f>IFERROR(INDEX('Материал хисобот'!$C$9:$C$259,MATCH(D1795,'Материал хисобот'!$B$9:$B$259,0),1),"")</f>
        <v/>
      </c>
      <c r="F1795" s="136" t="str">
        <f>IFERROR(INDEX('Материал хисобот'!$D$9:$D$259,MATCH(D1795,'Материал хисобот'!$B$9:$B$259,0),1),"")</f>
        <v/>
      </c>
      <c r="G1795" s="141"/>
      <c r="H1795" s="142"/>
    </row>
    <row r="1796" spans="1:8">
      <c r="A1796" s="147"/>
      <c r="B1796" s="148"/>
      <c r="C1796" s="147"/>
      <c r="D1796" s="128"/>
      <c r="E1796" s="135" t="str">
        <f>IFERROR(INDEX('Материал хисобот'!$C$9:$C$259,MATCH(D1796,'Материал хисобот'!$B$9:$B$259,0),1),"")</f>
        <v/>
      </c>
      <c r="F1796" s="136" t="str">
        <f>IFERROR(INDEX('Материал хисобот'!$D$9:$D$259,MATCH(D1796,'Материал хисобот'!$B$9:$B$259,0),1),"")</f>
        <v/>
      </c>
      <c r="G1796" s="141"/>
      <c r="H1796" s="142"/>
    </row>
    <row r="1797" spans="1:8">
      <c r="A1797" s="147"/>
      <c r="B1797" s="148"/>
      <c r="C1797" s="147"/>
      <c r="D1797" s="128"/>
      <c r="E1797" s="135" t="str">
        <f>IFERROR(INDEX('Материал хисобот'!$C$9:$C$259,MATCH(D1797,'Материал хисобот'!$B$9:$B$259,0),1),"")</f>
        <v/>
      </c>
      <c r="F1797" s="136" t="str">
        <f>IFERROR(INDEX('Материал хисобот'!$D$9:$D$259,MATCH(D1797,'Материал хисобот'!$B$9:$B$259,0),1),"")</f>
        <v/>
      </c>
      <c r="G1797" s="141"/>
      <c r="H1797" s="142"/>
    </row>
    <row r="1798" spans="1:8">
      <c r="A1798" s="147"/>
      <c r="B1798" s="148"/>
      <c r="C1798" s="147"/>
      <c r="D1798" s="128"/>
      <c r="E1798" s="135" t="str">
        <f>IFERROR(INDEX('Материал хисобот'!$C$9:$C$259,MATCH(D1798,'Материал хисобот'!$B$9:$B$259,0),1),"")</f>
        <v/>
      </c>
      <c r="F1798" s="136" t="str">
        <f>IFERROR(INDEX('Материал хисобот'!$D$9:$D$259,MATCH(D1798,'Материал хисобот'!$B$9:$B$259,0),1),"")</f>
        <v/>
      </c>
      <c r="G1798" s="141"/>
      <c r="H1798" s="142"/>
    </row>
    <row r="1799" spans="1:8">
      <c r="A1799" s="147"/>
      <c r="B1799" s="148"/>
      <c r="C1799" s="147"/>
      <c r="D1799" s="128"/>
      <c r="E1799" s="135" t="str">
        <f>IFERROR(INDEX('Материал хисобот'!$C$9:$C$259,MATCH(D1799,'Материал хисобот'!$B$9:$B$259,0),1),"")</f>
        <v/>
      </c>
      <c r="F1799" s="136" t="str">
        <f>IFERROR(INDEX('Материал хисобот'!$D$9:$D$259,MATCH(D1799,'Материал хисобот'!$B$9:$B$259,0),1),"")</f>
        <v/>
      </c>
      <c r="G1799" s="141"/>
      <c r="H1799" s="142"/>
    </row>
    <row r="1800" spans="1:8">
      <c r="A1800" s="147"/>
      <c r="B1800" s="148"/>
      <c r="C1800" s="147"/>
      <c r="D1800" s="128"/>
      <c r="E1800" s="135" t="str">
        <f>IFERROR(INDEX('Материал хисобот'!$C$9:$C$259,MATCH(D1800,'Материал хисобот'!$B$9:$B$259,0),1),"")</f>
        <v/>
      </c>
      <c r="F1800" s="136" t="str">
        <f>IFERROR(INDEX('Материал хисобот'!$D$9:$D$259,MATCH(D1800,'Материал хисобот'!$B$9:$B$259,0),1),"")</f>
        <v/>
      </c>
      <c r="G1800" s="141"/>
      <c r="H1800" s="142"/>
    </row>
    <row r="1801" spans="1:8">
      <c r="A1801" s="147"/>
      <c r="B1801" s="148"/>
      <c r="C1801" s="147"/>
      <c r="D1801" s="128"/>
      <c r="E1801" s="135" t="str">
        <f>IFERROR(INDEX('Материал хисобот'!$C$9:$C$259,MATCH(D1801,'Материал хисобот'!$B$9:$B$259,0),1),"")</f>
        <v/>
      </c>
      <c r="F1801" s="136" t="str">
        <f>IFERROR(INDEX('Материал хисобот'!$D$9:$D$259,MATCH(D1801,'Материал хисобот'!$B$9:$B$259,0),1),"")</f>
        <v/>
      </c>
      <c r="G1801" s="141"/>
      <c r="H1801" s="142"/>
    </row>
    <row r="1802" spans="1:8">
      <c r="A1802" s="147"/>
      <c r="B1802" s="148"/>
      <c r="C1802" s="147"/>
      <c r="D1802" s="128"/>
      <c r="E1802" s="135" t="str">
        <f>IFERROR(INDEX('Материал хисобот'!$C$9:$C$259,MATCH(D1802,'Материал хисобот'!$B$9:$B$259,0),1),"")</f>
        <v/>
      </c>
      <c r="F1802" s="136" t="str">
        <f>IFERROR(INDEX('Материал хисобот'!$D$9:$D$259,MATCH(D1802,'Материал хисобот'!$B$9:$B$259,0),1),"")</f>
        <v/>
      </c>
      <c r="G1802" s="141"/>
      <c r="H1802" s="142"/>
    </row>
    <row r="1803" spans="1:8">
      <c r="A1803" s="147"/>
      <c r="B1803" s="148"/>
      <c r="C1803" s="147"/>
      <c r="D1803" s="128"/>
      <c r="E1803" s="135" t="str">
        <f>IFERROR(INDEX('Материал хисобот'!$C$9:$C$259,MATCH(D1803,'Материал хисобот'!$B$9:$B$259,0),1),"")</f>
        <v/>
      </c>
      <c r="F1803" s="136" t="str">
        <f>IFERROR(INDEX('Материал хисобот'!$D$9:$D$259,MATCH(D1803,'Материал хисобот'!$B$9:$B$259,0),1),"")</f>
        <v/>
      </c>
      <c r="G1803" s="141"/>
      <c r="H1803" s="142"/>
    </row>
    <row r="1804" spans="1:8">
      <c r="A1804" s="147"/>
      <c r="B1804" s="148"/>
      <c r="C1804" s="147"/>
      <c r="D1804" s="128"/>
      <c r="E1804" s="135" t="str">
        <f>IFERROR(INDEX('Материал хисобот'!$C$9:$C$259,MATCH(D1804,'Материал хисобот'!$B$9:$B$259,0),1),"")</f>
        <v/>
      </c>
      <c r="F1804" s="136" t="str">
        <f>IFERROR(INDEX('Материал хисобот'!$D$9:$D$259,MATCH(D1804,'Материал хисобот'!$B$9:$B$259,0),1),"")</f>
        <v/>
      </c>
      <c r="G1804" s="141"/>
      <c r="H1804" s="142"/>
    </row>
    <row r="1805" spans="1:8">
      <c r="A1805" s="147"/>
      <c r="B1805" s="148"/>
      <c r="C1805" s="147"/>
      <c r="D1805" s="128"/>
      <c r="E1805" s="135" t="str">
        <f>IFERROR(INDEX('Материал хисобот'!$C$9:$C$259,MATCH(D1805,'Материал хисобот'!$B$9:$B$259,0),1),"")</f>
        <v/>
      </c>
      <c r="F1805" s="136" t="str">
        <f>IFERROR(INDEX('Материал хисобот'!$D$9:$D$259,MATCH(D1805,'Материал хисобот'!$B$9:$B$259,0),1),"")</f>
        <v/>
      </c>
      <c r="G1805" s="141"/>
      <c r="H1805" s="142"/>
    </row>
    <row r="1806" spans="1:8">
      <c r="A1806" s="147"/>
      <c r="B1806" s="148"/>
      <c r="C1806" s="147"/>
      <c r="D1806" s="128"/>
      <c r="E1806" s="135" t="str">
        <f>IFERROR(INDEX('Материал хисобот'!$C$9:$C$259,MATCH(D1806,'Материал хисобот'!$B$9:$B$259,0),1),"")</f>
        <v/>
      </c>
      <c r="F1806" s="136" t="str">
        <f>IFERROR(INDEX('Материал хисобот'!$D$9:$D$259,MATCH(D1806,'Материал хисобот'!$B$9:$B$259,0),1),"")</f>
        <v/>
      </c>
      <c r="G1806" s="141"/>
      <c r="H1806" s="142"/>
    </row>
    <row r="1807" spans="1:8">
      <c r="A1807" s="147"/>
      <c r="B1807" s="148"/>
      <c r="C1807" s="147"/>
      <c r="D1807" s="128"/>
      <c r="E1807" s="135" t="str">
        <f>IFERROR(INDEX('Материал хисобот'!$C$9:$C$259,MATCH(D1807,'Материал хисобот'!$B$9:$B$259,0),1),"")</f>
        <v/>
      </c>
      <c r="F1807" s="136" t="str">
        <f>IFERROR(INDEX('Материал хисобот'!$D$9:$D$259,MATCH(D1807,'Материал хисобот'!$B$9:$B$259,0),1),"")</f>
        <v/>
      </c>
      <c r="G1807" s="141"/>
      <c r="H1807" s="142"/>
    </row>
    <row r="1808" spans="1:8">
      <c r="A1808" s="147"/>
      <c r="B1808" s="148"/>
      <c r="C1808" s="147"/>
      <c r="D1808" s="128"/>
      <c r="E1808" s="135" t="str">
        <f>IFERROR(INDEX('Материал хисобот'!$C$9:$C$259,MATCH(D1808,'Материал хисобот'!$B$9:$B$259,0),1),"")</f>
        <v/>
      </c>
      <c r="F1808" s="136" t="str">
        <f>IFERROR(INDEX('Материал хисобот'!$D$9:$D$259,MATCH(D1808,'Материал хисобот'!$B$9:$B$259,0),1),"")</f>
        <v/>
      </c>
      <c r="G1808" s="141"/>
      <c r="H1808" s="142"/>
    </row>
    <row r="1809" spans="1:8">
      <c r="A1809" s="147"/>
      <c r="B1809" s="148"/>
      <c r="C1809" s="147"/>
      <c r="D1809" s="128"/>
      <c r="E1809" s="135" t="str">
        <f>IFERROR(INDEX('Материал хисобот'!$C$9:$C$259,MATCH(D1809,'Материал хисобот'!$B$9:$B$259,0),1),"")</f>
        <v/>
      </c>
      <c r="F1809" s="136" t="str">
        <f>IFERROR(INDEX('Материал хисобот'!$D$9:$D$259,MATCH(D1809,'Материал хисобот'!$B$9:$B$259,0),1),"")</f>
        <v/>
      </c>
      <c r="G1809" s="141"/>
      <c r="H1809" s="142"/>
    </row>
    <row r="1810" spans="1:8">
      <c r="A1810" s="147"/>
      <c r="B1810" s="148"/>
      <c r="C1810" s="147"/>
      <c r="D1810" s="128"/>
      <c r="E1810" s="135" t="str">
        <f>IFERROR(INDEX('Материал хисобот'!$C$9:$C$259,MATCH(D1810,'Материал хисобот'!$B$9:$B$259,0),1),"")</f>
        <v/>
      </c>
      <c r="F1810" s="136" t="str">
        <f>IFERROR(INDEX('Материал хисобот'!$D$9:$D$259,MATCH(D1810,'Материал хисобот'!$B$9:$B$259,0),1),"")</f>
        <v/>
      </c>
      <c r="G1810" s="141"/>
      <c r="H1810" s="142"/>
    </row>
    <row r="1811" spans="1:8">
      <c r="A1811" s="147"/>
      <c r="B1811" s="148"/>
      <c r="C1811" s="147"/>
      <c r="D1811" s="128"/>
      <c r="E1811" s="135" t="str">
        <f>IFERROR(INDEX('Материал хисобот'!$C$9:$C$259,MATCH(D1811,'Материал хисобот'!$B$9:$B$259,0),1),"")</f>
        <v/>
      </c>
      <c r="F1811" s="136" t="str">
        <f>IFERROR(INDEX('Материал хисобот'!$D$9:$D$259,MATCH(D1811,'Материал хисобот'!$B$9:$B$259,0),1),"")</f>
        <v/>
      </c>
      <c r="G1811" s="141"/>
      <c r="H1811" s="142"/>
    </row>
    <row r="1812" spans="1:8">
      <c r="A1812" s="147"/>
      <c r="B1812" s="148"/>
      <c r="C1812" s="147"/>
      <c r="D1812" s="128"/>
      <c r="E1812" s="135" t="str">
        <f>IFERROR(INDEX('Материал хисобот'!$C$9:$C$259,MATCH(D1812,'Материал хисобот'!$B$9:$B$259,0),1),"")</f>
        <v/>
      </c>
      <c r="F1812" s="136" t="str">
        <f>IFERROR(INDEX('Материал хисобот'!$D$9:$D$259,MATCH(D1812,'Материал хисобот'!$B$9:$B$259,0),1),"")</f>
        <v/>
      </c>
      <c r="G1812" s="141"/>
      <c r="H1812" s="142"/>
    </row>
    <row r="1813" spans="1:8">
      <c r="A1813" s="147"/>
      <c r="B1813" s="148"/>
      <c r="C1813" s="147"/>
      <c r="D1813" s="128"/>
      <c r="E1813" s="135" t="str">
        <f>IFERROR(INDEX('Материал хисобот'!$C$9:$C$259,MATCH(D1813,'Материал хисобот'!$B$9:$B$259,0),1),"")</f>
        <v/>
      </c>
      <c r="F1813" s="136" t="str">
        <f>IFERROR(INDEX('Материал хисобот'!$D$9:$D$259,MATCH(D1813,'Материал хисобот'!$B$9:$B$259,0),1),"")</f>
        <v/>
      </c>
      <c r="G1813" s="141"/>
      <c r="H1813" s="142"/>
    </row>
    <row r="1814" spans="1:8">
      <c r="A1814" s="147"/>
      <c r="B1814" s="148"/>
      <c r="C1814" s="147"/>
      <c r="D1814" s="128"/>
      <c r="E1814" s="135" t="str">
        <f>IFERROR(INDEX('Материал хисобот'!$C$9:$C$259,MATCH(D1814,'Материал хисобот'!$B$9:$B$259,0),1),"")</f>
        <v/>
      </c>
      <c r="F1814" s="136" t="str">
        <f>IFERROR(INDEX('Материал хисобот'!$D$9:$D$259,MATCH(D1814,'Материал хисобот'!$B$9:$B$259,0),1),"")</f>
        <v/>
      </c>
      <c r="G1814" s="141"/>
      <c r="H1814" s="142"/>
    </row>
    <row r="1815" spans="1:8">
      <c r="A1815" s="147"/>
      <c r="B1815" s="148"/>
      <c r="C1815" s="147"/>
      <c r="D1815" s="128"/>
      <c r="E1815" s="135" t="str">
        <f>IFERROR(INDEX('Материал хисобот'!$C$9:$C$259,MATCH(D1815,'Материал хисобот'!$B$9:$B$259,0),1),"")</f>
        <v/>
      </c>
      <c r="F1815" s="136" t="str">
        <f>IFERROR(INDEX('Материал хисобот'!$D$9:$D$259,MATCH(D1815,'Материал хисобот'!$B$9:$B$259,0),1),"")</f>
        <v/>
      </c>
      <c r="G1815" s="141"/>
      <c r="H1815" s="142"/>
    </row>
    <row r="1816" spans="1:8">
      <c r="A1816" s="147"/>
      <c r="B1816" s="148"/>
      <c r="C1816" s="147"/>
      <c r="D1816" s="128"/>
      <c r="E1816" s="135" t="str">
        <f>IFERROR(INDEX('Материал хисобот'!$C$9:$C$259,MATCH(D1816,'Материал хисобот'!$B$9:$B$259,0),1),"")</f>
        <v/>
      </c>
      <c r="F1816" s="136" t="str">
        <f>IFERROR(INDEX('Материал хисобот'!$D$9:$D$259,MATCH(D1816,'Материал хисобот'!$B$9:$B$259,0),1),"")</f>
        <v/>
      </c>
      <c r="G1816" s="141"/>
      <c r="H1816" s="142"/>
    </row>
    <row r="1817" spans="1:8">
      <c r="A1817" s="147"/>
      <c r="B1817" s="148"/>
      <c r="C1817" s="147"/>
      <c r="D1817" s="128"/>
      <c r="E1817" s="135" t="str">
        <f>IFERROR(INDEX('Материал хисобот'!$C$9:$C$259,MATCH(D1817,'Материал хисобот'!$B$9:$B$259,0),1),"")</f>
        <v/>
      </c>
      <c r="F1817" s="136" t="str">
        <f>IFERROR(INDEX('Материал хисобот'!$D$9:$D$259,MATCH(D1817,'Материал хисобот'!$B$9:$B$259,0),1),"")</f>
        <v/>
      </c>
      <c r="G1817" s="141"/>
      <c r="H1817" s="142"/>
    </row>
    <row r="1818" spans="1:8">
      <c r="A1818" s="147"/>
      <c r="B1818" s="148"/>
      <c r="C1818" s="147"/>
      <c r="D1818" s="128"/>
      <c r="E1818" s="135" t="str">
        <f>IFERROR(INDEX('Материал хисобот'!$C$9:$C$259,MATCH(D1818,'Материал хисобот'!$B$9:$B$259,0),1),"")</f>
        <v/>
      </c>
      <c r="F1818" s="136" t="str">
        <f>IFERROR(INDEX('Материал хисобот'!$D$9:$D$259,MATCH(D1818,'Материал хисобот'!$B$9:$B$259,0),1),"")</f>
        <v/>
      </c>
      <c r="G1818" s="141"/>
      <c r="H1818" s="142"/>
    </row>
    <row r="1819" spans="1:8">
      <c r="A1819" s="147"/>
      <c r="B1819" s="148"/>
      <c r="C1819" s="147"/>
      <c r="D1819" s="128"/>
      <c r="E1819" s="135" t="str">
        <f>IFERROR(INDEX('Материал хисобот'!$C$9:$C$259,MATCH(D1819,'Материал хисобот'!$B$9:$B$259,0),1),"")</f>
        <v/>
      </c>
      <c r="F1819" s="136" t="str">
        <f>IFERROR(INDEX('Материал хисобот'!$D$9:$D$259,MATCH(D1819,'Материал хисобот'!$B$9:$B$259,0),1),"")</f>
        <v/>
      </c>
      <c r="G1819" s="141"/>
      <c r="H1819" s="142"/>
    </row>
    <row r="1820" spans="1:8">
      <c r="A1820" s="147"/>
      <c r="B1820" s="148"/>
      <c r="C1820" s="147"/>
      <c r="D1820" s="128"/>
      <c r="E1820" s="135" t="str">
        <f>IFERROR(INDEX('Материал хисобот'!$C$9:$C$259,MATCH(D1820,'Материал хисобот'!$B$9:$B$259,0),1),"")</f>
        <v/>
      </c>
      <c r="F1820" s="136" t="str">
        <f>IFERROR(INDEX('Материал хисобот'!$D$9:$D$259,MATCH(D1820,'Материал хисобот'!$B$9:$B$259,0),1),"")</f>
        <v/>
      </c>
      <c r="G1820" s="141"/>
      <c r="H1820" s="142"/>
    </row>
    <row r="1821" spans="1:8">
      <c r="A1821" s="147"/>
      <c r="B1821" s="148"/>
      <c r="C1821" s="147"/>
      <c r="D1821" s="128"/>
      <c r="E1821" s="135" t="str">
        <f>IFERROR(INDEX('Материал хисобот'!$C$9:$C$259,MATCH(D1821,'Материал хисобот'!$B$9:$B$259,0),1),"")</f>
        <v/>
      </c>
      <c r="F1821" s="136" t="str">
        <f>IFERROR(INDEX('Материал хисобот'!$D$9:$D$259,MATCH(D1821,'Материал хисобот'!$B$9:$B$259,0),1),"")</f>
        <v/>
      </c>
      <c r="G1821" s="141"/>
      <c r="H1821" s="142"/>
    </row>
    <row r="1822" spans="1:8">
      <c r="A1822" s="147"/>
      <c r="B1822" s="148"/>
      <c r="C1822" s="147"/>
      <c r="D1822" s="128"/>
      <c r="E1822" s="135" t="str">
        <f>IFERROR(INDEX('Материал хисобот'!$C$9:$C$259,MATCH(D1822,'Материал хисобот'!$B$9:$B$259,0),1),"")</f>
        <v/>
      </c>
      <c r="F1822" s="136" t="str">
        <f>IFERROR(INDEX('Материал хисобот'!$D$9:$D$259,MATCH(D1822,'Материал хисобот'!$B$9:$B$259,0),1),"")</f>
        <v/>
      </c>
      <c r="G1822" s="141"/>
      <c r="H1822" s="142"/>
    </row>
    <row r="1823" spans="1:8">
      <c r="A1823" s="147"/>
      <c r="B1823" s="148"/>
      <c r="C1823" s="147"/>
      <c r="D1823" s="128"/>
      <c r="E1823" s="135" t="str">
        <f>IFERROR(INDEX('Материал хисобот'!$C$9:$C$259,MATCH(D1823,'Материал хисобот'!$B$9:$B$259,0),1),"")</f>
        <v/>
      </c>
      <c r="F1823" s="136" t="str">
        <f>IFERROR(INDEX('Материал хисобот'!$D$9:$D$259,MATCH(D1823,'Материал хисобот'!$B$9:$B$259,0),1),"")</f>
        <v/>
      </c>
      <c r="G1823" s="141"/>
      <c r="H1823" s="142"/>
    </row>
    <row r="1824" spans="1:8">
      <c r="A1824" s="147"/>
      <c r="B1824" s="148"/>
      <c r="C1824" s="147"/>
      <c r="D1824" s="128"/>
      <c r="E1824" s="135" t="str">
        <f>IFERROR(INDEX('Материал хисобот'!$C$9:$C$259,MATCH(D1824,'Материал хисобот'!$B$9:$B$259,0),1),"")</f>
        <v/>
      </c>
      <c r="F1824" s="136" t="str">
        <f>IFERROR(INDEX('Материал хисобот'!$D$9:$D$259,MATCH(D1824,'Материал хисобот'!$B$9:$B$259,0),1),"")</f>
        <v/>
      </c>
      <c r="G1824" s="141"/>
      <c r="H1824" s="142"/>
    </row>
    <row r="1825" spans="1:8">
      <c r="A1825" s="147"/>
      <c r="B1825" s="148"/>
      <c r="C1825" s="147"/>
      <c r="D1825" s="128"/>
      <c r="E1825" s="135" t="str">
        <f>IFERROR(INDEX('Материал хисобот'!$C$9:$C$259,MATCH(D1825,'Материал хисобот'!$B$9:$B$259,0),1),"")</f>
        <v/>
      </c>
      <c r="F1825" s="136" t="str">
        <f>IFERROR(INDEX('Материал хисобот'!$D$9:$D$259,MATCH(D1825,'Материал хисобот'!$B$9:$B$259,0),1),"")</f>
        <v/>
      </c>
      <c r="G1825" s="141"/>
      <c r="H1825" s="142"/>
    </row>
    <row r="1826" spans="1:8">
      <c r="A1826" s="147"/>
      <c r="B1826" s="148"/>
      <c r="C1826" s="147"/>
      <c r="D1826" s="128"/>
      <c r="E1826" s="135" t="str">
        <f>IFERROR(INDEX('Материал хисобот'!$C$9:$C$259,MATCH(D1826,'Материал хисобот'!$B$9:$B$259,0),1),"")</f>
        <v/>
      </c>
      <c r="F1826" s="136" t="str">
        <f>IFERROR(INDEX('Материал хисобот'!$D$9:$D$259,MATCH(D1826,'Материал хисобот'!$B$9:$B$259,0),1),"")</f>
        <v/>
      </c>
      <c r="G1826" s="141"/>
      <c r="H1826" s="142"/>
    </row>
    <row r="1827" spans="1:8">
      <c r="A1827" s="147"/>
      <c r="B1827" s="148"/>
      <c r="C1827" s="147"/>
      <c r="D1827" s="128"/>
      <c r="E1827" s="135" t="str">
        <f>IFERROR(INDEX('Материал хисобот'!$C$9:$C$259,MATCH(D1827,'Материал хисобот'!$B$9:$B$259,0),1),"")</f>
        <v/>
      </c>
      <c r="F1827" s="136" t="str">
        <f>IFERROR(INDEX('Материал хисобот'!$D$9:$D$259,MATCH(D1827,'Материал хисобот'!$B$9:$B$259,0),1),"")</f>
        <v/>
      </c>
      <c r="G1827" s="141"/>
      <c r="H1827" s="142"/>
    </row>
    <row r="1828" spans="1:8">
      <c r="A1828" s="147"/>
      <c r="B1828" s="148"/>
      <c r="C1828" s="147"/>
      <c r="D1828" s="128"/>
      <c r="E1828" s="135" t="str">
        <f>IFERROR(INDEX('Материал хисобот'!$C$9:$C$259,MATCH(D1828,'Материал хисобот'!$B$9:$B$259,0),1),"")</f>
        <v/>
      </c>
      <c r="F1828" s="136" t="str">
        <f>IFERROR(INDEX('Материал хисобот'!$D$9:$D$259,MATCH(D1828,'Материал хисобот'!$B$9:$B$259,0),1),"")</f>
        <v/>
      </c>
      <c r="G1828" s="141"/>
      <c r="H1828" s="142"/>
    </row>
    <row r="1829" spans="1:8">
      <c r="A1829" s="147"/>
      <c r="B1829" s="148"/>
      <c r="C1829" s="147"/>
      <c r="D1829" s="128"/>
      <c r="E1829" s="135" t="str">
        <f>IFERROR(INDEX('Материал хисобот'!$C$9:$C$259,MATCH(D1829,'Материал хисобот'!$B$9:$B$259,0),1),"")</f>
        <v/>
      </c>
      <c r="F1829" s="136" t="str">
        <f>IFERROR(INDEX('Материал хисобот'!$D$9:$D$259,MATCH(D1829,'Материал хисобот'!$B$9:$B$259,0),1),"")</f>
        <v/>
      </c>
      <c r="G1829" s="141"/>
      <c r="H1829" s="142"/>
    </row>
    <row r="1830" spans="1:8">
      <c r="A1830" s="147"/>
      <c r="B1830" s="148"/>
      <c r="C1830" s="147"/>
      <c r="D1830" s="128"/>
      <c r="E1830" s="135" t="str">
        <f>IFERROR(INDEX('Материал хисобот'!$C$9:$C$259,MATCH(D1830,'Материал хисобот'!$B$9:$B$259,0),1),"")</f>
        <v/>
      </c>
      <c r="F1830" s="136" t="str">
        <f>IFERROR(INDEX('Материал хисобот'!$D$9:$D$259,MATCH(D1830,'Материал хисобот'!$B$9:$B$259,0),1),"")</f>
        <v/>
      </c>
      <c r="G1830" s="141"/>
      <c r="H1830" s="142"/>
    </row>
    <row r="1831" spans="1:8">
      <c r="A1831" s="147"/>
      <c r="B1831" s="148"/>
      <c r="C1831" s="147"/>
      <c r="D1831" s="128"/>
      <c r="E1831" s="135" t="str">
        <f>IFERROR(INDEX('Материал хисобот'!$C$9:$C$259,MATCH(D1831,'Материал хисобот'!$B$9:$B$259,0),1),"")</f>
        <v/>
      </c>
      <c r="F1831" s="136" t="str">
        <f>IFERROR(INDEX('Материал хисобот'!$D$9:$D$259,MATCH(D1831,'Материал хисобот'!$B$9:$B$259,0),1),"")</f>
        <v/>
      </c>
      <c r="G1831" s="141"/>
      <c r="H1831" s="142"/>
    </row>
    <row r="1832" spans="1:8">
      <c r="A1832" s="147"/>
      <c r="B1832" s="148"/>
      <c r="C1832" s="147"/>
      <c r="D1832" s="128"/>
      <c r="E1832" s="135" t="str">
        <f>IFERROR(INDEX('Материал хисобот'!$C$9:$C$259,MATCH(D1832,'Материал хисобот'!$B$9:$B$259,0),1),"")</f>
        <v/>
      </c>
      <c r="F1832" s="136" t="str">
        <f>IFERROR(INDEX('Материал хисобот'!$D$9:$D$259,MATCH(D1832,'Материал хисобот'!$B$9:$B$259,0),1),"")</f>
        <v/>
      </c>
      <c r="G1832" s="141"/>
      <c r="H1832" s="142"/>
    </row>
    <row r="1833" spans="1:8">
      <c r="A1833" s="147"/>
      <c r="B1833" s="148"/>
      <c r="C1833" s="147"/>
      <c r="D1833" s="128"/>
      <c r="E1833" s="135" t="str">
        <f>IFERROR(INDEX('Материал хисобот'!$C$9:$C$259,MATCH(D1833,'Материал хисобот'!$B$9:$B$259,0),1),"")</f>
        <v/>
      </c>
      <c r="F1833" s="136" t="str">
        <f>IFERROR(INDEX('Материал хисобот'!$D$9:$D$259,MATCH(D1833,'Материал хисобот'!$B$9:$B$259,0),1),"")</f>
        <v/>
      </c>
      <c r="G1833" s="141"/>
      <c r="H1833" s="142"/>
    </row>
    <row r="1834" spans="1:8">
      <c r="A1834" s="147"/>
      <c r="B1834" s="148"/>
      <c r="C1834" s="147"/>
      <c r="D1834" s="128"/>
      <c r="E1834" s="135" t="str">
        <f>IFERROR(INDEX('Материал хисобот'!$C$9:$C$259,MATCH(D1834,'Материал хисобот'!$B$9:$B$259,0),1),"")</f>
        <v/>
      </c>
      <c r="F1834" s="136" t="str">
        <f>IFERROR(INDEX('Материал хисобот'!$D$9:$D$259,MATCH(D1834,'Материал хисобот'!$B$9:$B$259,0),1),"")</f>
        <v/>
      </c>
      <c r="G1834" s="141"/>
      <c r="H1834" s="142"/>
    </row>
    <row r="1835" spans="1:8">
      <c r="A1835" s="147"/>
      <c r="B1835" s="148"/>
      <c r="C1835" s="147"/>
      <c r="D1835" s="128"/>
      <c r="E1835" s="135" t="str">
        <f>IFERROR(INDEX('Материал хисобот'!$C$9:$C$259,MATCH(D1835,'Материал хисобот'!$B$9:$B$259,0),1),"")</f>
        <v/>
      </c>
      <c r="F1835" s="136" t="str">
        <f>IFERROR(INDEX('Материал хисобот'!$D$9:$D$259,MATCH(D1835,'Материал хисобот'!$B$9:$B$259,0),1),"")</f>
        <v/>
      </c>
      <c r="G1835" s="141"/>
      <c r="H1835" s="142"/>
    </row>
    <row r="1836" spans="1:8">
      <c r="A1836" s="147"/>
      <c r="B1836" s="148"/>
      <c r="C1836" s="147"/>
      <c r="D1836" s="128"/>
      <c r="E1836" s="135" t="str">
        <f>IFERROR(INDEX('Материал хисобот'!$C$9:$C$259,MATCH(D1836,'Материал хисобот'!$B$9:$B$259,0),1),"")</f>
        <v/>
      </c>
      <c r="F1836" s="136" t="str">
        <f>IFERROR(INDEX('Материал хисобот'!$D$9:$D$259,MATCH(D1836,'Материал хисобот'!$B$9:$B$259,0),1),"")</f>
        <v/>
      </c>
      <c r="G1836" s="141"/>
      <c r="H1836" s="142"/>
    </row>
    <row r="1837" spans="1:8">
      <c r="A1837" s="147"/>
      <c r="B1837" s="148"/>
      <c r="C1837" s="147"/>
      <c r="D1837" s="128"/>
      <c r="E1837" s="135" t="str">
        <f>IFERROR(INDEX('Материал хисобот'!$C$9:$C$259,MATCH(D1837,'Материал хисобот'!$B$9:$B$259,0),1),"")</f>
        <v/>
      </c>
      <c r="F1837" s="136" t="str">
        <f>IFERROR(INDEX('Материал хисобот'!$D$9:$D$259,MATCH(D1837,'Материал хисобот'!$B$9:$B$259,0),1),"")</f>
        <v/>
      </c>
      <c r="G1837" s="141"/>
      <c r="H1837" s="142"/>
    </row>
    <row r="1838" spans="1:8">
      <c r="A1838" s="147"/>
      <c r="B1838" s="148"/>
      <c r="C1838" s="147"/>
      <c r="D1838" s="128"/>
      <c r="E1838" s="135" t="str">
        <f>IFERROR(INDEX('Материал хисобот'!$C$9:$C$259,MATCH(D1838,'Материал хисобот'!$B$9:$B$259,0),1),"")</f>
        <v/>
      </c>
      <c r="F1838" s="136" t="str">
        <f>IFERROR(INDEX('Материал хисобот'!$D$9:$D$259,MATCH(D1838,'Материал хисобот'!$B$9:$B$259,0),1),"")</f>
        <v/>
      </c>
      <c r="G1838" s="141"/>
      <c r="H1838" s="142"/>
    </row>
    <row r="1839" spans="1:8">
      <c r="A1839" s="147"/>
      <c r="B1839" s="148"/>
      <c r="C1839" s="147"/>
      <c r="D1839" s="128"/>
      <c r="E1839" s="135" t="str">
        <f>IFERROR(INDEX('Материал хисобот'!$C$9:$C$259,MATCH(D1839,'Материал хисобот'!$B$9:$B$259,0),1),"")</f>
        <v/>
      </c>
      <c r="F1839" s="136" t="str">
        <f>IFERROR(INDEX('Материал хисобот'!$D$9:$D$259,MATCH(D1839,'Материал хисобот'!$B$9:$B$259,0),1),"")</f>
        <v/>
      </c>
      <c r="G1839" s="141"/>
      <c r="H1839" s="142"/>
    </row>
    <row r="1840" spans="1:8">
      <c r="A1840" s="147"/>
      <c r="B1840" s="148"/>
      <c r="C1840" s="147"/>
      <c r="D1840" s="128"/>
      <c r="E1840" s="135" t="str">
        <f>IFERROR(INDEX('Материал хисобот'!$C$9:$C$259,MATCH(D1840,'Материал хисобот'!$B$9:$B$259,0),1),"")</f>
        <v/>
      </c>
      <c r="F1840" s="136" t="str">
        <f>IFERROR(INDEX('Материал хисобот'!$D$9:$D$259,MATCH(D1840,'Материал хисобот'!$B$9:$B$259,0),1),"")</f>
        <v/>
      </c>
      <c r="G1840" s="141"/>
      <c r="H1840" s="142"/>
    </row>
    <row r="1841" spans="1:8">
      <c r="A1841" s="147"/>
      <c r="B1841" s="148"/>
      <c r="C1841" s="147"/>
      <c r="D1841" s="128"/>
      <c r="E1841" s="135" t="str">
        <f>IFERROR(INDEX('Материал хисобот'!$C$9:$C$259,MATCH(D1841,'Материал хисобот'!$B$9:$B$259,0),1),"")</f>
        <v/>
      </c>
      <c r="F1841" s="136" t="str">
        <f>IFERROR(INDEX('Материал хисобот'!$D$9:$D$259,MATCH(D1841,'Материал хисобот'!$B$9:$B$259,0),1),"")</f>
        <v/>
      </c>
      <c r="G1841" s="141"/>
      <c r="H1841" s="142"/>
    </row>
    <row r="1842" spans="1:8">
      <c r="A1842" s="147"/>
      <c r="B1842" s="148"/>
      <c r="C1842" s="147"/>
      <c r="D1842" s="128"/>
      <c r="E1842" s="135" t="str">
        <f>IFERROR(INDEX('Материал хисобот'!$C$9:$C$259,MATCH(D1842,'Материал хисобот'!$B$9:$B$259,0),1),"")</f>
        <v/>
      </c>
      <c r="F1842" s="136" t="str">
        <f>IFERROR(INDEX('Материал хисобот'!$D$9:$D$259,MATCH(D1842,'Материал хисобот'!$B$9:$B$259,0),1),"")</f>
        <v/>
      </c>
      <c r="G1842" s="141"/>
      <c r="H1842" s="142"/>
    </row>
    <row r="1843" spans="1:8">
      <c r="A1843" s="147"/>
      <c r="B1843" s="148"/>
      <c r="C1843" s="147"/>
      <c r="D1843" s="128"/>
      <c r="E1843" s="135" t="str">
        <f>IFERROR(INDEX('Материал хисобот'!$C$9:$C$259,MATCH(D1843,'Материал хисобот'!$B$9:$B$259,0),1),"")</f>
        <v/>
      </c>
      <c r="F1843" s="136" t="str">
        <f>IFERROR(INDEX('Материал хисобот'!$D$9:$D$259,MATCH(D1843,'Материал хисобот'!$B$9:$B$259,0),1),"")</f>
        <v/>
      </c>
      <c r="G1843" s="141"/>
      <c r="H1843" s="142"/>
    </row>
    <row r="1844" spans="1:8">
      <c r="A1844" s="147"/>
      <c r="B1844" s="148"/>
      <c r="C1844" s="147"/>
      <c r="D1844" s="128"/>
      <c r="E1844" s="135" t="str">
        <f>IFERROR(INDEX('Материал хисобот'!$C$9:$C$259,MATCH(D1844,'Материал хисобот'!$B$9:$B$259,0),1),"")</f>
        <v/>
      </c>
      <c r="F1844" s="136" t="str">
        <f>IFERROR(INDEX('Материал хисобот'!$D$9:$D$259,MATCH(D1844,'Материал хисобот'!$B$9:$B$259,0),1),"")</f>
        <v/>
      </c>
      <c r="G1844" s="141"/>
      <c r="H1844" s="142"/>
    </row>
    <row r="1845" spans="1:8">
      <c r="A1845" s="147"/>
      <c r="B1845" s="148"/>
      <c r="C1845" s="147"/>
      <c r="D1845" s="128"/>
      <c r="E1845" s="135" t="str">
        <f>IFERROR(INDEX('Материал хисобот'!$C$9:$C$259,MATCH(D1845,'Материал хисобот'!$B$9:$B$259,0),1),"")</f>
        <v/>
      </c>
      <c r="F1845" s="136" t="str">
        <f>IFERROR(INDEX('Материал хисобот'!$D$9:$D$259,MATCH(D1845,'Материал хисобот'!$B$9:$B$259,0),1),"")</f>
        <v/>
      </c>
      <c r="G1845" s="141"/>
      <c r="H1845" s="142"/>
    </row>
    <row r="1846" spans="1:8">
      <c r="A1846" s="147"/>
      <c r="B1846" s="148"/>
      <c r="C1846" s="147"/>
      <c r="D1846" s="128"/>
      <c r="E1846" s="135" t="str">
        <f>IFERROR(INDEX('Материал хисобот'!$C$9:$C$259,MATCH(D1846,'Материал хисобот'!$B$9:$B$259,0),1),"")</f>
        <v/>
      </c>
      <c r="F1846" s="136" t="str">
        <f>IFERROR(INDEX('Материал хисобот'!$D$9:$D$259,MATCH(D1846,'Материал хисобот'!$B$9:$B$259,0),1),"")</f>
        <v/>
      </c>
      <c r="G1846" s="141"/>
      <c r="H1846" s="142"/>
    </row>
    <row r="1847" spans="1:8">
      <c r="A1847" s="147"/>
      <c r="B1847" s="148"/>
      <c r="C1847" s="147"/>
      <c r="D1847" s="128"/>
      <c r="E1847" s="135" t="str">
        <f>IFERROR(INDEX('Материал хисобот'!$C$9:$C$259,MATCH(D1847,'Материал хисобот'!$B$9:$B$259,0),1),"")</f>
        <v/>
      </c>
      <c r="F1847" s="136" t="str">
        <f>IFERROR(INDEX('Материал хисобот'!$D$9:$D$259,MATCH(D1847,'Материал хисобот'!$B$9:$B$259,0),1),"")</f>
        <v/>
      </c>
      <c r="G1847" s="141"/>
      <c r="H1847" s="142"/>
    </row>
    <row r="1848" spans="1:8">
      <c r="A1848" s="147"/>
      <c r="B1848" s="148"/>
      <c r="C1848" s="147"/>
      <c r="D1848" s="128"/>
      <c r="E1848" s="135" t="str">
        <f>IFERROR(INDEX('Материал хисобот'!$C$9:$C$259,MATCH(D1848,'Материал хисобот'!$B$9:$B$259,0),1),"")</f>
        <v/>
      </c>
      <c r="F1848" s="136" t="str">
        <f>IFERROR(INDEX('Материал хисобот'!$D$9:$D$259,MATCH(D1848,'Материал хисобот'!$B$9:$B$259,0),1),"")</f>
        <v/>
      </c>
      <c r="G1848" s="141"/>
      <c r="H1848" s="142"/>
    </row>
    <row r="1849" spans="1:8">
      <c r="A1849" s="147"/>
      <c r="B1849" s="148"/>
      <c r="C1849" s="147"/>
      <c r="D1849" s="128"/>
      <c r="E1849" s="135" t="str">
        <f>IFERROR(INDEX('Материал хисобот'!$C$9:$C$259,MATCH(D1849,'Материал хисобот'!$B$9:$B$259,0),1),"")</f>
        <v/>
      </c>
      <c r="F1849" s="136" t="str">
        <f>IFERROR(INDEX('Материал хисобот'!$D$9:$D$259,MATCH(D1849,'Материал хисобот'!$B$9:$B$259,0),1),"")</f>
        <v/>
      </c>
      <c r="G1849" s="141"/>
      <c r="H1849" s="142"/>
    </row>
    <row r="1850" spans="1:8">
      <c r="A1850" s="147"/>
      <c r="B1850" s="148"/>
      <c r="C1850" s="147"/>
      <c r="D1850" s="128"/>
      <c r="E1850" s="135" t="str">
        <f>IFERROR(INDEX('Материал хисобот'!$C$9:$C$259,MATCH(D1850,'Материал хисобот'!$B$9:$B$259,0),1),"")</f>
        <v/>
      </c>
      <c r="F1850" s="136" t="str">
        <f>IFERROR(INDEX('Материал хисобот'!$D$9:$D$259,MATCH(D1850,'Материал хисобот'!$B$9:$B$259,0),1),"")</f>
        <v/>
      </c>
      <c r="G1850" s="141"/>
      <c r="H1850" s="142"/>
    </row>
    <row r="1851" spans="1:8">
      <c r="A1851" s="147"/>
      <c r="B1851" s="148"/>
      <c r="C1851" s="147"/>
      <c r="D1851" s="128"/>
      <c r="E1851" s="135" t="str">
        <f>IFERROR(INDEX('Материал хисобот'!$C$9:$C$259,MATCH(D1851,'Материал хисобот'!$B$9:$B$259,0),1),"")</f>
        <v/>
      </c>
      <c r="F1851" s="136" t="str">
        <f>IFERROR(INDEX('Материал хисобот'!$D$9:$D$259,MATCH(D1851,'Материал хисобот'!$B$9:$B$259,0),1),"")</f>
        <v/>
      </c>
      <c r="G1851" s="141"/>
      <c r="H1851" s="142"/>
    </row>
    <row r="1852" spans="1:8">
      <c r="A1852" s="147"/>
      <c r="B1852" s="148"/>
      <c r="C1852" s="147"/>
      <c r="D1852" s="128"/>
      <c r="E1852" s="135" t="str">
        <f>IFERROR(INDEX('Материал хисобот'!$C$9:$C$259,MATCH(D1852,'Материал хисобот'!$B$9:$B$259,0),1),"")</f>
        <v/>
      </c>
      <c r="F1852" s="136" t="str">
        <f>IFERROR(INDEX('Материал хисобот'!$D$9:$D$259,MATCH(D1852,'Материал хисобот'!$B$9:$B$259,0),1),"")</f>
        <v/>
      </c>
      <c r="G1852" s="141"/>
      <c r="H1852" s="142"/>
    </row>
    <row r="1853" spans="1:8">
      <c r="A1853" s="147"/>
      <c r="B1853" s="148"/>
      <c r="C1853" s="147"/>
      <c r="D1853" s="128"/>
      <c r="E1853" s="135" t="str">
        <f>IFERROR(INDEX('Материал хисобот'!$C$9:$C$259,MATCH(D1853,'Материал хисобот'!$B$9:$B$259,0),1),"")</f>
        <v/>
      </c>
      <c r="F1853" s="136" t="str">
        <f>IFERROR(INDEX('Материал хисобот'!$D$9:$D$259,MATCH(D1853,'Материал хисобот'!$B$9:$B$259,0),1),"")</f>
        <v/>
      </c>
      <c r="G1853" s="141"/>
      <c r="H1853" s="142"/>
    </row>
    <row r="1854" spans="1:8">
      <c r="A1854" s="147"/>
      <c r="B1854" s="148"/>
      <c r="C1854" s="147"/>
      <c r="D1854" s="128"/>
      <c r="E1854" s="135" t="str">
        <f>IFERROR(INDEX('Материал хисобот'!$C$9:$C$259,MATCH(D1854,'Материал хисобот'!$B$9:$B$259,0),1),"")</f>
        <v/>
      </c>
      <c r="F1854" s="136" t="str">
        <f>IFERROR(INDEX('Материал хисобот'!$D$9:$D$259,MATCH(D1854,'Материал хисобот'!$B$9:$B$259,0),1),"")</f>
        <v/>
      </c>
      <c r="G1854" s="141"/>
      <c r="H1854" s="142"/>
    </row>
    <row r="1855" spans="1:8">
      <c r="A1855" s="147"/>
      <c r="B1855" s="148"/>
      <c r="C1855" s="147"/>
      <c r="D1855" s="128"/>
      <c r="E1855" s="135" t="str">
        <f>IFERROR(INDEX('Материал хисобот'!$C$9:$C$259,MATCH(D1855,'Материал хисобот'!$B$9:$B$259,0),1),"")</f>
        <v/>
      </c>
      <c r="F1855" s="136" t="str">
        <f>IFERROR(INDEX('Материал хисобот'!$D$9:$D$259,MATCH(D1855,'Материал хисобот'!$B$9:$B$259,0),1),"")</f>
        <v/>
      </c>
      <c r="G1855" s="141"/>
      <c r="H1855" s="142"/>
    </row>
    <row r="1856" spans="1:8">
      <c r="A1856" s="147"/>
      <c r="B1856" s="148"/>
      <c r="C1856" s="147"/>
      <c r="D1856" s="128"/>
      <c r="E1856" s="135" t="str">
        <f>IFERROR(INDEX('Материал хисобот'!$C$9:$C$259,MATCH(D1856,'Материал хисобот'!$B$9:$B$259,0),1),"")</f>
        <v/>
      </c>
      <c r="F1856" s="136" t="str">
        <f>IFERROR(INDEX('Материал хисобот'!$D$9:$D$259,MATCH(D1856,'Материал хисобот'!$B$9:$B$259,0),1),"")</f>
        <v/>
      </c>
      <c r="G1856" s="141"/>
      <c r="H1856" s="142"/>
    </row>
    <row r="1857" spans="1:8">
      <c r="A1857" s="147"/>
      <c r="B1857" s="148"/>
      <c r="C1857" s="147"/>
      <c r="D1857" s="128"/>
      <c r="E1857" s="135" t="str">
        <f>IFERROR(INDEX('Материал хисобот'!$C$9:$C$259,MATCH(D1857,'Материал хисобот'!$B$9:$B$259,0),1),"")</f>
        <v/>
      </c>
      <c r="F1857" s="136" t="str">
        <f>IFERROR(INDEX('Материал хисобот'!$D$9:$D$259,MATCH(D1857,'Материал хисобот'!$B$9:$B$259,0),1),"")</f>
        <v/>
      </c>
      <c r="G1857" s="141"/>
      <c r="H1857" s="142"/>
    </row>
    <row r="1858" spans="1:8">
      <c r="A1858" s="147"/>
      <c r="B1858" s="148"/>
      <c r="C1858" s="147"/>
      <c r="D1858" s="128"/>
      <c r="E1858" s="135" t="str">
        <f>IFERROR(INDEX('Материал хисобот'!$C$9:$C$259,MATCH(D1858,'Материал хисобот'!$B$9:$B$259,0),1),"")</f>
        <v/>
      </c>
      <c r="F1858" s="136" t="str">
        <f>IFERROR(INDEX('Материал хисобот'!$D$9:$D$259,MATCH(D1858,'Материал хисобот'!$B$9:$B$259,0),1),"")</f>
        <v/>
      </c>
      <c r="G1858" s="141"/>
      <c r="H1858" s="142"/>
    </row>
    <row r="1859" spans="1:8">
      <c r="A1859" s="147"/>
      <c r="B1859" s="148"/>
      <c r="C1859" s="147"/>
      <c r="D1859" s="128"/>
      <c r="E1859" s="135" t="str">
        <f>IFERROR(INDEX('Материал хисобот'!$C$9:$C$259,MATCH(D1859,'Материал хисобот'!$B$9:$B$259,0),1),"")</f>
        <v/>
      </c>
      <c r="F1859" s="136" t="str">
        <f>IFERROR(INDEX('Материал хисобот'!$D$9:$D$259,MATCH(D1859,'Материал хисобот'!$B$9:$B$259,0),1),"")</f>
        <v/>
      </c>
      <c r="G1859" s="141"/>
      <c r="H1859" s="142"/>
    </row>
    <row r="1860" spans="1:8">
      <c r="A1860" s="147"/>
      <c r="B1860" s="148"/>
      <c r="C1860" s="147"/>
      <c r="D1860" s="128"/>
      <c r="E1860" s="135" t="str">
        <f>IFERROR(INDEX('Материал хисобот'!$C$9:$C$259,MATCH(D1860,'Материал хисобот'!$B$9:$B$259,0),1),"")</f>
        <v/>
      </c>
      <c r="F1860" s="136" t="str">
        <f>IFERROR(INDEX('Материал хисобот'!$D$9:$D$259,MATCH(D1860,'Материал хисобот'!$B$9:$B$259,0),1),"")</f>
        <v/>
      </c>
      <c r="G1860" s="141"/>
      <c r="H1860" s="142"/>
    </row>
    <row r="1861" spans="1:8">
      <c r="A1861" s="147"/>
      <c r="B1861" s="148"/>
      <c r="C1861" s="147"/>
      <c r="D1861" s="128"/>
      <c r="E1861" s="135" t="str">
        <f>IFERROR(INDEX('Материал хисобот'!$C$9:$C$259,MATCH(D1861,'Материал хисобот'!$B$9:$B$259,0),1),"")</f>
        <v/>
      </c>
      <c r="F1861" s="136" t="str">
        <f>IFERROR(INDEX('Материал хисобот'!$D$9:$D$259,MATCH(D1861,'Материал хисобот'!$B$9:$B$259,0),1),"")</f>
        <v/>
      </c>
      <c r="G1861" s="141"/>
      <c r="H1861" s="142"/>
    </row>
    <row r="1862" spans="1:8">
      <c r="A1862" s="147"/>
      <c r="B1862" s="148"/>
      <c r="C1862" s="147"/>
      <c r="D1862" s="128"/>
      <c r="E1862" s="135" t="str">
        <f>IFERROR(INDEX('Материал хисобот'!$C$9:$C$259,MATCH(D1862,'Материал хисобот'!$B$9:$B$259,0),1),"")</f>
        <v/>
      </c>
      <c r="F1862" s="136" t="str">
        <f>IFERROR(INDEX('Материал хисобот'!$D$9:$D$259,MATCH(D1862,'Материал хисобот'!$B$9:$B$259,0),1),"")</f>
        <v/>
      </c>
      <c r="G1862" s="141"/>
      <c r="H1862" s="142"/>
    </row>
    <row r="1863" spans="1:8">
      <c r="A1863" s="147"/>
      <c r="B1863" s="148"/>
      <c r="C1863" s="147"/>
      <c r="D1863" s="128"/>
      <c r="E1863" s="135" t="str">
        <f>IFERROR(INDEX('Материал хисобот'!$C$9:$C$259,MATCH(D1863,'Материал хисобот'!$B$9:$B$259,0),1),"")</f>
        <v/>
      </c>
      <c r="F1863" s="136" t="str">
        <f>IFERROR(INDEX('Материал хисобот'!$D$9:$D$259,MATCH(D1863,'Материал хисобот'!$B$9:$B$259,0),1),"")</f>
        <v/>
      </c>
      <c r="G1863" s="141"/>
      <c r="H1863" s="142"/>
    </row>
    <row r="1864" spans="1:8">
      <c r="A1864" s="147"/>
      <c r="B1864" s="148"/>
      <c r="C1864" s="147"/>
      <c r="D1864" s="128"/>
      <c r="E1864" s="135" t="str">
        <f>IFERROR(INDEX('Материал хисобот'!$C$9:$C$259,MATCH(D1864,'Материал хисобот'!$B$9:$B$259,0),1),"")</f>
        <v/>
      </c>
      <c r="F1864" s="136" t="str">
        <f>IFERROR(INDEX('Материал хисобот'!$D$9:$D$259,MATCH(D1864,'Материал хисобот'!$B$9:$B$259,0),1),"")</f>
        <v/>
      </c>
      <c r="G1864" s="141"/>
      <c r="H1864" s="142"/>
    </row>
    <row r="1865" spans="1:8">
      <c r="A1865" s="147"/>
      <c r="B1865" s="148"/>
      <c r="C1865" s="147"/>
      <c r="D1865" s="128"/>
      <c r="E1865" s="135" t="str">
        <f>IFERROR(INDEX('Материал хисобот'!$C$9:$C$259,MATCH(D1865,'Материал хисобот'!$B$9:$B$259,0),1),"")</f>
        <v/>
      </c>
      <c r="F1865" s="136" t="str">
        <f>IFERROR(INDEX('Материал хисобот'!$D$9:$D$259,MATCH(D1865,'Материал хисобот'!$B$9:$B$259,0),1),"")</f>
        <v/>
      </c>
      <c r="G1865" s="141"/>
      <c r="H1865" s="142"/>
    </row>
    <row r="1866" spans="1:8">
      <c r="A1866" s="147"/>
      <c r="B1866" s="148"/>
      <c r="C1866" s="147"/>
      <c r="D1866" s="128"/>
      <c r="E1866" s="135" t="str">
        <f>IFERROR(INDEX('Материал хисобот'!$C$9:$C$259,MATCH(D1866,'Материал хисобот'!$B$9:$B$259,0),1),"")</f>
        <v/>
      </c>
      <c r="F1866" s="136" t="str">
        <f>IFERROR(INDEX('Материал хисобот'!$D$9:$D$259,MATCH(D1866,'Материал хисобот'!$B$9:$B$259,0),1),"")</f>
        <v/>
      </c>
      <c r="G1866" s="141"/>
      <c r="H1866" s="142"/>
    </row>
    <row r="1867" spans="1:8">
      <c r="A1867" s="147"/>
      <c r="B1867" s="148"/>
      <c r="C1867" s="147"/>
      <c r="D1867" s="128"/>
      <c r="E1867" s="135" t="str">
        <f>IFERROR(INDEX('Материал хисобот'!$C$9:$C$259,MATCH(D1867,'Материал хисобот'!$B$9:$B$259,0),1),"")</f>
        <v/>
      </c>
      <c r="F1867" s="136" t="str">
        <f>IFERROR(INDEX('Материал хисобот'!$D$9:$D$259,MATCH(D1867,'Материал хисобот'!$B$9:$B$259,0),1),"")</f>
        <v/>
      </c>
      <c r="G1867" s="141"/>
      <c r="H1867" s="142"/>
    </row>
    <row r="1868" spans="1:8">
      <c r="A1868" s="147"/>
      <c r="B1868" s="148"/>
      <c r="C1868" s="147"/>
      <c r="D1868" s="128"/>
      <c r="E1868" s="135" t="str">
        <f>IFERROR(INDEX('Материал хисобот'!$C$9:$C$259,MATCH(D1868,'Материал хисобот'!$B$9:$B$259,0),1),"")</f>
        <v/>
      </c>
      <c r="F1868" s="136" t="str">
        <f>IFERROR(INDEX('Материал хисобот'!$D$9:$D$259,MATCH(D1868,'Материал хисобот'!$B$9:$B$259,0),1),"")</f>
        <v/>
      </c>
      <c r="G1868" s="141"/>
      <c r="H1868" s="142"/>
    </row>
    <row r="1869" spans="1:8">
      <c r="A1869" s="147"/>
      <c r="B1869" s="148"/>
      <c r="C1869" s="147"/>
      <c r="D1869" s="128"/>
      <c r="E1869" s="135" t="str">
        <f>IFERROR(INDEX('Материал хисобот'!$C$9:$C$259,MATCH(D1869,'Материал хисобот'!$B$9:$B$259,0),1),"")</f>
        <v/>
      </c>
      <c r="F1869" s="136" t="str">
        <f>IFERROR(INDEX('Материал хисобот'!$D$9:$D$259,MATCH(D1869,'Материал хисобот'!$B$9:$B$259,0),1),"")</f>
        <v/>
      </c>
      <c r="G1869" s="141"/>
      <c r="H1869" s="142"/>
    </row>
    <row r="1870" spans="1:8">
      <c r="A1870" s="147"/>
      <c r="B1870" s="148"/>
      <c r="C1870" s="147"/>
      <c r="D1870" s="128"/>
      <c r="E1870" s="135" t="str">
        <f>IFERROR(INDEX('Материал хисобот'!$C$9:$C$259,MATCH(D1870,'Материал хисобот'!$B$9:$B$259,0),1),"")</f>
        <v/>
      </c>
      <c r="F1870" s="136" t="str">
        <f>IFERROR(INDEX('Материал хисобот'!$D$9:$D$259,MATCH(D1870,'Материал хисобот'!$B$9:$B$259,0),1),"")</f>
        <v/>
      </c>
      <c r="G1870" s="141"/>
      <c r="H1870" s="142"/>
    </row>
    <row r="1871" spans="1:8">
      <c r="A1871" s="147"/>
      <c r="B1871" s="148"/>
      <c r="C1871" s="147"/>
      <c r="D1871" s="128"/>
      <c r="E1871" s="135" t="str">
        <f>IFERROR(INDEX('Материал хисобот'!$C$9:$C$259,MATCH(D1871,'Материал хисобот'!$B$9:$B$259,0),1),"")</f>
        <v/>
      </c>
      <c r="F1871" s="136" t="str">
        <f>IFERROR(INDEX('Материал хисобот'!$D$9:$D$259,MATCH(D1871,'Материал хисобот'!$B$9:$B$259,0),1),"")</f>
        <v/>
      </c>
      <c r="G1871" s="141"/>
      <c r="H1871" s="142"/>
    </row>
    <row r="1872" spans="1:8">
      <c r="A1872" s="147"/>
      <c r="B1872" s="148"/>
      <c r="C1872" s="147"/>
      <c r="D1872" s="128"/>
      <c r="E1872" s="135" t="str">
        <f>IFERROR(INDEX('Материал хисобот'!$C$9:$C$259,MATCH(D1872,'Материал хисобот'!$B$9:$B$259,0),1),"")</f>
        <v/>
      </c>
      <c r="F1872" s="136" t="str">
        <f>IFERROR(INDEX('Материал хисобот'!$D$9:$D$259,MATCH(D1872,'Материал хисобот'!$B$9:$B$259,0),1),"")</f>
        <v/>
      </c>
      <c r="G1872" s="141"/>
      <c r="H1872" s="142"/>
    </row>
    <row r="1873" spans="1:8">
      <c r="A1873" s="147"/>
      <c r="B1873" s="148"/>
      <c r="C1873" s="147"/>
      <c r="D1873" s="128"/>
      <c r="E1873" s="135" t="str">
        <f>IFERROR(INDEX('Материал хисобот'!$C$9:$C$259,MATCH(D1873,'Материал хисобот'!$B$9:$B$259,0),1),"")</f>
        <v/>
      </c>
      <c r="F1873" s="136" t="str">
        <f>IFERROR(INDEX('Материал хисобот'!$D$9:$D$259,MATCH(D1873,'Материал хисобот'!$B$9:$B$259,0),1),"")</f>
        <v/>
      </c>
      <c r="G1873" s="141"/>
      <c r="H1873" s="142"/>
    </row>
    <row r="1874" spans="1:8">
      <c r="A1874" s="147"/>
      <c r="B1874" s="148"/>
      <c r="C1874" s="147"/>
      <c r="D1874" s="128"/>
      <c r="E1874" s="135" t="str">
        <f>IFERROR(INDEX('Материал хисобот'!$C$9:$C$259,MATCH(D1874,'Материал хисобот'!$B$9:$B$259,0),1),"")</f>
        <v/>
      </c>
      <c r="F1874" s="136" t="str">
        <f>IFERROR(INDEX('Материал хисобот'!$D$9:$D$259,MATCH(D1874,'Материал хисобот'!$B$9:$B$259,0),1),"")</f>
        <v/>
      </c>
      <c r="G1874" s="141"/>
      <c r="H1874" s="142"/>
    </row>
    <row r="1875" spans="1:8">
      <c r="A1875" s="147"/>
      <c r="B1875" s="148"/>
      <c r="C1875" s="147"/>
      <c r="D1875" s="128"/>
      <c r="E1875" s="135" t="str">
        <f>IFERROR(INDEX('Материал хисобот'!$C$9:$C$259,MATCH(D1875,'Материал хисобот'!$B$9:$B$259,0),1),"")</f>
        <v/>
      </c>
      <c r="F1875" s="136" t="str">
        <f>IFERROR(INDEX('Материал хисобот'!$D$9:$D$259,MATCH(D1875,'Материал хисобот'!$B$9:$B$259,0),1),"")</f>
        <v/>
      </c>
      <c r="G1875" s="141"/>
      <c r="H1875" s="142"/>
    </row>
    <row r="1876" spans="1:8">
      <c r="A1876" s="147"/>
      <c r="B1876" s="148"/>
      <c r="C1876" s="147"/>
      <c r="D1876" s="128"/>
      <c r="E1876" s="135" t="str">
        <f>IFERROR(INDEX('Материал хисобот'!$C$9:$C$259,MATCH(D1876,'Материал хисобот'!$B$9:$B$259,0),1),"")</f>
        <v/>
      </c>
      <c r="F1876" s="136" t="str">
        <f>IFERROR(INDEX('Материал хисобот'!$D$9:$D$259,MATCH(D1876,'Материал хисобот'!$B$9:$B$259,0),1),"")</f>
        <v/>
      </c>
      <c r="G1876" s="141"/>
      <c r="H1876" s="142"/>
    </row>
    <row r="1877" spans="1:8">
      <c r="A1877" s="147"/>
      <c r="B1877" s="148"/>
      <c r="C1877" s="147"/>
      <c r="D1877" s="128"/>
      <c r="E1877" s="135" t="str">
        <f>IFERROR(INDEX('Материал хисобот'!$C$9:$C$259,MATCH(D1877,'Материал хисобот'!$B$9:$B$259,0),1),"")</f>
        <v/>
      </c>
      <c r="F1877" s="136" t="str">
        <f>IFERROR(INDEX('Материал хисобот'!$D$9:$D$259,MATCH(D1877,'Материал хисобот'!$B$9:$B$259,0),1),"")</f>
        <v/>
      </c>
      <c r="G1877" s="141"/>
      <c r="H1877" s="142"/>
    </row>
    <row r="1878" spans="1:8">
      <c r="A1878" s="147"/>
      <c r="B1878" s="148"/>
      <c r="C1878" s="147"/>
      <c r="D1878" s="128"/>
      <c r="E1878" s="135" t="str">
        <f>IFERROR(INDEX('Материал хисобот'!$C$9:$C$259,MATCH(D1878,'Материал хисобот'!$B$9:$B$259,0),1),"")</f>
        <v/>
      </c>
      <c r="F1878" s="136" t="str">
        <f>IFERROR(INDEX('Материал хисобот'!$D$9:$D$259,MATCH(D1878,'Материал хисобот'!$B$9:$B$259,0),1),"")</f>
        <v/>
      </c>
      <c r="G1878" s="141"/>
      <c r="H1878" s="142"/>
    </row>
    <row r="1879" spans="1:8">
      <c r="A1879" s="147"/>
      <c r="B1879" s="148"/>
      <c r="C1879" s="147"/>
      <c r="D1879" s="128"/>
      <c r="E1879" s="135" t="str">
        <f>IFERROR(INDEX('Материал хисобот'!$C$9:$C$259,MATCH(D1879,'Материал хисобот'!$B$9:$B$259,0),1),"")</f>
        <v/>
      </c>
      <c r="F1879" s="136" t="str">
        <f>IFERROR(INDEX('Материал хисобот'!$D$9:$D$259,MATCH(D1879,'Материал хисобот'!$B$9:$B$259,0),1),"")</f>
        <v/>
      </c>
      <c r="G1879" s="141"/>
      <c r="H1879" s="142"/>
    </row>
    <row r="1880" spans="1:8">
      <c r="A1880" s="147"/>
      <c r="B1880" s="148"/>
      <c r="C1880" s="147"/>
      <c r="D1880" s="128"/>
      <c r="E1880" s="135" t="str">
        <f>IFERROR(INDEX('Материал хисобот'!$C$9:$C$259,MATCH(D1880,'Материал хисобот'!$B$9:$B$259,0),1),"")</f>
        <v/>
      </c>
      <c r="F1880" s="136" t="str">
        <f>IFERROR(INDEX('Материал хисобот'!$D$9:$D$259,MATCH(D1880,'Материал хисобот'!$B$9:$B$259,0),1),"")</f>
        <v/>
      </c>
      <c r="G1880" s="141"/>
      <c r="H1880" s="142"/>
    </row>
    <row r="1881" spans="1:8">
      <c r="A1881" s="147"/>
      <c r="B1881" s="148"/>
      <c r="C1881" s="147"/>
      <c r="D1881" s="128"/>
      <c r="E1881" s="135" t="str">
        <f>IFERROR(INDEX('Материал хисобот'!$C$9:$C$259,MATCH(D1881,'Материал хисобот'!$B$9:$B$259,0),1),"")</f>
        <v/>
      </c>
      <c r="F1881" s="136" t="str">
        <f>IFERROR(INDEX('Материал хисобот'!$D$9:$D$259,MATCH(D1881,'Материал хисобот'!$B$9:$B$259,0),1),"")</f>
        <v/>
      </c>
      <c r="G1881" s="141"/>
      <c r="H1881" s="142"/>
    </row>
    <row r="1882" spans="1:8">
      <c r="A1882" s="147"/>
      <c r="B1882" s="148"/>
      <c r="C1882" s="147"/>
      <c r="D1882" s="128"/>
      <c r="E1882" s="135" t="str">
        <f>IFERROR(INDEX('Материал хисобот'!$C$9:$C$259,MATCH(D1882,'Материал хисобот'!$B$9:$B$259,0),1),"")</f>
        <v/>
      </c>
      <c r="F1882" s="136" t="str">
        <f>IFERROR(INDEX('Материал хисобот'!$D$9:$D$259,MATCH(D1882,'Материал хисобот'!$B$9:$B$259,0),1),"")</f>
        <v/>
      </c>
      <c r="G1882" s="141"/>
      <c r="H1882" s="142"/>
    </row>
    <row r="1883" spans="1:8">
      <c r="A1883" s="147"/>
      <c r="B1883" s="148"/>
      <c r="C1883" s="147"/>
      <c r="D1883" s="128"/>
      <c r="E1883" s="135" t="str">
        <f>IFERROR(INDEX('Материал хисобот'!$C$9:$C$259,MATCH(D1883,'Материал хисобот'!$B$9:$B$259,0),1),"")</f>
        <v/>
      </c>
      <c r="F1883" s="136" t="str">
        <f>IFERROR(INDEX('Материал хисобот'!$D$9:$D$259,MATCH(D1883,'Материал хисобот'!$B$9:$B$259,0),1),"")</f>
        <v/>
      </c>
      <c r="G1883" s="141"/>
      <c r="H1883" s="142"/>
    </row>
    <row r="1884" spans="1:8">
      <c r="A1884" s="147"/>
      <c r="B1884" s="148"/>
      <c r="C1884" s="147"/>
      <c r="D1884" s="128"/>
      <c r="E1884" s="135" t="str">
        <f>IFERROR(INDEX('Материал хисобот'!$C$9:$C$259,MATCH(D1884,'Материал хисобот'!$B$9:$B$259,0),1),"")</f>
        <v/>
      </c>
      <c r="F1884" s="136" t="str">
        <f>IFERROR(INDEX('Материал хисобот'!$D$9:$D$259,MATCH(D1884,'Материал хисобот'!$B$9:$B$259,0),1),"")</f>
        <v/>
      </c>
      <c r="G1884" s="141"/>
      <c r="H1884" s="142"/>
    </row>
    <row r="1885" spans="1:8">
      <c r="A1885" s="147"/>
      <c r="B1885" s="148"/>
      <c r="C1885" s="147"/>
      <c r="D1885" s="128"/>
      <c r="E1885" s="135" t="str">
        <f>IFERROR(INDEX('Материал хисобот'!$C$9:$C$259,MATCH(D1885,'Материал хисобот'!$B$9:$B$259,0),1),"")</f>
        <v/>
      </c>
      <c r="F1885" s="136" t="str">
        <f>IFERROR(INDEX('Материал хисобот'!$D$9:$D$259,MATCH(D1885,'Материал хисобот'!$B$9:$B$259,0),1),"")</f>
        <v/>
      </c>
      <c r="G1885" s="141"/>
      <c r="H1885" s="142"/>
    </row>
    <row r="1886" spans="1:8">
      <c r="A1886" s="147"/>
      <c r="B1886" s="148"/>
      <c r="C1886" s="147"/>
      <c r="D1886" s="128"/>
      <c r="E1886" s="135" t="str">
        <f>IFERROR(INDEX('Материал хисобот'!$C$9:$C$259,MATCH(D1886,'Материал хисобот'!$B$9:$B$259,0),1),"")</f>
        <v/>
      </c>
      <c r="F1886" s="136" t="str">
        <f>IFERROR(INDEX('Материал хисобот'!$D$9:$D$259,MATCH(D1886,'Материал хисобот'!$B$9:$B$259,0),1),"")</f>
        <v/>
      </c>
      <c r="G1886" s="141"/>
      <c r="H1886" s="142"/>
    </row>
    <row r="1887" spans="1:8">
      <c r="A1887" s="147"/>
      <c r="B1887" s="148"/>
      <c r="C1887" s="147"/>
      <c r="D1887" s="128"/>
      <c r="E1887" s="135" t="str">
        <f>IFERROR(INDEX('Материал хисобот'!$C$9:$C$259,MATCH(D1887,'Материал хисобот'!$B$9:$B$259,0),1),"")</f>
        <v/>
      </c>
      <c r="F1887" s="136" t="str">
        <f>IFERROR(INDEX('Материал хисобот'!$D$9:$D$259,MATCH(D1887,'Материал хисобот'!$B$9:$B$259,0),1),"")</f>
        <v/>
      </c>
      <c r="G1887" s="141"/>
      <c r="H1887" s="142"/>
    </row>
    <row r="1888" spans="1:8">
      <c r="A1888" s="147"/>
      <c r="B1888" s="148"/>
      <c r="C1888" s="147"/>
      <c r="D1888" s="128"/>
      <c r="E1888" s="135" t="str">
        <f>IFERROR(INDEX('Материал хисобот'!$C$9:$C$259,MATCH(D1888,'Материал хисобот'!$B$9:$B$259,0),1),"")</f>
        <v/>
      </c>
      <c r="F1888" s="136" t="str">
        <f>IFERROR(INDEX('Материал хисобот'!$D$9:$D$259,MATCH(D1888,'Материал хисобот'!$B$9:$B$259,0),1),"")</f>
        <v/>
      </c>
      <c r="G1888" s="141"/>
      <c r="H1888" s="142"/>
    </row>
    <row r="1889" spans="1:8">
      <c r="A1889" s="147"/>
      <c r="B1889" s="148"/>
      <c r="C1889" s="147"/>
      <c r="D1889" s="128"/>
      <c r="E1889" s="135" t="str">
        <f>IFERROR(INDEX('Материал хисобот'!$C$9:$C$259,MATCH(D1889,'Материал хисобот'!$B$9:$B$259,0),1),"")</f>
        <v/>
      </c>
      <c r="F1889" s="136" t="str">
        <f>IFERROR(INDEX('Материал хисобот'!$D$9:$D$259,MATCH(D1889,'Материал хисобот'!$B$9:$B$259,0),1),"")</f>
        <v/>
      </c>
      <c r="G1889" s="141"/>
      <c r="H1889" s="142"/>
    </row>
    <row r="1890" spans="1:8">
      <c r="A1890" s="147"/>
      <c r="B1890" s="148"/>
      <c r="C1890" s="147"/>
      <c r="D1890" s="128"/>
      <c r="E1890" s="135" t="str">
        <f>IFERROR(INDEX('Материал хисобот'!$C$9:$C$259,MATCH(D1890,'Материал хисобот'!$B$9:$B$259,0),1),"")</f>
        <v/>
      </c>
      <c r="F1890" s="136" t="str">
        <f>IFERROR(INDEX('Материал хисобот'!$D$9:$D$259,MATCH(D1890,'Материал хисобот'!$B$9:$B$259,0),1),"")</f>
        <v/>
      </c>
      <c r="G1890" s="141"/>
      <c r="H1890" s="142"/>
    </row>
    <row r="1891" spans="1:8">
      <c r="A1891" s="147"/>
      <c r="B1891" s="148"/>
      <c r="C1891" s="147"/>
      <c r="D1891" s="128"/>
      <c r="E1891" s="135" t="str">
        <f>IFERROR(INDEX('Материал хисобот'!$C$9:$C$259,MATCH(D1891,'Материал хисобот'!$B$9:$B$259,0),1),"")</f>
        <v/>
      </c>
      <c r="F1891" s="136" t="str">
        <f>IFERROR(INDEX('Материал хисобот'!$D$9:$D$259,MATCH(D1891,'Материал хисобот'!$B$9:$B$259,0),1),"")</f>
        <v/>
      </c>
      <c r="G1891" s="141"/>
      <c r="H1891" s="142"/>
    </row>
    <row r="1892" spans="1:8">
      <c r="A1892" s="147"/>
      <c r="B1892" s="148"/>
      <c r="C1892" s="147"/>
      <c r="D1892" s="128"/>
      <c r="E1892" s="135" t="str">
        <f>IFERROR(INDEX('Материал хисобот'!$C$9:$C$259,MATCH(D1892,'Материал хисобот'!$B$9:$B$259,0),1),"")</f>
        <v/>
      </c>
      <c r="F1892" s="136" t="str">
        <f>IFERROR(INDEX('Материал хисобот'!$D$9:$D$259,MATCH(D1892,'Материал хисобот'!$B$9:$B$259,0),1),"")</f>
        <v/>
      </c>
      <c r="G1892" s="141"/>
      <c r="H1892" s="142"/>
    </row>
    <row r="1893" spans="1:8">
      <c r="A1893" s="147"/>
      <c r="B1893" s="148"/>
      <c r="C1893" s="147"/>
      <c r="D1893" s="128"/>
      <c r="E1893" s="135" t="str">
        <f>IFERROR(INDEX('Материал хисобот'!$C$9:$C$259,MATCH(D1893,'Материал хисобот'!$B$9:$B$259,0),1),"")</f>
        <v/>
      </c>
      <c r="F1893" s="136" t="str">
        <f>IFERROR(INDEX('Материал хисобот'!$D$9:$D$259,MATCH(D1893,'Материал хисобот'!$B$9:$B$259,0),1),"")</f>
        <v/>
      </c>
      <c r="G1893" s="141"/>
      <c r="H1893" s="142"/>
    </row>
    <row r="1894" spans="1:8">
      <c r="A1894" s="147"/>
      <c r="B1894" s="148"/>
      <c r="C1894" s="147"/>
      <c r="D1894" s="128"/>
      <c r="E1894" s="135" t="str">
        <f>IFERROR(INDEX('Материал хисобот'!$C$9:$C$259,MATCH(D1894,'Материал хисобот'!$B$9:$B$259,0),1),"")</f>
        <v/>
      </c>
      <c r="F1894" s="136" t="str">
        <f>IFERROR(INDEX('Материал хисобот'!$D$9:$D$259,MATCH(D1894,'Материал хисобот'!$B$9:$B$259,0),1),"")</f>
        <v/>
      </c>
      <c r="G1894" s="141"/>
      <c r="H1894" s="142"/>
    </row>
    <row r="1895" spans="1:8">
      <c r="A1895" s="147"/>
      <c r="B1895" s="148"/>
      <c r="C1895" s="147"/>
      <c r="D1895" s="128"/>
      <c r="E1895" s="135" t="str">
        <f>IFERROR(INDEX('Материал хисобот'!$C$9:$C$259,MATCH(D1895,'Материал хисобот'!$B$9:$B$259,0),1),"")</f>
        <v/>
      </c>
      <c r="F1895" s="136" t="str">
        <f>IFERROR(INDEX('Материал хисобот'!$D$9:$D$259,MATCH(D1895,'Материал хисобот'!$B$9:$B$259,0),1),"")</f>
        <v/>
      </c>
      <c r="G1895" s="141"/>
      <c r="H1895" s="142"/>
    </row>
    <row r="1896" spans="1:8">
      <c r="A1896" s="147"/>
      <c r="B1896" s="148"/>
      <c r="C1896" s="147"/>
      <c r="D1896" s="128"/>
      <c r="E1896" s="135" t="str">
        <f>IFERROR(INDEX('Материал хисобот'!$C$9:$C$259,MATCH(D1896,'Материал хисобот'!$B$9:$B$259,0),1),"")</f>
        <v/>
      </c>
      <c r="F1896" s="136" t="str">
        <f>IFERROR(INDEX('Материал хисобот'!$D$9:$D$259,MATCH(D1896,'Материал хисобот'!$B$9:$B$259,0),1),"")</f>
        <v/>
      </c>
      <c r="G1896" s="141"/>
      <c r="H1896" s="142"/>
    </row>
    <row r="1897" spans="1:8">
      <c r="A1897" s="147"/>
      <c r="B1897" s="148"/>
      <c r="C1897" s="147"/>
      <c r="D1897" s="128"/>
      <c r="E1897" s="135" t="str">
        <f>IFERROR(INDEX('Материал хисобот'!$C$9:$C$259,MATCH(D1897,'Материал хисобот'!$B$9:$B$259,0),1),"")</f>
        <v/>
      </c>
      <c r="F1897" s="136" t="str">
        <f>IFERROR(INDEX('Материал хисобот'!$D$9:$D$259,MATCH(D1897,'Материал хисобот'!$B$9:$B$259,0),1),"")</f>
        <v/>
      </c>
      <c r="G1897" s="141"/>
      <c r="H1897" s="142"/>
    </row>
    <row r="1898" spans="1:8">
      <c r="A1898" s="147"/>
      <c r="B1898" s="148"/>
      <c r="C1898" s="147"/>
      <c r="D1898" s="128"/>
      <c r="E1898" s="135" t="str">
        <f>IFERROR(INDEX('Материал хисобот'!$C$9:$C$259,MATCH(D1898,'Материал хисобот'!$B$9:$B$259,0),1),"")</f>
        <v/>
      </c>
      <c r="F1898" s="136" t="str">
        <f>IFERROR(INDEX('Материал хисобот'!$D$9:$D$259,MATCH(D1898,'Материал хисобот'!$B$9:$B$259,0),1),"")</f>
        <v/>
      </c>
      <c r="G1898" s="141"/>
      <c r="H1898" s="142"/>
    </row>
    <row r="1899" spans="1:8">
      <c r="A1899" s="147"/>
      <c r="B1899" s="148"/>
      <c r="C1899" s="147"/>
      <c r="D1899" s="128"/>
      <c r="E1899" s="135" t="str">
        <f>IFERROR(INDEX('Материал хисобот'!$C$9:$C$259,MATCH(D1899,'Материал хисобот'!$B$9:$B$259,0),1),"")</f>
        <v/>
      </c>
      <c r="F1899" s="136" t="str">
        <f>IFERROR(INDEX('Материал хисобот'!$D$9:$D$259,MATCH(D1899,'Материал хисобот'!$B$9:$B$259,0),1),"")</f>
        <v/>
      </c>
      <c r="G1899" s="141"/>
      <c r="H1899" s="142"/>
    </row>
    <row r="1900" spans="1:8">
      <c r="A1900" s="147"/>
      <c r="B1900" s="148"/>
      <c r="C1900" s="147"/>
      <c r="D1900" s="128"/>
      <c r="E1900" s="135" t="str">
        <f>IFERROR(INDEX('Материал хисобот'!$C$9:$C$259,MATCH(D1900,'Материал хисобот'!$B$9:$B$259,0),1),"")</f>
        <v/>
      </c>
      <c r="F1900" s="136" t="str">
        <f>IFERROR(INDEX('Материал хисобот'!$D$9:$D$259,MATCH(D1900,'Материал хисобот'!$B$9:$B$259,0),1),"")</f>
        <v/>
      </c>
      <c r="G1900" s="141"/>
      <c r="H1900" s="142"/>
    </row>
    <row r="1901" spans="1:8">
      <c r="A1901" s="147"/>
      <c r="B1901" s="148"/>
      <c r="C1901" s="147"/>
      <c r="D1901" s="128"/>
      <c r="E1901" s="135" t="str">
        <f>IFERROR(INDEX('Материал хисобот'!$C$9:$C$259,MATCH(D1901,'Материал хисобот'!$B$9:$B$259,0),1),"")</f>
        <v/>
      </c>
      <c r="F1901" s="136" t="str">
        <f>IFERROR(INDEX('Материал хисобот'!$D$9:$D$259,MATCH(D1901,'Материал хисобот'!$B$9:$B$259,0),1),"")</f>
        <v/>
      </c>
      <c r="G1901" s="141"/>
      <c r="H1901" s="142"/>
    </row>
    <row r="1902" spans="1:8">
      <c r="A1902" s="147"/>
      <c r="B1902" s="148"/>
      <c r="C1902" s="147"/>
      <c r="D1902" s="128"/>
      <c r="E1902" s="135" t="str">
        <f>IFERROR(INDEX('Материал хисобот'!$C$9:$C$259,MATCH(D1902,'Материал хисобот'!$B$9:$B$259,0),1),"")</f>
        <v/>
      </c>
      <c r="F1902" s="136" t="str">
        <f>IFERROR(INDEX('Материал хисобот'!$D$9:$D$259,MATCH(D1902,'Материал хисобот'!$B$9:$B$259,0),1),"")</f>
        <v/>
      </c>
      <c r="G1902" s="141"/>
      <c r="H1902" s="142"/>
    </row>
    <row r="1903" spans="1:8">
      <c r="A1903" s="147"/>
      <c r="B1903" s="148"/>
      <c r="C1903" s="147"/>
      <c r="D1903" s="128"/>
      <c r="E1903" s="135" t="str">
        <f>IFERROR(INDEX('Материал хисобот'!$C$9:$C$259,MATCH(D1903,'Материал хисобот'!$B$9:$B$259,0),1),"")</f>
        <v/>
      </c>
      <c r="F1903" s="136" t="str">
        <f>IFERROR(INDEX('Материал хисобот'!$D$9:$D$259,MATCH(D1903,'Материал хисобот'!$B$9:$B$259,0),1),"")</f>
        <v/>
      </c>
      <c r="G1903" s="141"/>
      <c r="H1903" s="142"/>
    </row>
    <row r="1904" spans="1:8">
      <c r="A1904" s="147"/>
      <c r="B1904" s="148"/>
      <c r="C1904" s="147"/>
      <c r="D1904" s="128"/>
      <c r="E1904" s="135" t="str">
        <f>IFERROR(INDEX('Материал хисобот'!$C$9:$C$259,MATCH(D1904,'Материал хисобот'!$B$9:$B$259,0),1),"")</f>
        <v/>
      </c>
      <c r="F1904" s="136" t="str">
        <f>IFERROR(INDEX('Материал хисобот'!$D$9:$D$259,MATCH(D1904,'Материал хисобот'!$B$9:$B$259,0),1),"")</f>
        <v/>
      </c>
      <c r="G1904" s="141"/>
      <c r="H1904" s="142"/>
    </row>
    <row r="1905" spans="1:8">
      <c r="A1905" s="147"/>
      <c r="B1905" s="148"/>
      <c r="C1905" s="147"/>
      <c r="D1905" s="128"/>
      <c r="E1905" s="135" t="str">
        <f>IFERROR(INDEX('Материал хисобот'!$C$9:$C$259,MATCH(D1905,'Материал хисобот'!$B$9:$B$259,0),1),"")</f>
        <v/>
      </c>
      <c r="F1905" s="136" t="str">
        <f>IFERROR(INDEX('Материал хисобот'!$D$9:$D$259,MATCH(D1905,'Материал хисобот'!$B$9:$B$259,0),1),"")</f>
        <v/>
      </c>
      <c r="G1905" s="141"/>
      <c r="H1905" s="142"/>
    </row>
    <row r="1906" spans="1:8">
      <c r="A1906" s="147"/>
      <c r="B1906" s="148"/>
      <c r="C1906" s="147"/>
      <c r="D1906" s="128"/>
      <c r="E1906" s="135" t="str">
        <f>IFERROR(INDEX('Материал хисобот'!$C$9:$C$259,MATCH(D1906,'Материал хисобот'!$B$9:$B$259,0),1),"")</f>
        <v/>
      </c>
      <c r="F1906" s="136" t="str">
        <f>IFERROR(INDEX('Материал хисобот'!$D$9:$D$259,MATCH(D1906,'Материал хисобот'!$B$9:$B$259,0),1),"")</f>
        <v/>
      </c>
      <c r="G1906" s="141"/>
      <c r="H1906" s="142"/>
    </row>
    <row r="1907" spans="1:8">
      <c r="A1907" s="147"/>
      <c r="B1907" s="148"/>
      <c r="C1907" s="147"/>
      <c r="D1907" s="128"/>
      <c r="E1907" s="135" t="str">
        <f>IFERROR(INDEX('Материал хисобот'!$C$9:$C$259,MATCH(D1907,'Материал хисобот'!$B$9:$B$259,0),1),"")</f>
        <v/>
      </c>
      <c r="F1907" s="136" t="str">
        <f>IFERROR(INDEX('Материал хисобот'!$D$9:$D$259,MATCH(D1907,'Материал хисобот'!$B$9:$B$259,0),1),"")</f>
        <v/>
      </c>
      <c r="G1907" s="141"/>
      <c r="H1907" s="142"/>
    </row>
    <row r="1908" spans="1:8">
      <c r="A1908" s="147"/>
      <c r="B1908" s="148"/>
      <c r="C1908" s="147"/>
      <c r="D1908" s="128"/>
      <c r="E1908" s="135" t="str">
        <f>IFERROR(INDEX('Материал хисобот'!$C$9:$C$259,MATCH(D1908,'Материал хисобот'!$B$9:$B$259,0),1),"")</f>
        <v/>
      </c>
      <c r="F1908" s="136" t="str">
        <f>IFERROR(INDEX('Материал хисобот'!$D$9:$D$259,MATCH(D1908,'Материал хисобот'!$B$9:$B$259,0),1),"")</f>
        <v/>
      </c>
      <c r="G1908" s="141"/>
      <c r="H1908" s="142"/>
    </row>
    <row r="1909" spans="1:8">
      <c r="A1909" s="147"/>
      <c r="B1909" s="148"/>
      <c r="C1909" s="147"/>
      <c r="D1909" s="128"/>
      <c r="E1909" s="135" t="str">
        <f>IFERROR(INDEX('Материал хисобот'!$C$9:$C$259,MATCH(D1909,'Материал хисобот'!$B$9:$B$259,0),1),"")</f>
        <v/>
      </c>
      <c r="F1909" s="136" t="str">
        <f>IFERROR(INDEX('Материал хисобот'!$D$9:$D$259,MATCH(D1909,'Материал хисобот'!$B$9:$B$259,0),1),"")</f>
        <v/>
      </c>
      <c r="G1909" s="141"/>
      <c r="H1909" s="142"/>
    </row>
    <row r="1910" spans="1:8">
      <c r="A1910" s="147"/>
      <c r="B1910" s="148"/>
      <c r="C1910" s="147"/>
      <c r="D1910" s="128"/>
      <c r="E1910" s="135" t="str">
        <f>IFERROR(INDEX('Материал хисобот'!$C$9:$C$259,MATCH(D1910,'Материал хисобот'!$B$9:$B$259,0),1),"")</f>
        <v/>
      </c>
      <c r="F1910" s="136" t="str">
        <f>IFERROR(INDEX('Материал хисобот'!$D$9:$D$259,MATCH(D1910,'Материал хисобот'!$B$9:$B$259,0),1),"")</f>
        <v/>
      </c>
      <c r="G1910" s="141"/>
      <c r="H1910" s="142"/>
    </row>
    <row r="1911" spans="1:8">
      <c r="A1911" s="147"/>
      <c r="B1911" s="148"/>
      <c r="C1911" s="147"/>
      <c r="D1911" s="128"/>
      <c r="E1911" s="135" t="str">
        <f>IFERROR(INDEX('Материал хисобот'!$C$9:$C$259,MATCH(D1911,'Материал хисобот'!$B$9:$B$259,0),1),"")</f>
        <v/>
      </c>
      <c r="F1911" s="136" t="str">
        <f>IFERROR(INDEX('Материал хисобот'!$D$9:$D$259,MATCH(D1911,'Материал хисобот'!$B$9:$B$259,0),1),"")</f>
        <v/>
      </c>
      <c r="G1911" s="141"/>
      <c r="H1911" s="142"/>
    </row>
    <row r="1912" spans="1:8">
      <c r="A1912" s="147"/>
      <c r="B1912" s="148"/>
      <c r="C1912" s="147"/>
      <c r="D1912" s="128"/>
      <c r="E1912" s="135" t="str">
        <f>IFERROR(INDEX('Материал хисобот'!$C$9:$C$259,MATCH(D1912,'Материал хисобот'!$B$9:$B$259,0),1),"")</f>
        <v/>
      </c>
      <c r="F1912" s="136" t="str">
        <f>IFERROR(INDEX('Материал хисобот'!$D$9:$D$259,MATCH(D1912,'Материал хисобот'!$B$9:$B$259,0),1),"")</f>
        <v/>
      </c>
      <c r="G1912" s="141"/>
      <c r="H1912" s="142"/>
    </row>
    <row r="1913" spans="1:8">
      <c r="A1913" s="147"/>
      <c r="B1913" s="148"/>
      <c r="C1913" s="147"/>
      <c r="D1913" s="128"/>
      <c r="E1913" s="135" t="str">
        <f>IFERROR(INDEX('Материал хисобот'!$C$9:$C$259,MATCH(D1913,'Материал хисобот'!$B$9:$B$259,0),1),"")</f>
        <v/>
      </c>
      <c r="F1913" s="136" t="str">
        <f>IFERROR(INDEX('Материал хисобот'!$D$9:$D$259,MATCH(D1913,'Материал хисобот'!$B$9:$B$259,0),1),"")</f>
        <v/>
      </c>
      <c r="G1913" s="141"/>
      <c r="H1913" s="142"/>
    </row>
    <row r="1914" spans="1:8">
      <c r="A1914" s="147"/>
      <c r="B1914" s="148"/>
      <c r="C1914" s="147"/>
      <c r="D1914" s="128"/>
      <c r="E1914" s="135" t="str">
        <f>IFERROR(INDEX('Материал хисобот'!$C$9:$C$259,MATCH(D1914,'Материал хисобот'!$B$9:$B$259,0),1),"")</f>
        <v/>
      </c>
      <c r="F1914" s="136" t="str">
        <f>IFERROR(INDEX('Материал хисобот'!$D$9:$D$259,MATCH(D1914,'Материал хисобот'!$B$9:$B$259,0),1),"")</f>
        <v/>
      </c>
      <c r="G1914" s="141"/>
      <c r="H1914" s="142"/>
    </row>
    <row r="1915" spans="1:8">
      <c r="A1915" s="147"/>
      <c r="B1915" s="148"/>
      <c r="C1915" s="147"/>
      <c r="D1915" s="128"/>
      <c r="E1915" s="135" t="str">
        <f>IFERROR(INDEX('Материал хисобот'!$C$9:$C$259,MATCH(D1915,'Материал хисобот'!$B$9:$B$259,0),1),"")</f>
        <v/>
      </c>
      <c r="F1915" s="136" t="str">
        <f>IFERROR(INDEX('Материал хисобот'!$D$9:$D$259,MATCH(D1915,'Материал хисобот'!$B$9:$B$259,0),1),"")</f>
        <v/>
      </c>
      <c r="G1915" s="141"/>
      <c r="H1915" s="142"/>
    </row>
    <row r="1916" spans="1:8">
      <c r="A1916" s="147"/>
      <c r="B1916" s="148"/>
      <c r="C1916" s="147"/>
      <c r="D1916" s="128"/>
      <c r="E1916" s="135" t="str">
        <f>IFERROR(INDEX('Материал хисобот'!$C$9:$C$259,MATCH(D1916,'Материал хисобот'!$B$9:$B$259,0),1),"")</f>
        <v/>
      </c>
      <c r="F1916" s="136" t="str">
        <f>IFERROR(INDEX('Материал хисобот'!$D$9:$D$259,MATCH(D1916,'Материал хисобот'!$B$9:$B$259,0),1),"")</f>
        <v/>
      </c>
      <c r="G1916" s="141"/>
      <c r="H1916" s="142"/>
    </row>
    <row r="1917" spans="1:8">
      <c r="A1917" s="147"/>
      <c r="B1917" s="148"/>
      <c r="C1917" s="147"/>
      <c r="D1917" s="128"/>
      <c r="E1917" s="135" t="str">
        <f>IFERROR(INDEX('Материал хисобот'!$C$9:$C$259,MATCH(D1917,'Материал хисобот'!$B$9:$B$259,0),1),"")</f>
        <v/>
      </c>
      <c r="F1917" s="136" t="str">
        <f>IFERROR(INDEX('Материал хисобот'!$D$9:$D$259,MATCH(D1917,'Материал хисобот'!$B$9:$B$259,0),1),"")</f>
        <v/>
      </c>
      <c r="G1917" s="141"/>
      <c r="H1917" s="142"/>
    </row>
    <row r="1918" spans="1:8">
      <c r="A1918" s="147"/>
      <c r="B1918" s="148"/>
      <c r="C1918" s="147"/>
      <c r="D1918" s="128"/>
      <c r="E1918" s="135" t="str">
        <f>IFERROR(INDEX('Материал хисобот'!$C$9:$C$259,MATCH(D1918,'Материал хисобот'!$B$9:$B$259,0),1),"")</f>
        <v/>
      </c>
      <c r="F1918" s="136" t="str">
        <f>IFERROR(INDEX('Материал хисобот'!$D$9:$D$259,MATCH(D1918,'Материал хисобот'!$B$9:$B$259,0),1),"")</f>
        <v/>
      </c>
      <c r="G1918" s="141"/>
      <c r="H1918" s="142"/>
    </row>
    <row r="1919" spans="1:8">
      <c r="A1919" s="147"/>
      <c r="B1919" s="148"/>
      <c r="C1919" s="147"/>
      <c r="D1919" s="128"/>
      <c r="E1919" s="135" t="str">
        <f>IFERROR(INDEX('Материал хисобот'!$C$9:$C$259,MATCH(D1919,'Материал хисобот'!$B$9:$B$259,0),1),"")</f>
        <v/>
      </c>
      <c r="F1919" s="136" t="str">
        <f>IFERROR(INDEX('Материал хисобот'!$D$9:$D$259,MATCH(D1919,'Материал хисобот'!$B$9:$B$259,0),1),"")</f>
        <v/>
      </c>
      <c r="G1919" s="141"/>
      <c r="H1919" s="142"/>
    </row>
    <row r="1920" spans="1:8">
      <c r="A1920" s="147"/>
      <c r="B1920" s="148"/>
      <c r="C1920" s="147"/>
      <c r="D1920" s="128"/>
      <c r="E1920" s="135" t="str">
        <f>IFERROR(INDEX('Материал хисобот'!$C$9:$C$259,MATCH(D1920,'Материал хисобот'!$B$9:$B$259,0),1),"")</f>
        <v/>
      </c>
      <c r="F1920" s="136" t="str">
        <f>IFERROR(INDEX('Материал хисобот'!$D$9:$D$259,MATCH(D1920,'Материал хисобот'!$B$9:$B$259,0),1),"")</f>
        <v/>
      </c>
      <c r="G1920" s="141"/>
      <c r="H1920" s="142"/>
    </row>
    <row r="1921" spans="1:8">
      <c r="A1921" s="147"/>
      <c r="B1921" s="148"/>
      <c r="C1921" s="147"/>
      <c r="D1921" s="128"/>
      <c r="E1921" s="135" t="str">
        <f>IFERROR(INDEX('Материал хисобот'!$C$9:$C$259,MATCH(D1921,'Материал хисобот'!$B$9:$B$259,0),1),"")</f>
        <v/>
      </c>
      <c r="F1921" s="136" t="str">
        <f>IFERROR(INDEX('Материал хисобот'!$D$9:$D$259,MATCH(D1921,'Материал хисобот'!$B$9:$B$259,0),1),"")</f>
        <v/>
      </c>
      <c r="G1921" s="141"/>
      <c r="H1921" s="142"/>
    </row>
    <row r="1922" spans="1:8">
      <c r="A1922" s="147"/>
      <c r="B1922" s="148"/>
      <c r="C1922" s="147"/>
      <c r="D1922" s="128"/>
      <c r="E1922" s="135" t="str">
        <f>IFERROR(INDEX('Материал хисобот'!$C$9:$C$259,MATCH(D1922,'Материал хисобот'!$B$9:$B$259,0),1),"")</f>
        <v/>
      </c>
      <c r="F1922" s="136" t="str">
        <f>IFERROR(INDEX('Материал хисобот'!$D$9:$D$259,MATCH(D1922,'Материал хисобот'!$B$9:$B$259,0),1),"")</f>
        <v/>
      </c>
      <c r="G1922" s="141"/>
      <c r="H1922" s="142"/>
    </row>
    <row r="1923" spans="1:8">
      <c r="A1923" s="147"/>
      <c r="B1923" s="148"/>
      <c r="C1923" s="147"/>
      <c r="D1923" s="128"/>
      <c r="E1923" s="135" t="str">
        <f>IFERROR(INDEX('Материал хисобот'!$C$9:$C$259,MATCH(D1923,'Материал хисобот'!$B$9:$B$259,0),1),"")</f>
        <v/>
      </c>
      <c r="F1923" s="136" t="str">
        <f>IFERROR(INDEX('Материал хисобот'!$D$9:$D$259,MATCH(D1923,'Материал хисобот'!$B$9:$B$259,0),1),"")</f>
        <v/>
      </c>
      <c r="G1923" s="141"/>
      <c r="H1923" s="142"/>
    </row>
    <row r="1924" spans="1:8">
      <c r="A1924" s="147"/>
      <c r="B1924" s="148"/>
      <c r="C1924" s="147"/>
      <c r="D1924" s="128"/>
      <c r="E1924" s="135" t="str">
        <f>IFERROR(INDEX('Материал хисобот'!$C$9:$C$259,MATCH(D1924,'Материал хисобот'!$B$9:$B$259,0),1),"")</f>
        <v/>
      </c>
      <c r="F1924" s="136" t="str">
        <f>IFERROR(INDEX('Материал хисобот'!$D$9:$D$259,MATCH(D1924,'Материал хисобот'!$B$9:$B$259,0),1),"")</f>
        <v/>
      </c>
      <c r="G1924" s="141"/>
      <c r="H1924" s="142"/>
    </row>
    <row r="1925" spans="1:8">
      <c r="A1925" s="147"/>
      <c r="B1925" s="148"/>
      <c r="C1925" s="147"/>
      <c r="D1925" s="128"/>
      <c r="E1925" s="135" t="str">
        <f>IFERROR(INDEX('Материал хисобот'!$C$9:$C$259,MATCH(D1925,'Материал хисобот'!$B$9:$B$259,0),1),"")</f>
        <v/>
      </c>
      <c r="F1925" s="136" t="str">
        <f>IFERROR(INDEX('Материал хисобот'!$D$9:$D$259,MATCH(D1925,'Материал хисобот'!$B$9:$B$259,0),1),"")</f>
        <v/>
      </c>
      <c r="G1925" s="141"/>
      <c r="H1925" s="142"/>
    </row>
    <row r="1926" spans="1:8">
      <c r="A1926" s="147"/>
      <c r="B1926" s="148"/>
      <c r="C1926" s="147"/>
      <c r="D1926" s="128"/>
      <c r="E1926" s="135" t="str">
        <f>IFERROR(INDEX('Материал хисобот'!$C$9:$C$259,MATCH(D1926,'Материал хисобот'!$B$9:$B$259,0),1),"")</f>
        <v/>
      </c>
      <c r="F1926" s="136" t="str">
        <f>IFERROR(INDEX('Материал хисобот'!$D$9:$D$259,MATCH(D1926,'Материал хисобот'!$B$9:$B$259,0),1),"")</f>
        <v/>
      </c>
      <c r="G1926" s="141"/>
      <c r="H1926" s="142"/>
    </row>
    <row r="1927" spans="1:8">
      <c r="A1927" s="147"/>
      <c r="B1927" s="148"/>
      <c r="C1927" s="147"/>
      <c r="D1927" s="128"/>
      <c r="E1927" s="135" t="str">
        <f>IFERROR(INDEX('Материал хисобот'!$C$9:$C$259,MATCH(D1927,'Материал хисобот'!$B$9:$B$259,0),1),"")</f>
        <v/>
      </c>
      <c r="F1927" s="136" t="str">
        <f>IFERROR(INDEX('Материал хисобот'!$D$9:$D$259,MATCH(D1927,'Материал хисобот'!$B$9:$B$259,0),1),"")</f>
        <v/>
      </c>
      <c r="G1927" s="141"/>
      <c r="H1927" s="142"/>
    </row>
    <row r="1928" spans="1:8">
      <c r="A1928" s="147"/>
      <c r="B1928" s="148"/>
      <c r="C1928" s="147"/>
      <c r="D1928" s="128"/>
      <c r="E1928" s="135" t="str">
        <f>IFERROR(INDEX('Материал хисобот'!$C$9:$C$259,MATCH(D1928,'Материал хисобот'!$B$9:$B$259,0),1),"")</f>
        <v/>
      </c>
      <c r="F1928" s="136" t="str">
        <f>IFERROR(INDEX('Материал хисобот'!$D$9:$D$259,MATCH(D1928,'Материал хисобот'!$B$9:$B$259,0),1),"")</f>
        <v/>
      </c>
      <c r="G1928" s="141"/>
      <c r="H1928" s="142"/>
    </row>
    <row r="1929" spans="1:8">
      <c r="A1929" s="147"/>
      <c r="B1929" s="148"/>
      <c r="C1929" s="147"/>
      <c r="D1929" s="128"/>
      <c r="E1929" s="135" t="str">
        <f>IFERROR(INDEX('Материал хисобот'!$C$9:$C$259,MATCH(D1929,'Материал хисобот'!$B$9:$B$259,0),1),"")</f>
        <v/>
      </c>
      <c r="F1929" s="136" t="str">
        <f>IFERROR(INDEX('Материал хисобот'!$D$9:$D$259,MATCH(D1929,'Материал хисобот'!$B$9:$B$259,0),1),"")</f>
        <v/>
      </c>
      <c r="G1929" s="141"/>
      <c r="H1929" s="142"/>
    </row>
    <row r="1930" spans="1:8">
      <c r="A1930" s="147"/>
      <c r="B1930" s="148"/>
      <c r="C1930" s="147"/>
      <c r="D1930" s="128"/>
      <c r="E1930" s="135" t="str">
        <f>IFERROR(INDEX('Материал хисобот'!$C$9:$C$259,MATCH(D1930,'Материал хисобот'!$B$9:$B$259,0),1),"")</f>
        <v/>
      </c>
      <c r="F1930" s="136" t="str">
        <f>IFERROR(INDEX('Материал хисобот'!$D$9:$D$259,MATCH(D1930,'Материал хисобот'!$B$9:$B$259,0),1),"")</f>
        <v/>
      </c>
      <c r="G1930" s="141"/>
      <c r="H1930" s="142"/>
    </row>
    <row r="1931" spans="1:8">
      <c r="A1931" s="147"/>
      <c r="B1931" s="148"/>
      <c r="C1931" s="147"/>
      <c r="D1931" s="128"/>
      <c r="E1931" s="135" t="str">
        <f>IFERROR(INDEX('Материал хисобот'!$C$9:$C$259,MATCH(D1931,'Материал хисобот'!$B$9:$B$259,0),1),"")</f>
        <v/>
      </c>
      <c r="F1931" s="136" t="str">
        <f>IFERROR(INDEX('Материал хисобот'!$D$9:$D$259,MATCH(D1931,'Материал хисобот'!$B$9:$B$259,0),1),"")</f>
        <v/>
      </c>
      <c r="G1931" s="141"/>
      <c r="H1931" s="142"/>
    </row>
    <row r="1932" spans="1:8">
      <c r="A1932" s="147"/>
      <c r="B1932" s="148"/>
      <c r="C1932" s="147"/>
      <c r="D1932" s="128"/>
      <c r="E1932" s="135" t="str">
        <f>IFERROR(INDEX('Материал хисобот'!$C$9:$C$259,MATCH(D1932,'Материал хисобот'!$B$9:$B$259,0),1),"")</f>
        <v/>
      </c>
      <c r="F1932" s="136" t="str">
        <f>IFERROR(INDEX('Материал хисобот'!$D$9:$D$259,MATCH(D1932,'Материал хисобот'!$B$9:$B$259,0),1),"")</f>
        <v/>
      </c>
      <c r="G1932" s="141"/>
      <c r="H1932" s="142"/>
    </row>
    <row r="1933" spans="1:8">
      <c r="A1933" s="147"/>
      <c r="B1933" s="148"/>
      <c r="C1933" s="147"/>
      <c r="D1933" s="128"/>
      <c r="E1933" s="135" t="str">
        <f>IFERROR(INDEX('Материал хисобот'!$C$9:$C$259,MATCH(D1933,'Материал хисобот'!$B$9:$B$259,0),1),"")</f>
        <v/>
      </c>
      <c r="F1933" s="136" t="str">
        <f>IFERROR(INDEX('Материал хисобот'!$D$9:$D$259,MATCH(D1933,'Материал хисобот'!$B$9:$B$259,0),1),"")</f>
        <v/>
      </c>
      <c r="G1933" s="141"/>
      <c r="H1933" s="142"/>
    </row>
    <row r="1934" spans="1:8">
      <c r="A1934" s="147"/>
      <c r="B1934" s="148"/>
      <c r="C1934" s="147"/>
      <c r="D1934" s="128"/>
      <c r="E1934" s="135" t="str">
        <f>IFERROR(INDEX('Материал хисобот'!$C$9:$C$259,MATCH(D1934,'Материал хисобот'!$B$9:$B$259,0),1),"")</f>
        <v/>
      </c>
      <c r="F1934" s="136" t="str">
        <f>IFERROR(INDEX('Материал хисобот'!$D$9:$D$259,MATCH(D1934,'Материал хисобот'!$B$9:$B$259,0),1),"")</f>
        <v/>
      </c>
      <c r="G1934" s="141"/>
      <c r="H1934" s="142"/>
    </row>
    <row r="1935" spans="1:8">
      <c r="A1935" s="147"/>
      <c r="B1935" s="148"/>
      <c r="C1935" s="147"/>
      <c r="D1935" s="128"/>
      <c r="E1935" s="135" t="str">
        <f>IFERROR(INDEX('Материал хисобот'!$C$9:$C$259,MATCH(D1935,'Материал хисобот'!$B$9:$B$259,0),1),"")</f>
        <v/>
      </c>
      <c r="F1935" s="136" t="str">
        <f>IFERROR(INDEX('Материал хисобот'!$D$9:$D$259,MATCH(D1935,'Материал хисобот'!$B$9:$B$259,0),1),"")</f>
        <v/>
      </c>
      <c r="G1935" s="141"/>
      <c r="H1935" s="142"/>
    </row>
    <row r="1936" spans="1:8">
      <c r="A1936" s="147"/>
      <c r="B1936" s="148"/>
      <c r="C1936" s="147"/>
      <c r="D1936" s="128"/>
      <c r="E1936" s="135" t="str">
        <f>IFERROR(INDEX('Материал хисобот'!$C$9:$C$259,MATCH(D1936,'Материал хисобот'!$B$9:$B$259,0),1),"")</f>
        <v/>
      </c>
      <c r="F1936" s="136" t="str">
        <f>IFERROR(INDEX('Материал хисобот'!$D$9:$D$259,MATCH(D1936,'Материал хисобот'!$B$9:$B$259,0),1),"")</f>
        <v/>
      </c>
      <c r="G1936" s="141"/>
      <c r="H1936" s="142"/>
    </row>
    <row r="1937" spans="1:8">
      <c r="A1937" s="147"/>
      <c r="B1937" s="148"/>
      <c r="C1937" s="147"/>
      <c r="D1937" s="128"/>
      <c r="E1937" s="135" t="str">
        <f>IFERROR(INDEX('Материал хисобот'!$C$9:$C$259,MATCH(D1937,'Материал хисобот'!$B$9:$B$259,0),1),"")</f>
        <v/>
      </c>
      <c r="F1937" s="136" t="str">
        <f>IFERROR(INDEX('Материал хисобот'!$D$9:$D$259,MATCH(D1937,'Материал хисобот'!$B$9:$B$259,0),1),"")</f>
        <v/>
      </c>
      <c r="G1937" s="141"/>
      <c r="H1937" s="142"/>
    </row>
    <row r="1938" spans="1:8">
      <c r="A1938" s="147"/>
      <c r="B1938" s="148"/>
      <c r="C1938" s="147"/>
      <c r="D1938" s="128"/>
      <c r="E1938" s="135" t="str">
        <f>IFERROR(INDEX('Материал хисобот'!$C$9:$C$259,MATCH(D1938,'Материал хисобот'!$B$9:$B$259,0),1),"")</f>
        <v/>
      </c>
      <c r="F1938" s="136" t="str">
        <f>IFERROR(INDEX('Материал хисобот'!$D$9:$D$259,MATCH(D1938,'Материал хисобот'!$B$9:$B$259,0),1),"")</f>
        <v/>
      </c>
      <c r="G1938" s="141"/>
      <c r="H1938" s="142"/>
    </row>
    <row r="1939" spans="1:8">
      <c r="A1939" s="147"/>
      <c r="B1939" s="148"/>
      <c r="C1939" s="147"/>
      <c r="D1939" s="128"/>
      <c r="E1939" s="135" t="str">
        <f>IFERROR(INDEX('Материал хисобот'!$C$9:$C$259,MATCH(D1939,'Материал хисобот'!$B$9:$B$259,0),1),"")</f>
        <v/>
      </c>
      <c r="F1939" s="136" t="str">
        <f>IFERROR(INDEX('Материал хисобот'!$D$9:$D$259,MATCH(D1939,'Материал хисобот'!$B$9:$B$259,0),1),"")</f>
        <v/>
      </c>
      <c r="G1939" s="141"/>
      <c r="H1939" s="142"/>
    </row>
    <row r="1940" spans="1:8">
      <c r="A1940" s="147"/>
      <c r="B1940" s="148"/>
      <c r="C1940" s="147"/>
      <c r="D1940" s="128"/>
      <c r="E1940" s="135" t="str">
        <f>IFERROR(INDEX('Материал хисобот'!$C$9:$C$259,MATCH(D1940,'Материал хисобот'!$B$9:$B$259,0),1),"")</f>
        <v/>
      </c>
      <c r="F1940" s="136" t="str">
        <f>IFERROR(INDEX('Материал хисобот'!$D$9:$D$259,MATCH(D1940,'Материал хисобот'!$B$9:$B$259,0),1),"")</f>
        <v/>
      </c>
      <c r="G1940" s="141"/>
      <c r="H1940" s="142"/>
    </row>
    <row r="1941" spans="1:8">
      <c r="A1941" s="147"/>
      <c r="B1941" s="148"/>
      <c r="C1941" s="147"/>
      <c r="D1941" s="128"/>
      <c r="E1941" s="135" t="str">
        <f>IFERROR(INDEX('Материал хисобот'!$C$9:$C$259,MATCH(D1941,'Материал хисобот'!$B$9:$B$259,0),1),"")</f>
        <v/>
      </c>
      <c r="F1941" s="136" t="str">
        <f>IFERROR(INDEX('Материал хисобот'!$D$9:$D$259,MATCH(D1941,'Материал хисобот'!$B$9:$B$259,0),1),"")</f>
        <v/>
      </c>
      <c r="G1941" s="141"/>
      <c r="H1941" s="142"/>
    </row>
    <row r="1942" spans="1:8">
      <c r="A1942" s="147"/>
      <c r="B1942" s="148"/>
      <c r="C1942" s="147"/>
      <c r="D1942" s="128"/>
      <c r="E1942" s="135" t="str">
        <f>IFERROR(INDEX('Материал хисобот'!$C$9:$C$259,MATCH(D1942,'Материал хисобот'!$B$9:$B$259,0),1),"")</f>
        <v/>
      </c>
      <c r="F1942" s="136" t="str">
        <f>IFERROR(INDEX('Материал хисобот'!$D$9:$D$259,MATCH(D1942,'Материал хисобот'!$B$9:$B$259,0),1),"")</f>
        <v/>
      </c>
      <c r="G1942" s="141"/>
      <c r="H1942" s="142"/>
    </row>
    <row r="1943" spans="1:8">
      <c r="A1943" s="147"/>
      <c r="B1943" s="148"/>
      <c r="C1943" s="147"/>
      <c r="D1943" s="128"/>
      <c r="E1943" s="135" t="str">
        <f>IFERROR(INDEX('Материал хисобот'!$C$9:$C$259,MATCH(D1943,'Материал хисобот'!$B$9:$B$259,0),1),"")</f>
        <v/>
      </c>
      <c r="F1943" s="136" t="str">
        <f>IFERROR(INDEX('Материал хисобот'!$D$9:$D$259,MATCH(D1943,'Материал хисобот'!$B$9:$B$259,0),1),"")</f>
        <v/>
      </c>
      <c r="G1943" s="141"/>
      <c r="H1943" s="142"/>
    </row>
    <row r="1944" spans="1:8">
      <c r="A1944" s="147"/>
      <c r="B1944" s="148"/>
      <c r="C1944" s="147"/>
      <c r="D1944" s="128"/>
      <c r="E1944" s="135" t="str">
        <f>IFERROR(INDEX('Материал хисобот'!$C$9:$C$259,MATCH(D1944,'Материал хисобот'!$B$9:$B$259,0),1),"")</f>
        <v/>
      </c>
      <c r="F1944" s="136" t="str">
        <f>IFERROR(INDEX('Материал хисобот'!$D$9:$D$259,MATCH(D1944,'Материал хисобот'!$B$9:$B$259,0),1),"")</f>
        <v/>
      </c>
      <c r="G1944" s="141"/>
      <c r="H1944" s="142"/>
    </row>
    <row r="1945" spans="1:8">
      <c r="A1945" s="147"/>
      <c r="B1945" s="148"/>
      <c r="C1945" s="147"/>
      <c r="D1945" s="128"/>
      <c r="E1945" s="135" t="str">
        <f>IFERROR(INDEX('Материал хисобот'!$C$9:$C$259,MATCH(D1945,'Материал хисобот'!$B$9:$B$259,0),1),"")</f>
        <v/>
      </c>
      <c r="F1945" s="136" t="str">
        <f>IFERROR(INDEX('Материал хисобот'!$D$9:$D$259,MATCH(D1945,'Материал хисобот'!$B$9:$B$259,0),1),"")</f>
        <v/>
      </c>
      <c r="G1945" s="141"/>
      <c r="H1945" s="142"/>
    </row>
    <row r="1946" spans="1:8">
      <c r="A1946" s="147"/>
      <c r="B1946" s="148"/>
      <c r="C1946" s="147"/>
      <c r="D1946" s="128"/>
      <c r="E1946" s="135" t="str">
        <f>IFERROR(INDEX('Материал хисобот'!$C$9:$C$259,MATCH(D1946,'Материал хисобот'!$B$9:$B$259,0),1),"")</f>
        <v/>
      </c>
      <c r="F1946" s="136" t="str">
        <f>IFERROR(INDEX('Материал хисобот'!$D$9:$D$259,MATCH(D1946,'Материал хисобот'!$B$9:$B$259,0),1),"")</f>
        <v/>
      </c>
      <c r="G1946" s="141"/>
      <c r="H1946" s="142"/>
    </row>
    <row r="1947" spans="1:8">
      <c r="A1947" s="147"/>
      <c r="B1947" s="148"/>
      <c r="C1947" s="147"/>
      <c r="D1947" s="128"/>
      <c r="E1947" s="135" t="str">
        <f>IFERROR(INDEX('Материал хисобот'!$C$9:$C$259,MATCH(D1947,'Материал хисобот'!$B$9:$B$259,0),1),"")</f>
        <v/>
      </c>
      <c r="F1947" s="136" t="str">
        <f>IFERROR(INDEX('Материал хисобот'!$D$9:$D$259,MATCH(D1947,'Материал хисобот'!$B$9:$B$259,0),1),"")</f>
        <v/>
      </c>
      <c r="G1947" s="141"/>
      <c r="H1947" s="142"/>
    </row>
    <row r="1948" spans="1:8">
      <c r="A1948" s="147"/>
      <c r="B1948" s="148"/>
      <c r="C1948" s="147"/>
      <c r="D1948" s="128"/>
      <c r="E1948" s="135" t="str">
        <f>IFERROR(INDEX('Материал хисобот'!$C$9:$C$259,MATCH(D1948,'Материал хисобот'!$B$9:$B$259,0),1),"")</f>
        <v/>
      </c>
      <c r="F1948" s="136" t="str">
        <f>IFERROR(INDEX('Материал хисобот'!$D$9:$D$259,MATCH(D1948,'Материал хисобот'!$B$9:$B$259,0),1),"")</f>
        <v/>
      </c>
      <c r="G1948" s="141"/>
      <c r="H1948" s="142"/>
    </row>
    <row r="1949" spans="1:8">
      <c r="A1949" s="147"/>
      <c r="B1949" s="148"/>
      <c r="C1949" s="147"/>
      <c r="D1949" s="128"/>
      <c r="E1949" s="135" t="str">
        <f>IFERROR(INDEX('Материал хисобот'!$C$9:$C$259,MATCH(D1949,'Материал хисобот'!$B$9:$B$259,0),1),"")</f>
        <v/>
      </c>
      <c r="F1949" s="136" t="str">
        <f>IFERROR(INDEX('Материал хисобот'!$D$9:$D$259,MATCH(D1949,'Материал хисобот'!$B$9:$B$259,0),1),"")</f>
        <v/>
      </c>
      <c r="G1949" s="141"/>
      <c r="H1949" s="142"/>
    </row>
    <row r="1950" spans="1:8">
      <c r="A1950" s="147"/>
      <c r="B1950" s="148"/>
      <c r="C1950" s="147"/>
      <c r="D1950" s="128"/>
      <c r="E1950" s="135" t="str">
        <f>IFERROR(INDEX('Материал хисобот'!$C$9:$C$259,MATCH(D1950,'Материал хисобот'!$B$9:$B$259,0),1),"")</f>
        <v/>
      </c>
      <c r="F1950" s="136" t="str">
        <f>IFERROR(INDEX('Материал хисобот'!$D$9:$D$259,MATCH(D1950,'Материал хисобот'!$B$9:$B$259,0),1),"")</f>
        <v/>
      </c>
      <c r="G1950" s="141"/>
      <c r="H1950" s="142"/>
    </row>
    <row r="1951" spans="1:8">
      <c r="A1951" s="147"/>
      <c r="B1951" s="148"/>
      <c r="C1951" s="147"/>
      <c r="D1951" s="128"/>
      <c r="E1951" s="135" t="str">
        <f>IFERROR(INDEX('Материал хисобот'!$C$9:$C$259,MATCH(D1951,'Материал хисобот'!$B$9:$B$259,0),1),"")</f>
        <v/>
      </c>
      <c r="F1951" s="136" t="str">
        <f>IFERROR(INDEX('Материал хисобот'!$D$9:$D$259,MATCH(D1951,'Материал хисобот'!$B$9:$B$259,0),1),"")</f>
        <v/>
      </c>
      <c r="G1951" s="141"/>
      <c r="H1951" s="142"/>
    </row>
    <row r="1952" spans="1:8">
      <c r="A1952" s="147"/>
      <c r="B1952" s="148"/>
      <c r="C1952" s="147"/>
      <c r="D1952" s="128"/>
      <c r="E1952" s="135" t="str">
        <f>IFERROR(INDEX('Материал хисобот'!$C$9:$C$259,MATCH(D1952,'Материал хисобот'!$B$9:$B$259,0),1),"")</f>
        <v/>
      </c>
      <c r="F1952" s="136" t="str">
        <f>IFERROR(INDEX('Материал хисобот'!$D$9:$D$259,MATCH(D1952,'Материал хисобот'!$B$9:$B$259,0),1),"")</f>
        <v/>
      </c>
      <c r="G1952" s="141"/>
      <c r="H1952" s="142"/>
    </row>
    <row r="1953" spans="1:8">
      <c r="A1953" s="147"/>
      <c r="B1953" s="148"/>
      <c r="C1953" s="147"/>
      <c r="D1953" s="128"/>
      <c r="E1953" s="135" t="str">
        <f>IFERROR(INDEX('Материал хисобот'!$C$9:$C$259,MATCH(D1953,'Материал хисобот'!$B$9:$B$259,0),1),"")</f>
        <v/>
      </c>
      <c r="F1953" s="136" t="str">
        <f>IFERROR(INDEX('Материал хисобот'!$D$9:$D$259,MATCH(D1953,'Материал хисобот'!$B$9:$B$259,0),1),"")</f>
        <v/>
      </c>
      <c r="G1953" s="141"/>
      <c r="H1953" s="142"/>
    </row>
    <row r="1954" spans="1:8">
      <c r="A1954" s="147"/>
      <c r="B1954" s="148"/>
      <c r="C1954" s="147"/>
      <c r="D1954" s="128"/>
      <c r="E1954" s="135" t="str">
        <f>IFERROR(INDEX('Материал хисобот'!$C$9:$C$259,MATCH(D1954,'Материал хисобот'!$B$9:$B$259,0),1),"")</f>
        <v/>
      </c>
      <c r="F1954" s="136" t="str">
        <f>IFERROR(INDEX('Материал хисобот'!$D$9:$D$259,MATCH(D1954,'Материал хисобот'!$B$9:$B$259,0),1),"")</f>
        <v/>
      </c>
      <c r="G1954" s="141"/>
      <c r="H1954" s="142"/>
    </row>
    <row r="1955" spans="1:8">
      <c r="A1955" s="147"/>
      <c r="B1955" s="148"/>
      <c r="C1955" s="147"/>
      <c r="D1955" s="128"/>
      <c r="E1955" s="135" t="str">
        <f>IFERROR(INDEX('Материал хисобот'!$C$9:$C$259,MATCH(D1955,'Материал хисобот'!$B$9:$B$259,0),1),"")</f>
        <v/>
      </c>
      <c r="F1955" s="136" t="str">
        <f>IFERROR(INDEX('Материал хисобот'!$D$9:$D$259,MATCH(D1955,'Материал хисобот'!$B$9:$B$259,0),1),"")</f>
        <v/>
      </c>
      <c r="G1955" s="141"/>
      <c r="H1955" s="142"/>
    </row>
    <row r="1956" spans="1:8">
      <c r="A1956" s="147"/>
      <c r="B1956" s="148"/>
      <c r="C1956" s="147"/>
      <c r="D1956" s="128"/>
      <c r="E1956" s="135" t="str">
        <f>IFERROR(INDEX('Материал хисобот'!$C$9:$C$259,MATCH(D1956,'Материал хисобот'!$B$9:$B$259,0),1),"")</f>
        <v/>
      </c>
      <c r="F1956" s="136" t="str">
        <f>IFERROR(INDEX('Материал хисобот'!$D$9:$D$259,MATCH(D1956,'Материал хисобот'!$B$9:$B$259,0),1),"")</f>
        <v/>
      </c>
      <c r="G1956" s="141"/>
      <c r="H1956" s="142"/>
    </row>
    <row r="1957" spans="1:8">
      <c r="A1957" s="147"/>
      <c r="B1957" s="148"/>
      <c r="C1957" s="147"/>
      <c r="D1957" s="128"/>
      <c r="E1957" s="135" t="str">
        <f>IFERROR(INDEX('Материал хисобот'!$C$9:$C$259,MATCH(D1957,'Материал хисобот'!$B$9:$B$259,0),1),"")</f>
        <v/>
      </c>
      <c r="F1957" s="136" t="str">
        <f>IFERROR(INDEX('Материал хисобот'!$D$9:$D$259,MATCH(D1957,'Материал хисобот'!$B$9:$B$259,0),1),"")</f>
        <v/>
      </c>
      <c r="G1957" s="141"/>
      <c r="H1957" s="142"/>
    </row>
    <row r="1958" spans="1:8">
      <c r="A1958" s="147"/>
      <c r="B1958" s="148"/>
      <c r="C1958" s="147"/>
      <c r="D1958" s="128"/>
      <c r="E1958" s="135" t="str">
        <f>IFERROR(INDEX('Материал хисобот'!$C$9:$C$259,MATCH(D1958,'Материал хисобот'!$B$9:$B$259,0),1),"")</f>
        <v/>
      </c>
      <c r="F1958" s="136" t="str">
        <f>IFERROR(INDEX('Материал хисобот'!$D$9:$D$259,MATCH(D1958,'Материал хисобот'!$B$9:$B$259,0),1),"")</f>
        <v/>
      </c>
      <c r="G1958" s="141"/>
      <c r="H1958" s="142"/>
    </row>
    <row r="1959" spans="1:8">
      <c r="A1959" s="147"/>
      <c r="B1959" s="148"/>
      <c r="C1959" s="147"/>
      <c r="D1959" s="128"/>
      <c r="E1959" s="135" t="str">
        <f>IFERROR(INDEX('Материал хисобот'!$C$9:$C$259,MATCH(D1959,'Материал хисобот'!$B$9:$B$259,0),1),"")</f>
        <v/>
      </c>
      <c r="F1959" s="136" t="str">
        <f>IFERROR(INDEX('Материал хисобот'!$D$9:$D$259,MATCH(D1959,'Материал хисобот'!$B$9:$B$259,0),1),"")</f>
        <v/>
      </c>
      <c r="G1959" s="141"/>
      <c r="H1959" s="142"/>
    </row>
    <row r="1960" spans="1:8">
      <c r="A1960" s="147"/>
      <c r="B1960" s="148"/>
      <c r="C1960" s="147"/>
      <c r="D1960" s="128"/>
      <c r="E1960" s="135" t="str">
        <f>IFERROR(INDEX('Материал хисобот'!$C$9:$C$259,MATCH(D1960,'Материал хисобот'!$B$9:$B$259,0),1),"")</f>
        <v/>
      </c>
      <c r="F1960" s="136" t="str">
        <f>IFERROR(INDEX('Материал хисобот'!$D$9:$D$259,MATCH(D1960,'Материал хисобот'!$B$9:$B$259,0),1),"")</f>
        <v/>
      </c>
      <c r="G1960" s="141"/>
      <c r="H1960" s="142"/>
    </row>
    <row r="1961" spans="1:8">
      <c r="A1961" s="147"/>
      <c r="B1961" s="148"/>
      <c r="C1961" s="147"/>
      <c r="D1961" s="128"/>
      <c r="E1961" s="135" t="str">
        <f>IFERROR(INDEX('Материал хисобот'!$C$9:$C$259,MATCH(D1961,'Материал хисобот'!$B$9:$B$259,0),1),"")</f>
        <v/>
      </c>
      <c r="F1961" s="136" t="str">
        <f>IFERROR(INDEX('Материал хисобот'!$D$9:$D$259,MATCH(D1961,'Материал хисобот'!$B$9:$B$259,0),1),"")</f>
        <v/>
      </c>
      <c r="G1961" s="141"/>
      <c r="H1961" s="142"/>
    </row>
    <row r="1962" spans="1:8">
      <c r="A1962" s="147"/>
      <c r="B1962" s="148"/>
      <c r="C1962" s="147"/>
      <c r="D1962" s="128"/>
      <c r="E1962" s="135" t="str">
        <f>IFERROR(INDEX('Материал хисобот'!$C$9:$C$259,MATCH(D1962,'Материал хисобот'!$B$9:$B$259,0),1),"")</f>
        <v/>
      </c>
      <c r="F1962" s="136" t="str">
        <f>IFERROR(INDEX('Материал хисобот'!$D$9:$D$259,MATCH(D1962,'Материал хисобот'!$B$9:$B$259,0),1),"")</f>
        <v/>
      </c>
      <c r="G1962" s="141"/>
      <c r="H1962" s="142"/>
    </row>
    <row r="1963" spans="1:8">
      <c r="A1963" s="147"/>
      <c r="B1963" s="148"/>
      <c r="C1963" s="147"/>
      <c r="D1963" s="128"/>
      <c r="E1963" s="135" t="str">
        <f>IFERROR(INDEX('Материал хисобот'!$C$9:$C$259,MATCH(D1963,'Материал хисобот'!$B$9:$B$259,0),1),"")</f>
        <v/>
      </c>
      <c r="F1963" s="136" t="str">
        <f>IFERROR(INDEX('Материал хисобот'!$D$9:$D$259,MATCH(D1963,'Материал хисобот'!$B$9:$B$259,0),1),"")</f>
        <v/>
      </c>
      <c r="G1963" s="141"/>
      <c r="H1963" s="142"/>
    </row>
    <row r="1964" spans="1:8">
      <c r="A1964" s="147"/>
      <c r="B1964" s="148"/>
      <c r="C1964" s="147"/>
      <c r="D1964" s="128"/>
      <c r="E1964" s="135" t="str">
        <f>IFERROR(INDEX('Материал хисобот'!$C$9:$C$259,MATCH(D1964,'Материал хисобот'!$B$9:$B$259,0),1),"")</f>
        <v/>
      </c>
      <c r="F1964" s="136" t="str">
        <f>IFERROR(INDEX('Материал хисобот'!$D$9:$D$259,MATCH(D1964,'Материал хисобот'!$B$9:$B$259,0),1),"")</f>
        <v/>
      </c>
      <c r="G1964" s="141"/>
      <c r="H1964" s="142"/>
    </row>
    <row r="1965" spans="1:8">
      <c r="A1965" s="147"/>
      <c r="B1965" s="148"/>
      <c r="C1965" s="147"/>
      <c r="D1965" s="128"/>
      <c r="E1965" s="135" t="str">
        <f>IFERROR(INDEX('Материал хисобот'!$C$9:$C$259,MATCH(D1965,'Материал хисобот'!$B$9:$B$259,0),1),"")</f>
        <v/>
      </c>
      <c r="F1965" s="136" t="str">
        <f>IFERROR(INDEX('Материал хисобот'!$D$9:$D$259,MATCH(D1965,'Материал хисобот'!$B$9:$B$259,0),1),"")</f>
        <v/>
      </c>
      <c r="G1965" s="141"/>
      <c r="H1965" s="142"/>
    </row>
    <row r="1966" spans="1:8">
      <c r="A1966" s="147"/>
      <c r="B1966" s="148"/>
      <c r="C1966" s="147"/>
      <c r="D1966" s="128"/>
      <c r="E1966" s="135" t="str">
        <f>IFERROR(INDEX('Материал хисобот'!$C$9:$C$259,MATCH(D1966,'Материал хисобот'!$B$9:$B$259,0),1),"")</f>
        <v/>
      </c>
      <c r="F1966" s="136" t="str">
        <f>IFERROR(INDEX('Материал хисобот'!$D$9:$D$259,MATCH(D1966,'Материал хисобот'!$B$9:$B$259,0),1),"")</f>
        <v/>
      </c>
      <c r="G1966" s="141"/>
      <c r="H1966" s="142"/>
    </row>
    <row r="1967" spans="1:8">
      <c r="A1967" s="147"/>
      <c r="B1967" s="148"/>
      <c r="C1967" s="147"/>
      <c r="D1967" s="128"/>
      <c r="E1967" s="135" t="str">
        <f>IFERROR(INDEX('Материал хисобот'!$C$9:$C$259,MATCH(D1967,'Материал хисобот'!$B$9:$B$259,0),1),"")</f>
        <v/>
      </c>
      <c r="F1967" s="136" t="str">
        <f>IFERROR(INDEX('Материал хисобот'!$D$9:$D$259,MATCH(D1967,'Материал хисобот'!$B$9:$B$259,0),1),"")</f>
        <v/>
      </c>
      <c r="G1967" s="141"/>
      <c r="H1967" s="142"/>
    </row>
    <row r="1968" spans="1:8">
      <c r="A1968" s="147"/>
      <c r="B1968" s="148"/>
      <c r="C1968" s="147"/>
      <c r="D1968" s="128"/>
      <c r="E1968" s="135" t="str">
        <f>IFERROR(INDEX('Материал хисобот'!$C$9:$C$259,MATCH(D1968,'Материал хисобот'!$B$9:$B$259,0),1),"")</f>
        <v/>
      </c>
      <c r="F1968" s="136" t="str">
        <f>IFERROR(INDEX('Материал хисобот'!$D$9:$D$259,MATCH(D1968,'Материал хисобот'!$B$9:$B$259,0),1),"")</f>
        <v/>
      </c>
      <c r="G1968" s="141"/>
      <c r="H1968" s="142"/>
    </row>
    <row r="1969" spans="1:8">
      <c r="A1969" s="147"/>
      <c r="B1969" s="148"/>
      <c r="C1969" s="147"/>
      <c r="D1969" s="128"/>
      <c r="E1969" s="135" t="str">
        <f>IFERROR(INDEX('Материал хисобот'!$C$9:$C$259,MATCH(D1969,'Материал хисобот'!$B$9:$B$259,0),1),"")</f>
        <v/>
      </c>
      <c r="F1969" s="136" t="str">
        <f>IFERROR(INDEX('Материал хисобот'!$D$9:$D$259,MATCH(D1969,'Материал хисобот'!$B$9:$B$259,0),1),"")</f>
        <v/>
      </c>
      <c r="G1969" s="141"/>
      <c r="H1969" s="142"/>
    </row>
    <row r="1970" spans="1:8">
      <c r="A1970" s="147"/>
      <c r="B1970" s="148"/>
      <c r="C1970" s="147"/>
      <c r="D1970" s="128"/>
      <c r="E1970" s="135" t="str">
        <f>IFERROR(INDEX('Материал хисобот'!$C$9:$C$259,MATCH(D1970,'Материал хисобот'!$B$9:$B$259,0),1),"")</f>
        <v/>
      </c>
      <c r="F1970" s="136" t="str">
        <f>IFERROR(INDEX('Материал хисобот'!$D$9:$D$259,MATCH(D1970,'Материал хисобот'!$B$9:$B$259,0),1),"")</f>
        <v/>
      </c>
      <c r="G1970" s="141"/>
      <c r="H1970" s="142"/>
    </row>
    <row r="1971" spans="1:8">
      <c r="A1971" s="147"/>
      <c r="B1971" s="148"/>
      <c r="C1971" s="147"/>
      <c r="D1971" s="128"/>
      <c r="E1971" s="135" t="str">
        <f>IFERROR(INDEX('Материал хисобот'!$C$9:$C$259,MATCH(D1971,'Материал хисобот'!$B$9:$B$259,0),1),"")</f>
        <v/>
      </c>
      <c r="F1971" s="136" t="str">
        <f>IFERROR(INDEX('Материал хисобот'!$D$9:$D$259,MATCH(D1971,'Материал хисобот'!$B$9:$B$259,0),1),"")</f>
        <v/>
      </c>
      <c r="G1971" s="141"/>
      <c r="H1971" s="142"/>
    </row>
    <row r="1972" spans="1:8">
      <c r="A1972" s="147"/>
      <c r="B1972" s="148"/>
      <c r="C1972" s="147"/>
      <c r="D1972" s="128"/>
      <c r="E1972" s="135" t="str">
        <f>IFERROR(INDEX('Материал хисобот'!$C$9:$C$259,MATCH(D1972,'Материал хисобот'!$B$9:$B$259,0),1),"")</f>
        <v/>
      </c>
      <c r="F1972" s="136" t="str">
        <f>IFERROR(INDEX('Материал хисобот'!$D$9:$D$259,MATCH(D1972,'Материал хисобот'!$B$9:$B$259,0),1),"")</f>
        <v/>
      </c>
      <c r="G1972" s="141"/>
      <c r="H1972" s="142"/>
    </row>
    <row r="1973" spans="1:8">
      <c r="A1973" s="147"/>
      <c r="B1973" s="148"/>
      <c r="C1973" s="147"/>
      <c r="D1973" s="128"/>
      <c r="E1973" s="135" t="str">
        <f>IFERROR(INDEX('Материал хисобот'!$C$9:$C$259,MATCH(D1973,'Материал хисобот'!$B$9:$B$259,0),1),"")</f>
        <v/>
      </c>
      <c r="F1973" s="136" t="str">
        <f>IFERROR(INDEX('Материал хисобот'!$D$9:$D$259,MATCH(D1973,'Материал хисобот'!$B$9:$B$259,0),1),"")</f>
        <v/>
      </c>
      <c r="G1973" s="141"/>
      <c r="H1973" s="142"/>
    </row>
    <row r="1974" spans="1:8">
      <c r="A1974" s="147"/>
      <c r="B1974" s="148"/>
      <c r="C1974" s="147"/>
      <c r="D1974" s="128"/>
      <c r="E1974" s="135" t="str">
        <f>IFERROR(INDEX('Материал хисобот'!$C$9:$C$259,MATCH(D1974,'Материал хисобот'!$B$9:$B$259,0),1),"")</f>
        <v/>
      </c>
      <c r="F1974" s="136" t="str">
        <f>IFERROR(INDEX('Материал хисобот'!$D$9:$D$259,MATCH(D1974,'Материал хисобот'!$B$9:$B$259,0),1),"")</f>
        <v/>
      </c>
      <c r="G1974" s="141"/>
      <c r="H1974" s="142"/>
    </row>
    <row r="1975" spans="1:8">
      <c r="A1975" s="147"/>
      <c r="B1975" s="148"/>
      <c r="C1975" s="147"/>
      <c r="D1975" s="128"/>
      <c r="E1975" s="135" t="str">
        <f>IFERROR(INDEX('Материал хисобот'!$C$9:$C$259,MATCH(D1975,'Материал хисобот'!$B$9:$B$259,0),1),"")</f>
        <v/>
      </c>
      <c r="F1975" s="136" t="str">
        <f>IFERROR(INDEX('Материал хисобот'!$D$9:$D$259,MATCH(D1975,'Материал хисобот'!$B$9:$B$259,0),1),"")</f>
        <v/>
      </c>
      <c r="G1975" s="141"/>
      <c r="H1975" s="142"/>
    </row>
    <row r="1976" spans="1:8">
      <c r="A1976" s="147"/>
      <c r="B1976" s="148"/>
      <c r="C1976" s="147"/>
      <c r="D1976" s="128"/>
      <c r="E1976" s="135" t="str">
        <f>IFERROR(INDEX('Материал хисобот'!$C$9:$C$259,MATCH(D1976,'Материал хисобот'!$B$9:$B$259,0),1),"")</f>
        <v/>
      </c>
      <c r="F1976" s="136" t="str">
        <f>IFERROR(INDEX('Материал хисобот'!$D$9:$D$259,MATCH(D1976,'Материал хисобот'!$B$9:$B$259,0),1),"")</f>
        <v/>
      </c>
      <c r="G1976" s="141"/>
      <c r="H1976" s="142"/>
    </row>
    <row r="1977" spans="1:8">
      <c r="A1977" s="147"/>
      <c r="B1977" s="148"/>
      <c r="C1977" s="147"/>
      <c r="D1977" s="128"/>
      <c r="E1977" s="135" t="str">
        <f>IFERROR(INDEX('Материал хисобот'!$C$9:$C$259,MATCH(D1977,'Материал хисобот'!$B$9:$B$259,0),1),"")</f>
        <v/>
      </c>
      <c r="F1977" s="136" t="str">
        <f>IFERROR(INDEX('Материал хисобот'!$D$9:$D$259,MATCH(D1977,'Материал хисобот'!$B$9:$B$259,0),1),"")</f>
        <v/>
      </c>
      <c r="G1977" s="141"/>
      <c r="H1977" s="142"/>
    </row>
    <row r="1978" spans="1:8">
      <c r="A1978" s="147"/>
      <c r="B1978" s="148"/>
      <c r="C1978" s="147"/>
      <c r="D1978" s="128"/>
      <c r="E1978" s="135" t="str">
        <f>IFERROR(INDEX('Материал хисобот'!$C$9:$C$259,MATCH(D1978,'Материал хисобот'!$B$9:$B$259,0),1),"")</f>
        <v/>
      </c>
      <c r="F1978" s="136" t="str">
        <f>IFERROR(INDEX('Материал хисобот'!$D$9:$D$259,MATCH(D1978,'Материал хисобот'!$B$9:$B$259,0),1),"")</f>
        <v/>
      </c>
      <c r="G1978" s="141"/>
      <c r="H1978" s="142"/>
    </row>
    <row r="1979" spans="1:8">
      <c r="A1979" s="147"/>
      <c r="B1979" s="148"/>
      <c r="C1979" s="147"/>
      <c r="D1979" s="128"/>
      <c r="E1979" s="135" t="str">
        <f>IFERROR(INDEX('Материал хисобот'!$C$9:$C$259,MATCH(D1979,'Материал хисобот'!$B$9:$B$259,0),1),"")</f>
        <v/>
      </c>
      <c r="F1979" s="136" t="str">
        <f>IFERROR(INDEX('Материал хисобот'!$D$9:$D$259,MATCH(D1979,'Материал хисобот'!$B$9:$B$259,0),1),"")</f>
        <v/>
      </c>
      <c r="G1979" s="141"/>
      <c r="H1979" s="142"/>
    </row>
    <row r="1980" spans="1:8">
      <c r="A1980" s="147"/>
      <c r="B1980" s="148"/>
      <c r="C1980" s="147"/>
      <c r="D1980" s="128"/>
      <c r="E1980" s="135" t="str">
        <f>IFERROR(INDEX('Материал хисобот'!$C$9:$C$259,MATCH(D1980,'Материал хисобот'!$B$9:$B$259,0),1),"")</f>
        <v/>
      </c>
      <c r="F1980" s="136" t="str">
        <f>IFERROR(INDEX('Материал хисобот'!$D$9:$D$259,MATCH(D1980,'Материал хисобот'!$B$9:$B$259,0),1),"")</f>
        <v/>
      </c>
      <c r="G1980" s="141"/>
      <c r="H1980" s="142"/>
    </row>
    <row r="1981" spans="1:8">
      <c r="A1981" s="147"/>
      <c r="B1981" s="148"/>
      <c r="C1981" s="147"/>
      <c r="D1981" s="128"/>
      <c r="E1981" s="135" t="str">
        <f>IFERROR(INDEX('Материал хисобот'!$C$9:$C$259,MATCH(D1981,'Материал хисобот'!$B$9:$B$259,0),1),"")</f>
        <v/>
      </c>
      <c r="F1981" s="136" t="str">
        <f>IFERROR(INDEX('Материал хисобот'!$D$9:$D$259,MATCH(D1981,'Материал хисобот'!$B$9:$B$259,0),1),"")</f>
        <v/>
      </c>
      <c r="G1981" s="141"/>
      <c r="H1981" s="142"/>
    </row>
    <row r="1982" spans="1:8">
      <c r="A1982" s="147"/>
      <c r="B1982" s="148"/>
      <c r="C1982" s="147"/>
      <c r="D1982" s="128"/>
      <c r="E1982" s="135" t="str">
        <f>IFERROR(INDEX('Материал хисобот'!$C$9:$C$259,MATCH(D1982,'Материал хисобот'!$B$9:$B$259,0),1),"")</f>
        <v/>
      </c>
      <c r="F1982" s="136" t="str">
        <f>IFERROR(INDEX('Материал хисобот'!$D$9:$D$259,MATCH(D1982,'Материал хисобот'!$B$9:$B$259,0),1),"")</f>
        <v/>
      </c>
      <c r="G1982" s="141"/>
      <c r="H1982" s="142"/>
    </row>
    <row r="1983" spans="1:8">
      <c r="A1983" s="147"/>
      <c r="B1983" s="148"/>
      <c r="C1983" s="147"/>
      <c r="D1983" s="128"/>
      <c r="E1983" s="135" t="str">
        <f>IFERROR(INDEX('Материал хисобот'!$C$9:$C$259,MATCH(D1983,'Материал хисобот'!$B$9:$B$259,0),1),"")</f>
        <v/>
      </c>
      <c r="F1983" s="136" t="str">
        <f>IFERROR(INDEX('Материал хисобот'!$D$9:$D$259,MATCH(D1983,'Материал хисобот'!$B$9:$B$259,0),1),"")</f>
        <v/>
      </c>
      <c r="G1983" s="141"/>
      <c r="H1983" s="142"/>
    </row>
    <row r="1984" spans="1:8">
      <c r="A1984" s="147"/>
      <c r="B1984" s="148"/>
      <c r="C1984" s="147"/>
      <c r="D1984" s="128"/>
      <c r="E1984" s="135" t="str">
        <f>IFERROR(INDEX('Материал хисобот'!$C$9:$C$259,MATCH(D1984,'Материал хисобот'!$B$9:$B$259,0),1),"")</f>
        <v/>
      </c>
      <c r="F1984" s="136" t="str">
        <f>IFERROR(INDEX('Материал хисобот'!$D$9:$D$259,MATCH(D1984,'Материал хисобот'!$B$9:$B$259,0),1),"")</f>
        <v/>
      </c>
      <c r="G1984" s="141"/>
      <c r="H1984" s="142"/>
    </row>
    <row r="1985" spans="1:8">
      <c r="A1985" s="147"/>
      <c r="B1985" s="148"/>
      <c r="C1985" s="147"/>
      <c r="D1985" s="128"/>
      <c r="E1985" s="135" t="str">
        <f>IFERROR(INDEX('Материал хисобот'!$C$9:$C$259,MATCH(D1985,'Материал хисобот'!$B$9:$B$259,0),1),"")</f>
        <v/>
      </c>
      <c r="F1985" s="136" t="str">
        <f>IFERROR(INDEX('Материал хисобот'!$D$9:$D$259,MATCH(D1985,'Материал хисобот'!$B$9:$B$259,0),1),"")</f>
        <v/>
      </c>
      <c r="G1985" s="141"/>
      <c r="H1985" s="142"/>
    </row>
    <row r="1986" spans="1:8">
      <c r="A1986" s="147"/>
      <c r="B1986" s="148"/>
      <c r="C1986" s="147"/>
      <c r="D1986" s="128"/>
      <c r="E1986" s="135" t="str">
        <f>IFERROR(INDEX('Материал хисобот'!$C$9:$C$259,MATCH(D1986,'Материал хисобот'!$B$9:$B$259,0),1),"")</f>
        <v/>
      </c>
      <c r="F1986" s="136" t="str">
        <f>IFERROR(INDEX('Материал хисобот'!$D$9:$D$259,MATCH(D1986,'Материал хисобот'!$B$9:$B$259,0),1),"")</f>
        <v/>
      </c>
      <c r="G1986" s="141"/>
      <c r="H1986" s="142"/>
    </row>
    <row r="1987" spans="1:8">
      <c r="A1987" s="147"/>
      <c r="B1987" s="148"/>
      <c r="C1987" s="147"/>
      <c r="D1987" s="128"/>
      <c r="E1987" s="135" t="str">
        <f>IFERROR(INDEX('Материал хисобот'!$C$9:$C$259,MATCH(D1987,'Материал хисобот'!$B$9:$B$259,0),1),"")</f>
        <v/>
      </c>
      <c r="F1987" s="136" t="str">
        <f>IFERROR(INDEX('Материал хисобот'!$D$9:$D$259,MATCH(D1987,'Материал хисобот'!$B$9:$B$259,0),1),"")</f>
        <v/>
      </c>
      <c r="G1987" s="141"/>
      <c r="H1987" s="142"/>
    </row>
    <row r="1988" spans="1:8">
      <c r="A1988" s="147"/>
      <c r="B1988" s="148"/>
      <c r="C1988" s="147"/>
      <c r="D1988" s="128"/>
      <c r="E1988" s="135" t="str">
        <f>IFERROR(INDEX('Материал хисобот'!$C$9:$C$259,MATCH(D1988,'Материал хисобот'!$B$9:$B$259,0),1),"")</f>
        <v/>
      </c>
      <c r="F1988" s="136" t="str">
        <f>IFERROR(INDEX('Материал хисобот'!$D$9:$D$259,MATCH(D1988,'Материал хисобот'!$B$9:$B$259,0),1),"")</f>
        <v/>
      </c>
      <c r="G1988" s="141"/>
      <c r="H1988" s="142"/>
    </row>
    <row r="1989" spans="1:8">
      <c r="A1989" s="147"/>
      <c r="B1989" s="148"/>
      <c r="C1989" s="147"/>
      <c r="D1989" s="128"/>
      <c r="E1989" s="135" t="str">
        <f>IFERROR(INDEX('Материал хисобот'!$C$9:$C$259,MATCH(D1989,'Материал хисобот'!$B$9:$B$259,0),1),"")</f>
        <v/>
      </c>
      <c r="F1989" s="136" t="str">
        <f>IFERROR(INDEX('Материал хисобот'!$D$9:$D$259,MATCH(D1989,'Материал хисобот'!$B$9:$B$259,0),1),"")</f>
        <v/>
      </c>
      <c r="G1989" s="141"/>
      <c r="H1989" s="142"/>
    </row>
    <row r="1990" spans="1:8">
      <c r="A1990" s="147"/>
      <c r="B1990" s="148"/>
      <c r="C1990" s="147"/>
      <c r="D1990" s="128"/>
      <c r="E1990" s="135" t="str">
        <f>IFERROR(INDEX('Материал хисобот'!$C$9:$C$259,MATCH(D1990,'Материал хисобот'!$B$9:$B$259,0),1),"")</f>
        <v/>
      </c>
      <c r="F1990" s="136" t="str">
        <f>IFERROR(INDEX('Материал хисобот'!$D$9:$D$259,MATCH(D1990,'Материал хисобот'!$B$9:$B$259,0),1),"")</f>
        <v/>
      </c>
      <c r="G1990" s="141"/>
      <c r="H1990" s="142"/>
    </row>
    <row r="1991" spans="1:8">
      <c r="A1991" s="147"/>
      <c r="B1991" s="148"/>
      <c r="C1991" s="147"/>
      <c r="D1991" s="128"/>
      <c r="E1991" s="135" t="str">
        <f>IFERROR(INDEX('Материал хисобот'!$C$9:$C$259,MATCH(D1991,'Материал хисобот'!$B$9:$B$259,0),1),"")</f>
        <v/>
      </c>
      <c r="F1991" s="136" t="str">
        <f>IFERROR(INDEX('Материал хисобот'!$D$9:$D$259,MATCH(D1991,'Материал хисобот'!$B$9:$B$259,0),1),"")</f>
        <v/>
      </c>
      <c r="G1991" s="141"/>
      <c r="H1991" s="142"/>
    </row>
    <row r="1992" spans="1:8">
      <c r="A1992" s="147"/>
      <c r="B1992" s="148"/>
      <c r="C1992" s="147"/>
      <c r="D1992" s="128"/>
      <c r="E1992" s="135" t="str">
        <f>IFERROR(INDEX('Материал хисобот'!$C$9:$C$259,MATCH(D1992,'Материал хисобот'!$B$9:$B$259,0),1),"")</f>
        <v/>
      </c>
      <c r="F1992" s="136" t="str">
        <f>IFERROR(INDEX('Материал хисобот'!$D$9:$D$259,MATCH(D1992,'Материал хисобот'!$B$9:$B$259,0),1),"")</f>
        <v/>
      </c>
      <c r="G1992" s="141"/>
      <c r="H1992" s="142"/>
    </row>
    <row r="1993" spans="1:8">
      <c r="A1993" s="147"/>
      <c r="B1993" s="148"/>
      <c r="C1993" s="147"/>
      <c r="D1993" s="128"/>
      <c r="E1993" s="135" t="str">
        <f>IFERROR(INDEX('Материал хисобот'!$C$9:$C$259,MATCH(D1993,'Материал хисобот'!$B$9:$B$259,0),1),"")</f>
        <v/>
      </c>
      <c r="F1993" s="136" t="str">
        <f>IFERROR(INDEX('Материал хисобот'!$D$9:$D$259,MATCH(D1993,'Материал хисобот'!$B$9:$B$259,0),1),"")</f>
        <v/>
      </c>
      <c r="G1993" s="141"/>
      <c r="H1993" s="142"/>
    </row>
    <row r="1994" spans="1:8">
      <c r="A1994" s="147"/>
      <c r="B1994" s="148"/>
      <c r="C1994" s="147"/>
      <c r="D1994" s="128"/>
      <c r="E1994" s="135" t="str">
        <f>IFERROR(INDEX('Материал хисобот'!$C$9:$C$259,MATCH(D1994,'Материал хисобот'!$B$9:$B$259,0),1),"")</f>
        <v/>
      </c>
      <c r="F1994" s="136" t="str">
        <f>IFERROR(INDEX('Материал хисобот'!$D$9:$D$259,MATCH(D1994,'Материал хисобот'!$B$9:$B$259,0),1),"")</f>
        <v/>
      </c>
      <c r="G1994" s="141"/>
      <c r="H1994" s="142"/>
    </row>
    <row r="1995" spans="1:8">
      <c r="A1995" s="147"/>
      <c r="B1995" s="148"/>
      <c r="C1995" s="147"/>
      <c r="D1995" s="128"/>
      <c r="E1995" s="135" t="str">
        <f>IFERROR(INDEX('Материал хисобот'!$C$9:$C$259,MATCH(D1995,'Материал хисобот'!$B$9:$B$259,0),1),"")</f>
        <v/>
      </c>
      <c r="F1995" s="136" t="str">
        <f>IFERROR(INDEX('Материал хисобот'!$D$9:$D$259,MATCH(D1995,'Материал хисобот'!$B$9:$B$259,0),1),"")</f>
        <v/>
      </c>
      <c r="G1995" s="141"/>
      <c r="H1995" s="142"/>
    </row>
    <row r="1996" spans="1:8">
      <c r="A1996" s="147"/>
      <c r="B1996" s="148"/>
      <c r="C1996" s="147"/>
      <c r="D1996" s="128"/>
      <c r="E1996" s="135" t="str">
        <f>IFERROR(INDEX('Материал хисобот'!$C$9:$C$259,MATCH(D1996,'Материал хисобот'!$B$9:$B$259,0),1),"")</f>
        <v/>
      </c>
      <c r="F1996" s="136" t="str">
        <f>IFERROR(INDEX('Материал хисобот'!$D$9:$D$259,MATCH(D1996,'Материал хисобот'!$B$9:$B$259,0),1),"")</f>
        <v/>
      </c>
      <c r="G1996" s="141"/>
      <c r="H1996" s="142"/>
    </row>
    <row r="1997" spans="1:8">
      <c r="A1997" s="147"/>
      <c r="B1997" s="148"/>
      <c r="C1997" s="147"/>
      <c r="D1997" s="128"/>
      <c r="E1997" s="135" t="str">
        <f>IFERROR(INDEX('Материал хисобот'!$C$9:$C$259,MATCH(D1997,'Материал хисобот'!$B$9:$B$259,0),1),"")</f>
        <v/>
      </c>
      <c r="F1997" s="136" t="str">
        <f>IFERROR(INDEX('Материал хисобот'!$D$9:$D$259,MATCH(D1997,'Материал хисобот'!$B$9:$B$259,0),1),"")</f>
        <v/>
      </c>
      <c r="G1997" s="141"/>
      <c r="H1997" s="142"/>
    </row>
    <row r="1998" spans="1:8">
      <c r="A1998" s="147"/>
      <c r="B1998" s="148"/>
      <c r="C1998" s="147"/>
      <c r="D1998" s="128"/>
      <c r="E1998" s="135" t="str">
        <f>IFERROR(INDEX('Материал хисобот'!$C$9:$C$259,MATCH(D1998,'Материал хисобот'!$B$9:$B$259,0),1),"")</f>
        <v/>
      </c>
      <c r="F1998" s="136" t="str">
        <f>IFERROR(INDEX('Материал хисобот'!$D$9:$D$259,MATCH(D1998,'Материал хисобот'!$B$9:$B$259,0),1),"")</f>
        <v/>
      </c>
      <c r="G1998" s="141"/>
      <c r="H1998" s="142"/>
    </row>
    <row r="1999" spans="1:8">
      <c r="A1999" s="147"/>
      <c r="B1999" s="148"/>
      <c r="C1999" s="147"/>
      <c r="D1999" s="128"/>
      <c r="E1999" s="135" t="str">
        <f>IFERROR(INDEX('Материал хисобот'!$C$9:$C$259,MATCH(D1999,'Материал хисобот'!$B$9:$B$259,0),1),"")</f>
        <v/>
      </c>
      <c r="F1999" s="136" t="str">
        <f>IFERROR(INDEX('Материал хисобот'!$D$9:$D$259,MATCH(D1999,'Материал хисобот'!$B$9:$B$259,0),1),"")</f>
        <v/>
      </c>
      <c r="G1999" s="141"/>
      <c r="H1999" s="142"/>
    </row>
    <row r="2000" spans="1:8">
      <c r="A2000" s="147"/>
      <c r="B2000" s="148"/>
      <c r="C2000" s="147"/>
      <c r="D2000" s="128"/>
      <c r="E2000" s="135" t="str">
        <f>IFERROR(INDEX('Материал хисобот'!$C$9:$C$259,MATCH(D2000,'Материал хисобот'!$B$9:$B$259,0),1),"")</f>
        <v/>
      </c>
      <c r="F2000" s="136" t="str">
        <f>IFERROR(INDEX('Материал хисобот'!$D$9:$D$259,MATCH(D2000,'Материал хисобот'!$B$9:$B$259,0),1),"")</f>
        <v/>
      </c>
      <c r="G2000" s="141"/>
      <c r="H2000" s="142"/>
    </row>
  </sheetData>
  <sortState xmlns:xlrd2="http://schemas.microsoft.com/office/spreadsheetml/2017/richdata2" ref="D83:F92">
    <sortCondition ref="D83"/>
  </sortState>
  <mergeCells count="1">
    <mergeCell ref="A1:H1"/>
  </mergeCells>
  <conditionalFormatting sqref="D224:D228">
    <cfRule type="expression" dxfId="2" priority="1" stopIfTrue="1">
      <formula>ISODD($A224)</formula>
    </cfRule>
  </conditionalFormatting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6">
    <tabColor rgb="FFFF0000"/>
    <pageSetUpPr fitToPage="1"/>
  </sheetPr>
  <dimension ref="A1:O682"/>
  <sheetViews>
    <sheetView showGridLines="0" showZeros="0" tabSelected="1" workbookViewId="0">
      <selection activeCell="H16" sqref="H16"/>
    </sheetView>
  </sheetViews>
  <sheetFormatPr defaultColWidth="9.140625" defaultRowHeight="15" zeroHeight="1"/>
  <cols>
    <col min="1" max="1" width="5.7109375" style="56" customWidth="1"/>
    <col min="2" max="2" width="34.140625" style="55" customWidth="1"/>
    <col min="3" max="3" width="21.7109375" style="55" customWidth="1"/>
    <col min="4" max="4" width="6.42578125" style="55" customWidth="1"/>
    <col min="5" max="5" width="16.7109375" style="55" customWidth="1"/>
    <col min="6" max="6" width="15.7109375" style="55" customWidth="1"/>
    <col min="7" max="7" width="16.7109375" style="55" customWidth="1"/>
    <col min="8" max="8" width="15.7109375" style="55" customWidth="1"/>
    <col min="9" max="9" width="16.7109375" style="55" customWidth="1"/>
    <col min="10" max="10" width="15.7109375" style="55" customWidth="1"/>
    <col min="11" max="11" width="16.7109375" style="55" customWidth="1"/>
    <col min="12" max="12" width="15.7109375" style="55" customWidth="1"/>
    <col min="13" max="13" width="16.7109375" style="55" customWidth="1"/>
    <col min="14" max="14" width="9.140625" style="55" customWidth="1"/>
    <col min="15" max="15" width="12" style="55" bestFit="1" customWidth="1"/>
    <col min="16" max="16384" width="9.140625" style="55"/>
  </cols>
  <sheetData>
    <row r="1" spans="1:13" ht="15.75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>
      <c r="A2" s="106" t="s">
        <v>64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</row>
    <row r="3" spans="1:13" ht="18">
      <c r="A3" s="112" t="s">
        <v>146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3" ht="18">
      <c r="A4" s="113">
        <v>43344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3" ht="15" customHeight="1">
      <c r="A5" s="73" t="s">
        <v>65</v>
      </c>
      <c r="B5" s="73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13" ht="15" customHeight="1">
      <c r="A6" s="74"/>
      <c r="B6" s="74"/>
      <c r="C6" s="106" t="s">
        <v>66</v>
      </c>
      <c r="D6" s="106"/>
      <c r="E6" s="106"/>
      <c r="F6" s="106"/>
      <c r="G6" s="106"/>
      <c r="H6" s="106"/>
      <c r="I6" s="106"/>
      <c r="J6" s="106"/>
      <c r="K6" s="106"/>
      <c r="L6" s="106"/>
      <c r="M6" s="106"/>
    </row>
    <row r="7" spans="1:13" ht="48" customHeight="1">
      <c r="A7" s="75" t="s">
        <v>1</v>
      </c>
      <c r="B7" s="75" t="s">
        <v>67</v>
      </c>
      <c r="C7" s="75" t="s">
        <v>147</v>
      </c>
      <c r="D7" s="75" t="s">
        <v>2</v>
      </c>
      <c r="E7" s="75" t="s">
        <v>3</v>
      </c>
      <c r="F7" s="76" t="s">
        <v>68</v>
      </c>
      <c r="G7" s="76"/>
      <c r="H7" s="76" t="s">
        <v>61</v>
      </c>
      <c r="I7" s="76"/>
      <c r="J7" s="76" t="s">
        <v>62</v>
      </c>
      <c r="K7" s="76"/>
      <c r="L7" s="76" t="s">
        <v>69</v>
      </c>
      <c r="M7" s="76"/>
    </row>
    <row r="8" spans="1:13" s="56" customFormat="1">
      <c r="A8" s="75"/>
      <c r="B8" s="75"/>
      <c r="C8" s="75"/>
      <c r="D8" s="75"/>
      <c r="E8" s="75"/>
      <c r="F8" s="75" t="s">
        <v>60</v>
      </c>
      <c r="G8" s="75" t="s">
        <v>4</v>
      </c>
      <c r="H8" s="75" t="s">
        <v>60</v>
      </c>
      <c r="I8" s="75" t="s">
        <v>4</v>
      </c>
      <c r="J8" s="75" t="s">
        <v>60</v>
      </c>
      <c r="K8" s="75" t="s">
        <v>4</v>
      </c>
      <c r="L8" s="75" t="s">
        <v>60</v>
      </c>
      <c r="M8" s="75" t="s">
        <v>4</v>
      </c>
    </row>
    <row r="9" spans="1:13">
      <c r="A9" s="83">
        <f>IF(E9&gt;0,MAX($A$8:A8)+1,0)</f>
        <v>1</v>
      </c>
      <c r="B9" s="84" t="s">
        <v>148</v>
      </c>
      <c r="C9" s="85"/>
      <c r="D9" s="98"/>
      <c r="E9" s="77">
        <f>IFERROR(((G9+I9)/(F9+H9)),0)</f>
        <v>1524802.6105380987</v>
      </c>
      <c r="F9" s="102">
        <f>IFERROR((SUMIF('Остаток на начало год'!$B$5:$B$302,$B9,'Остаток на начало год'!$E$5:$E$302)+SUMIFS('Регистрация приход товаров'!$G$4:$G$2000,'Регистрация приход товаров'!$D$4:$D$2000,$B9,'Регистрация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товаров'!$D$4:$D$2000,$B9),0)</f>
        <v>10.005599999999999</v>
      </c>
      <c r="G9" s="93">
        <f>IFERROR((SUMIF('Остаток на начало год'!$B$5:$B$302,$B9,'Остаток на начало год'!$F$5:$F$302)+SUMIFS('Регистрация приход товаров'!$H$4:$H$2000,'Регистрация приход товаров'!$D$4:$D$2000,$B9,'Регистрация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товаров'!$D$4:$D$2000,$B9),0)</f>
        <v>15256565</v>
      </c>
      <c r="H9" s="92">
        <f>SUMIFS('Регистрация приход товаров'!$G$4:$G$2000,'Регистрация приход товаров'!$A$4:$A$2000,"&gt;="&amp;DATE(YEAR($A$4),MONTH($A$4),1),'Регистрация приход товаров'!$D$4:$D$2000,$B9)-SUMIFS('Регистрация приход товаров'!$G$4:$G$2000,'Регистрация приход товаров'!$A$4:$A$2000,"&gt;="&amp;DATE(YEAR($A$4),MONTH($A$4)+1,1),'Регистрация приход товаров'!$D$4:$D$2000,$B9)</f>
        <v>0</v>
      </c>
      <c r="I9" s="93">
        <f>SUMIFS('Регистрация приход товаров'!$H$4:$H$2000,'Регистрация приход товаров'!$A$4:$A$2000,"&gt;="&amp;DATE(YEAR($A$4),MONTH($A$4),1),'Регистрация приход товаров'!$D$4:$D$2000,$B9)-SUMIFS('Регистрация приход товаров'!$H$4:$H$2000,'Регистрация приход товаров'!$A$4:$A$2000,"&gt;="&amp;DATE(YEAR($A$4),MONTH($A$4)+1,1),'Регистрация приход товаров'!$D$4:$D$2000,$B9)</f>
        <v>0</v>
      </c>
      <c r="J9" s="92">
        <f>SUMIFS('Регистрация расход товаров'!$G$4:$G$2000,'Регистрация расход товаров'!$A$4:$A$2000,"&gt;="&amp;DATE(YEAR($A$4),MONTH($A$4),1),'Регистрация расход товаров'!$D$4:$D$2000,$B9)-SUMIFS('Регистрация расход товаров'!$G$4:$G$2000,'Регистрация расход товаров'!$A$4:$A$2000,"&gt;="&amp;DATE(YEAR($A$4),MONTH($A$4)+1,1),'Регистрация расход товаров'!$D$4:$D$2000,$B9)</f>
        <v>0</v>
      </c>
      <c r="K9" s="93">
        <f>SUMIFS('Регистрация расход товаров'!$H$4:$H$2000,'Регистрация расход товаров'!$A$4:$A$2000,"&gt;="&amp;DATE(YEAR($A$4),MONTH($A$4),1),'Регистрация расход товаров'!$D$4:$D$2000,$B9)-SUMIFS('Регистрация расход товаров'!$H$4:$H$2000,'Регистрация расход товаров'!$A$4:$A$2000,"&gt;="&amp;DATE(YEAR($A$4),MONTH($A$4)+1,1),'Регистрация расход товаров'!$D$4:$D$2000,$B9)</f>
        <v>0</v>
      </c>
      <c r="L9" s="92">
        <f>F9+H9-J9</f>
        <v>10.005599999999999</v>
      </c>
      <c r="M9" s="93">
        <f>G9+I9-K9</f>
        <v>15256565</v>
      </c>
    </row>
    <row r="10" spans="1:13">
      <c r="A10" s="86">
        <f>IF(E10&gt;0,MAX($A$8:A9)+1,0)</f>
        <v>0</v>
      </c>
      <c r="B10" s="87"/>
      <c r="C10" s="88"/>
      <c r="D10" s="99"/>
      <c r="E10" s="77">
        <f t="shared" ref="E10" si="0">IFERROR(((G10+I10)/(F10+H10)),0)</f>
        <v>0</v>
      </c>
      <c r="F10" s="103">
        <f>IFERROR((SUMIF('Остаток на начало год'!$B$5:$B$302,$B10,'Остаток на начало год'!$E$5:$E$302)+SUMIFS('Регистрация приход товаров'!$G$4:$G$2000,'Регистрация приход товаров'!$D$4:$D$2000,$B10,'Регистрация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товаров'!$D$4:$D$2000,$B10),0)</f>
        <v>0</v>
      </c>
      <c r="G10" s="95">
        <f>IFERROR((SUMIF('Остаток на начало год'!$B$5:$B$302,$B10,'Остаток на начало год'!$F$5:$F$302)+SUMIFS('Регистрация приход товаров'!$H$4:$H$2000,'Регистрация приход товаров'!$D$4:$D$2000,$B10,'Регистрация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товаров'!$D$4:$D$2000,$B10),0)</f>
        <v>0</v>
      </c>
      <c r="H10" s="94">
        <f>SUMIFS('Регистрация приход товаров'!$G$4:$G$2000,'Регистрация приход товаров'!$A$4:$A$2000,"&gt;="&amp;DATE(YEAR($A$4),MONTH($A$4),1),'Регистрация приход товаров'!$D$4:$D$2000,$B10)-SUMIFS('Регистрация приход товаров'!$G$4:$G$2000,'Регистрация приход товаров'!$A$4:$A$2000,"&gt;="&amp;DATE(YEAR($A$4),MONTH($A$4)+1,1),'Регистрация приход товаров'!$D$4:$D$2000,$B10)</f>
        <v>0</v>
      </c>
      <c r="I10" s="95">
        <f>SUMIFS('Регистрация приход товаров'!$H$4:$H$2000,'Регистрация приход товаров'!$A$4:$A$2000,"&gt;="&amp;DATE(YEAR($A$4),MONTH($A$4),1),'Регистрация приход товаров'!$D$4:$D$2000,$B10)-SUMIFS('Регистрация приход товаров'!$H$4:$H$2000,'Регистрация приход товаров'!$A$4:$A$2000,"&gt;="&amp;DATE(YEAR($A$4),MONTH($A$4)+1,1),'Регистрация приход товаров'!$D$4:$D$2000,$B10)</f>
        <v>0</v>
      </c>
      <c r="J10" s="94">
        <f>SUMIFS('Регистрация расход товаров'!$G$4:$G$2000,'Регистрация расход товаров'!$A$4:$A$2000,"&gt;="&amp;DATE(YEAR($A$4),MONTH($A$4),1),'Регистрация расход товаров'!$D$4:$D$2000,$B10)-SUMIFS('Регистрация расход товаров'!$G$4:$G$2000,'Регистрация расход товаров'!$A$4:$A$2000,"&gt;="&amp;DATE(YEAR($A$4),MONTH($A$4)+1,1),'Регистрация расход товаров'!$D$4:$D$2000,$B10)</f>
        <v>0</v>
      </c>
      <c r="K10" s="95">
        <f>SUMIFS('Регистрация расход товаров'!$H$4:$H$2000,'Регистрация расход товаров'!$A$4:$A$2000,"&gt;="&amp;DATE(YEAR($A$4),MONTH($A$4),1),'Регистрация расход товаров'!$D$4:$D$2000,$B10)-SUMIFS('Регистрация расход товаров'!$H$4:$H$2000,'Регистрация расход товаров'!$A$4:$A$2000,"&gt;="&amp;DATE(YEAR($A$4),MONTH($A$4)+1,1),'Регистрация расход товаров'!$D$4:$D$2000,$B10)</f>
        <v>0</v>
      </c>
      <c r="L10" s="94">
        <f t="shared" ref="L10:L73" si="1">F10+H10-J10</f>
        <v>0</v>
      </c>
      <c r="M10" s="95">
        <f t="shared" ref="M10:M73" si="2">G10+I10-K10</f>
        <v>0</v>
      </c>
    </row>
    <row r="11" spans="1:13">
      <c r="A11" s="86">
        <f>IF(E11&gt;0,MAX($A$8:A10)+1,0)</f>
        <v>0</v>
      </c>
      <c r="B11" s="87"/>
      <c r="C11" s="88"/>
      <c r="D11" s="99"/>
      <c r="E11" s="77">
        <f t="shared" ref="E11" si="3">IFERROR(((G11+I11)/(F11+H11)),0)</f>
        <v>0</v>
      </c>
      <c r="F11" s="103">
        <f>IFERROR((SUMIF('Остаток на начало год'!$B$5:$B$302,$B11,'Остаток на начало год'!$E$5:$E$302)+SUMIFS('Регистрация приход товаров'!$G$4:$G$2000,'Регистрация приход товаров'!$D$4:$D$2000,$B11,'Регистрация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товаров'!$D$4:$D$2000,$B11),0)</f>
        <v>0</v>
      </c>
      <c r="G11" s="95">
        <f>IFERROR((SUMIF('Остаток на начало год'!$B$5:$B$302,$B11,'Остаток на начало год'!$F$5:$F$302)+SUMIFS('Регистрация приход товаров'!$H$4:$H$2000,'Регистрация приход товаров'!$D$4:$D$2000,$B11,'Регистрация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товаров'!$D$4:$D$2000,$B11),0)</f>
        <v>0</v>
      </c>
      <c r="H11" s="94">
        <f>SUMIFS('Регистрация приход товаров'!$G$4:$G$2000,'Регистрация приход товаров'!$A$4:$A$2000,"&gt;="&amp;DATE(YEAR($A$4),MONTH($A$4),1),'Регистрация приход товаров'!$D$4:$D$2000,$B11)-SUMIFS('Регистрация приход товаров'!$G$4:$G$2000,'Регистрация приход товаров'!$A$4:$A$2000,"&gt;="&amp;DATE(YEAR($A$4),MONTH($A$4)+1,1),'Регистрация приход товаров'!$D$4:$D$2000,$B11)</f>
        <v>0</v>
      </c>
      <c r="I11" s="95">
        <f>SUMIFS('Регистрация приход товаров'!$H$4:$H$2000,'Регистрация приход товаров'!$A$4:$A$2000,"&gt;="&amp;DATE(YEAR($A$4),MONTH($A$4),1),'Регистрация приход товаров'!$D$4:$D$2000,$B11)-SUMIFS('Регистрация приход товаров'!$H$4:$H$2000,'Регистрация приход товаров'!$A$4:$A$2000,"&gt;="&amp;DATE(YEAR($A$4),MONTH($A$4)+1,1),'Регистрация приход товаров'!$D$4:$D$2000,$B11)</f>
        <v>0</v>
      </c>
      <c r="J11" s="94">
        <f>SUMIFS('Регистрация расход товаров'!$G$4:$G$2000,'Регистрация расход товаров'!$A$4:$A$2000,"&gt;="&amp;DATE(YEAR($A$4),MONTH($A$4),1),'Регистрация расход товаров'!$D$4:$D$2000,$B11)-SUMIFS('Регистрация расход товаров'!$G$4:$G$2000,'Регистрация расход товаров'!$A$4:$A$2000,"&gt;="&amp;DATE(YEAR($A$4),MONTH($A$4)+1,1),'Регистрация расход товаров'!$D$4:$D$2000,$B11)</f>
        <v>0</v>
      </c>
      <c r="K11" s="95">
        <f>SUMIFS('Регистрация расход товаров'!$H$4:$H$2000,'Регистрация расход товаров'!$A$4:$A$2000,"&gt;="&amp;DATE(YEAR($A$4),MONTH($A$4),1),'Регистрация расход товаров'!$D$4:$D$2000,$B11)-SUMIFS('Регистрация расход товаров'!$H$4:$H$2000,'Регистрация расход товаров'!$A$4:$A$2000,"&gt;="&amp;DATE(YEAR($A$4),MONTH($A$4)+1,1),'Регистрация расход товаров'!$D$4:$D$2000,$B11)</f>
        <v>0</v>
      </c>
      <c r="L11" s="94">
        <f t="shared" si="1"/>
        <v>0</v>
      </c>
      <c r="M11" s="95">
        <f t="shared" si="2"/>
        <v>0</v>
      </c>
    </row>
    <row r="12" spans="1:13">
      <c r="A12" s="86">
        <f>IF(E12&gt;0,MAX($A$8:A11)+1,0)</f>
        <v>0</v>
      </c>
      <c r="B12" s="87"/>
      <c r="C12" s="88"/>
      <c r="D12" s="99"/>
      <c r="E12" s="77">
        <f t="shared" ref="E12:E75" si="4">IFERROR(((G12+I12)/(F12+H12)),0)</f>
        <v>0</v>
      </c>
      <c r="F12" s="103">
        <f>IFERROR((SUMIF('Остаток на начало год'!$B$5:$B$302,$B12,'Остаток на начало год'!$E$5:$E$302)+SUMIFS('Регистрация приход товаров'!$G$4:$G$2000,'Регистрация приход товаров'!$D$4:$D$2000,$B12,'Регистрация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товаров'!$D$4:$D$2000,$B12),0)</f>
        <v>0</v>
      </c>
      <c r="G12" s="95">
        <f>IFERROR((SUMIF('Остаток на начало год'!$B$5:$B$302,$B12,'Остаток на начало год'!$F$5:$F$302)+SUMIFS('Регистрация приход товаров'!$H$4:$H$2000,'Регистрация приход товаров'!$D$4:$D$2000,$B12,'Регистрация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товаров'!$D$4:$D$2000,$B12),0)</f>
        <v>0</v>
      </c>
      <c r="H12" s="94">
        <f>SUMIFS('Регистрация приход товаров'!$G$4:$G$2000,'Регистрация приход товаров'!$A$4:$A$2000,"&gt;="&amp;DATE(YEAR($A$4),MONTH($A$4),1),'Регистрация приход товаров'!$D$4:$D$2000,$B12)-SUMIFS('Регистрация приход товаров'!$G$4:$G$2000,'Регистрация приход товаров'!$A$4:$A$2000,"&gt;="&amp;DATE(YEAR($A$4),MONTH($A$4)+1,1),'Регистрация приход товаров'!$D$4:$D$2000,$B12)</f>
        <v>0</v>
      </c>
      <c r="I12" s="95">
        <f>SUMIFS('Регистрация приход товаров'!$H$4:$H$2000,'Регистрация приход товаров'!$A$4:$A$2000,"&gt;="&amp;DATE(YEAR($A$4),MONTH($A$4),1),'Регистрация приход товаров'!$D$4:$D$2000,$B12)-SUMIFS('Регистрация приход товаров'!$H$4:$H$2000,'Регистрация приход товаров'!$A$4:$A$2000,"&gt;="&amp;DATE(YEAR($A$4),MONTH($A$4)+1,1),'Регистрация приход товаров'!$D$4:$D$2000,$B12)</f>
        <v>0</v>
      </c>
      <c r="J12" s="94">
        <f>SUMIFS('Регистрация расход товаров'!$G$4:$G$2000,'Регистрация расход товаров'!$A$4:$A$2000,"&gt;="&amp;DATE(YEAR($A$4),MONTH($A$4),1),'Регистрация расход товаров'!$D$4:$D$2000,$B12)-SUMIFS('Регистрация расход товаров'!$G$4:$G$2000,'Регистрация расход товаров'!$A$4:$A$2000,"&gt;="&amp;DATE(YEAR($A$4),MONTH($A$4)+1,1),'Регистрация расход товаров'!$D$4:$D$2000,$B12)</f>
        <v>0</v>
      </c>
      <c r="K12" s="95">
        <f>SUMIFS('Регистрация расход товаров'!$H$4:$H$2000,'Регистрация расход товаров'!$A$4:$A$2000,"&gt;="&amp;DATE(YEAR($A$4),MONTH($A$4),1),'Регистрация расход товаров'!$D$4:$D$2000,$B12)-SUMIFS('Регистрация расход товаров'!$H$4:$H$2000,'Регистрация расход товаров'!$A$4:$A$2000,"&gt;="&amp;DATE(YEAR($A$4),MONTH($A$4)+1,1),'Регистрация расход товаров'!$D$4:$D$2000,$B12)</f>
        <v>0</v>
      </c>
      <c r="L12" s="94">
        <f t="shared" si="1"/>
        <v>0</v>
      </c>
      <c r="M12" s="95">
        <f t="shared" si="2"/>
        <v>0</v>
      </c>
    </row>
    <row r="13" spans="1:13">
      <c r="A13" s="86">
        <f>IF(E13&gt;0,MAX($A$8:A12)+1,0)</f>
        <v>0</v>
      </c>
      <c r="B13" s="87"/>
      <c r="C13" s="88"/>
      <c r="D13" s="99"/>
      <c r="E13" s="77">
        <f t="shared" si="4"/>
        <v>0</v>
      </c>
      <c r="F13" s="103">
        <f>IFERROR((SUMIF('Остаток на начало год'!$B$5:$B$302,$B13,'Остаток на начало год'!$E$5:$E$302)+SUMIFS('Регистрация приход товаров'!$G$4:$G$2000,'Регистрация приход товаров'!$D$4:$D$2000,$B13,'Регистрация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товаров'!$D$4:$D$2000,$B13),0)</f>
        <v>0</v>
      </c>
      <c r="G13" s="95">
        <f>IFERROR((SUMIF('Остаток на начало год'!$B$5:$B$302,$B13,'Остаток на начало год'!$F$5:$F$302)+SUMIFS('Регистрация приход товаров'!$H$4:$H$2000,'Регистрация приход товаров'!$D$4:$D$2000,$B13,'Регистрация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товаров'!$D$4:$D$2000,$B13),0)</f>
        <v>0</v>
      </c>
      <c r="H13" s="94">
        <f>SUMIFS('Регистрация приход товаров'!$G$4:$G$2000,'Регистрация приход товаров'!$A$4:$A$2000,"&gt;="&amp;DATE(YEAR($A$4),MONTH($A$4),1),'Регистрация приход товаров'!$D$4:$D$2000,$B13)-SUMIFS('Регистрация приход товаров'!$G$4:$G$2000,'Регистрация приход товаров'!$A$4:$A$2000,"&gt;="&amp;DATE(YEAR($A$4),MONTH($A$4)+1,1),'Регистрация приход товаров'!$D$4:$D$2000,$B13)</f>
        <v>0</v>
      </c>
      <c r="I13" s="95">
        <f>SUMIFS('Регистрация приход товаров'!$H$4:$H$2000,'Регистрация приход товаров'!$A$4:$A$2000,"&gt;="&amp;DATE(YEAR($A$4),MONTH($A$4),1),'Регистрация приход товаров'!$D$4:$D$2000,$B13)-SUMIFS('Регистрация приход товаров'!$H$4:$H$2000,'Регистрация приход товаров'!$A$4:$A$2000,"&gt;="&amp;DATE(YEAR($A$4),MONTH($A$4)+1,1),'Регистрация приход товаров'!$D$4:$D$2000,$B13)</f>
        <v>0</v>
      </c>
      <c r="J13" s="94">
        <f>SUMIFS('Регистрация расход товаров'!$G$4:$G$2000,'Регистрация расход товаров'!$A$4:$A$2000,"&gt;="&amp;DATE(YEAR($A$4),MONTH($A$4),1),'Регистрация расход товаров'!$D$4:$D$2000,$B13)-SUMIFS('Регистрация расход товаров'!$G$4:$G$2000,'Регистрация расход товаров'!$A$4:$A$2000,"&gt;="&amp;DATE(YEAR($A$4),MONTH($A$4)+1,1),'Регистрация расход товаров'!$D$4:$D$2000,$B13)</f>
        <v>0</v>
      </c>
      <c r="K13" s="95">
        <f>SUMIFS('Регистрация расход товаров'!$H$4:$H$2000,'Регистрация расход товаров'!$A$4:$A$2000,"&gt;="&amp;DATE(YEAR($A$4),MONTH($A$4),1),'Регистрация расход товаров'!$D$4:$D$2000,$B13)-SUMIFS('Регистрация расход товаров'!$H$4:$H$2000,'Регистрация расход товаров'!$A$4:$A$2000,"&gt;="&amp;DATE(YEAR($A$4),MONTH($A$4)+1,1),'Регистрация расход товаров'!$D$4:$D$2000,$B13)</f>
        <v>0</v>
      </c>
      <c r="L13" s="94">
        <f t="shared" si="1"/>
        <v>0</v>
      </c>
      <c r="M13" s="95">
        <f t="shared" si="2"/>
        <v>0</v>
      </c>
    </row>
    <row r="14" spans="1:13">
      <c r="A14" s="86">
        <f>IF(E14&gt;0,MAX($A$8:A13)+1,0)</f>
        <v>0</v>
      </c>
      <c r="B14" s="87"/>
      <c r="C14" s="88"/>
      <c r="D14" s="99"/>
      <c r="E14" s="77">
        <f t="shared" si="4"/>
        <v>0</v>
      </c>
      <c r="F14" s="103">
        <f>IFERROR((SUMIF('Остаток на начало год'!$B$5:$B$302,$B14,'Остаток на начало год'!$E$5:$E$302)+SUMIFS('Регистрация приход товаров'!$G$4:$G$2000,'Регистрация приход товаров'!$D$4:$D$2000,$B14,'Регистрация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товаров'!$D$4:$D$2000,$B14),0)</f>
        <v>0</v>
      </c>
      <c r="G14" s="95">
        <f>IFERROR((SUMIF('Остаток на начало год'!$B$5:$B$302,$B14,'Остаток на начало год'!$F$5:$F$302)+SUMIFS('Регистрация приход товаров'!$H$4:$H$2000,'Регистрация приход товаров'!$D$4:$D$2000,$B14,'Регистрация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товаров'!$D$4:$D$2000,$B14),0)</f>
        <v>0</v>
      </c>
      <c r="H14" s="94">
        <f>SUMIFS('Регистрация приход товаров'!$G$4:$G$2000,'Регистрация приход товаров'!$A$4:$A$2000,"&gt;="&amp;DATE(YEAR($A$4),MONTH($A$4),1),'Регистрация приход товаров'!$D$4:$D$2000,$B14)-SUMIFS('Регистрация приход товаров'!$G$4:$G$2000,'Регистрация приход товаров'!$A$4:$A$2000,"&gt;="&amp;DATE(YEAR($A$4),MONTH($A$4)+1,1),'Регистрация приход товаров'!$D$4:$D$2000,$B14)</f>
        <v>0</v>
      </c>
      <c r="I14" s="95">
        <f>SUMIFS('Регистрация приход товаров'!$H$4:$H$2000,'Регистрация приход товаров'!$A$4:$A$2000,"&gt;="&amp;DATE(YEAR($A$4),MONTH($A$4),1),'Регистрация приход товаров'!$D$4:$D$2000,$B14)-SUMIFS('Регистрация приход товаров'!$H$4:$H$2000,'Регистрация приход товаров'!$A$4:$A$2000,"&gt;="&amp;DATE(YEAR($A$4),MONTH($A$4)+1,1),'Регистрация приход товаров'!$D$4:$D$2000,$B14)</f>
        <v>0</v>
      </c>
      <c r="J14" s="94">
        <f>SUMIFS('Регистрация расход товаров'!$G$4:$G$2000,'Регистрация расход товаров'!$A$4:$A$2000,"&gt;="&amp;DATE(YEAR($A$4),MONTH($A$4),1),'Регистрация расход товаров'!$D$4:$D$2000,$B14)-SUMIFS('Регистрация расход товаров'!$G$4:$G$2000,'Регистрация расход товаров'!$A$4:$A$2000,"&gt;="&amp;DATE(YEAR($A$4),MONTH($A$4)+1,1),'Регистрация расход товаров'!$D$4:$D$2000,$B14)</f>
        <v>0</v>
      </c>
      <c r="K14" s="95">
        <f>SUMIFS('Регистрация расход товаров'!$H$4:$H$2000,'Регистрация расход товаров'!$A$4:$A$2000,"&gt;="&amp;DATE(YEAR($A$4),MONTH($A$4),1),'Регистрация расход товаров'!$D$4:$D$2000,$B14)-SUMIFS('Регистрация расход товаров'!$H$4:$H$2000,'Регистрация расход товаров'!$A$4:$A$2000,"&gt;="&amp;DATE(YEAR($A$4),MONTH($A$4)+1,1),'Регистрация расход товаров'!$D$4:$D$2000,$B14)</f>
        <v>0</v>
      </c>
      <c r="L14" s="94">
        <f t="shared" si="1"/>
        <v>0</v>
      </c>
      <c r="M14" s="95">
        <f t="shared" si="2"/>
        <v>0</v>
      </c>
    </row>
    <row r="15" spans="1:13">
      <c r="A15" s="86">
        <f>IF(E15&gt;0,MAX($A$8:A14)+1,0)</f>
        <v>0</v>
      </c>
      <c r="B15" s="87"/>
      <c r="C15" s="88"/>
      <c r="D15" s="99"/>
      <c r="E15" s="77">
        <f t="shared" si="4"/>
        <v>0</v>
      </c>
      <c r="F15" s="103">
        <f>IFERROR((SUMIF('Остаток на начало год'!$B$5:$B$302,$B15,'Остаток на начало год'!$E$5:$E$302)+SUMIFS('Регистрация приход товаров'!$G$4:$G$2000,'Регистрация приход товаров'!$D$4:$D$2000,$B15,'Регистрация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товаров'!$D$4:$D$2000,$B15),0)</f>
        <v>0</v>
      </c>
      <c r="G15" s="95">
        <f>IFERROR((SUMIF('Остаток на начало год'!$B$5:$B$302,$B15,'Остаток на начало год'!$F$5:$F$302)+SUMIFS('Регистрация приход товаров'!$H$4:$H$2000,'Регистрация приход товаров'!$D$4:$D$2000,$B15,'Регистрация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товаров'!$D$4:$D$2000,$B15),0)</f>
        <v>0</v>
      </c>
      <c r="H15" s="94">
        <f>SUMIFS('Регистрация приход товаров'!$G$4:$G$2000,'Регистрация приход товаров'!$A$4:$A$2000,"&gt;="&amp;DATE(YEAR($A$4),MONTH($A$4),1),'Регистрация приход товаров'!$D$4:$D$2000,$B15)-SUMIFS('Регистрация приход товаров'!$G$4:$G$2000,'Регистрация приход товаров'!$A$4:$A$2000,"&gt;="&amp;DATE(YEAR($A$4),MONTH($A$4)+1,1),'Регистрация приход товаров'!$D$4:$D$2000,$B15)</f>
        <v>0</v>
      </c>
      <c r="I15" s="95">
        <f>SUMIFS('Регистрация приход товаров'!$H$4:$H$2000,'Регистрация приход товаров'!$A$4:$A$2000,"&gt;="&amp;DATE(YEAR($A$4),MONTH($A$4),1),'Регистрация приход товаров'!$D$4:$D$2000,$B15)-SUMIFS('Регистрация приход товаров'!$H$4:$H$2000,'Регистрация приход товаров'!$A$4:$A$2000,"&gt;="&amp;DATE(YEAR($A$4),MONTH($A$4)+1,1),'Регистрация приход товаров'!$D$4:$D$2000,$B15)</f>
        <v>0</v>
      </c>
      <c r="J15" s="94">
        <f>SUMIFS('Регистрация расход товаров'!$G$4:$G$2000,'Регистрация расход товаров'!$A$4:$A$2000,"&gt;="&amp;DATE(YEAR($A$4),MONTH($A$4),1),'Регистрация расход товаров'!$D$4:$D$2000,$B15)-SUMIFS('Регистрация расход товаров'!$G$4:$G$2000,'Регистрация расход товаров'!$A$4:$A$2000,"&gt;="&amp;DATE(YEAR($A$4),MONTH($A$4)+1,1),'Регистрация расход товаров'!$D$4:$D$2000,$B15)</f>
        <v>0</v>
      </c>
      <c r="K15" s="95">
        <f>SUMIFS('Регистрация расход товаров'!$H$4:$H$2000,'Регистрация расход товаров'!$A$4:$A$2000,"&gt;="&amp;DATE(YEAR($A$4),MONTH($A$4),1),'Регистрация расход товаров'!$D$4:$D$2000,$B15)-SUMIFS('Регистрация расход товаров'!$H$4:$H$2000,'Регистрация расход товаров'!$A$4:$A$2000,"&gt;="&amp;DATE(YEAR($A$4),MONTH($A$4)+1,1),'Регистрация расход товаров'!$D$4:$D$2000,$B15)</f>
        <v>0</v>
      </c>
      <c r="L15" s="94">
        <f t="shared" si="1"/>
        <v>0</v>
      </c>
      <c r="M15" s="95">
        <f t="shared" si="2"/>
        <v>0</v>
      </c>
    </row>
    <row r="16" spans="1:13">
      <c r="A16" s="86">
        <f>IF(E16&gt;0,MAX($A$8:A15)+1,0)</f>
        <v>0</v>
      </c>
      <c r="B16" s="87"/>
      <c r="C16" s="88"/>
      <c r="D16" s="99"/>
      <c r="E16" s="77">
        <f t="shared" si="4"/>
        <v>0</v>
      </c>
      <c r="F16" s="103">
        <f>IFERROR((SUMIF('Остаток на начало год'!$B$5:$B$302,$B16,'Остаток на начало год'!$E$5:$E$302)+SUMIFS('Регистрация приход товаров'!$G$4:$G$2000,'Регистрация приход товаров'!$D$4:$D$2000,$B16,'Регистрация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товаров'!$D$4:$D$2000,$B16),0)</f>
        <v>0</v>
      </c>
      <c r="G16" s="95">
        <f>IFERROR((SUMIF('Остаток на начало год'!$B$5:$B$302,$B16,'Остаток на начало год'!$F$5:$F$302)+SUMIFS('Регистрация приход товаров'!$H$4:$H$2000,'Регистрация приход товаров'!$D$4:$D$2000,$B16,'Регистрация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товаров'!$D$4:$D$2000,$B16),0)</f>
        <v>0</v>
      </c>
      <c r="H16" s="94">
        <f>SUMIFS('Регистрация приход товаров'!$G$4:$G$2000,'Регистрация приход товаров'!$A$4:$A$2000,"&gt;="&amp;DATE(YEAR($A$4),MONTH($A$4),1),'Регистрация приход товаров'!$D$4:$D$2000,$B16)-SUMIFS('Регистрация приход товаров'!$G$4:$G$2000,'Регистрация приход товаров'!$A$4:$A$2000,"&gt;="&amp;DATE(YEAR($A$4),MONTH($A$4)+1,1),'Регистрация приход товаров'!$D$4:$D$2000,$B16)</f>
        <v>0</v>
      </c>
      <c r="I16" s="95">
        <f>SUMIFS('Регистрация приход товаров'!$H$4:$H$2000,'Регистрация приход товаров'!$A$4:$A$2000,"&gt;="&amp;DATE(YEAR($A$4),MONTH($A$4),1),'Регистрация приход товаров'!$D$4:$D$2000,$B16)-SUMIFS('Регистрация приход товаров'!$H$4:$H$2000,'Регистрация приход товаров'!$A$4:$A$2000,"&gt;="&amp;DATE(YEAR($A$4),MONTH($A$4)+1,1),'Регистрация приход товаров'!$D$4:$D$2000,$B16)</f>
        <v>0</v>
      </c>
      <c r="J16" s="94">
        <f>SUMIFS('Регистрация расход товаров'!$G$4:$G$2000,'Регистрация расход товаров'!$A$4:$A$2000,"&gt;="&amp;DATE(YEAR($A$4),MONTH($A$4),1),'Регистрация расход товаров'!$D$4:$D$2000,$B16)-SUMIFS('Регистрация расход товаров'!$G$4:$G$2000,'Регистрация расход товаров'!$A$4:$A$2000,"&gt;="&amp;DATE(YEAR($A$4),MONTH($A$4)+1,1),'Регистрация расход товаров'!$D$4:$D$2000,$B16)</f>
        <v>0</v>
      </c>
      <c r="K16" s="95">
        <f>SUMIFS('Регистрация расход товаров'!$H$4:$H$2000,'Регистрация расход товаров'!$A$4:$A$2000,"&gt;="&amp;DATE(YEAR($A$4),MONTH($A$4),1),'Регистрация расход товаров'!$D$4:$D$2000,$B16)-SUMIFS('Регистрация расход товаров'!$H$4:$H$2000,'Регистрация расход товаров'!$A$4:$A$2000,"&gt;="&amp;DATE(YEAR($A$4),MONTH($A$4)+1,1),'Регистрация расход товаров'!$D$4:$D$2000,$B16)</f>
        <v>0</v>
      </c>
      <c r="L16" s="94">
        <f t="shared" si="1"/>
        <v>0</v>
      </c>
      <c r="M16" s="95">
        <f t="shared" si="2"/>
        <v>0</v>
      </c>
    </row>
    <row r="17" spans="1:13">
      <c r="A17" s="86">
        <f>IF(E17&gt;0,MAX($A$8:A16)+1,0)</f>
        <v>0</v>
      </c>
      <c r="B17" s="87"/>
      <c r="C17" s="88"/>
      <c r="D17" s="99"/>
      <c r="E17" s="77">
        <f t="shared" si="4"/>
        <v>0</v>
      </c>
      <c r="F17" s="103">
        <f>IFERROR((SUMIF('Остаток на начало год'!$B$5:$B$302,$B17,'Остаток на начало год'!$E$5:$E$302)+SUMIFS('Регистрация приход товаров'!$G$4:$G$2000,'Регистрация приход товаров'!$D$4:$D$2000,$B17,'Регистрация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товаров'!$D$4:$D$2000,$B17),0)</f>
        <v>0</v>
      </c>
      <c r="G17" s="95">
        <f>IFERROR((SUMIF('Остаток на начало год'!$B$5:$B$302,$B17,'Остаток на начало год'!$F$5:$F$302)+SUMIFS('Регистрация приход товаров'!$H$4:$H$2000,'Регистрация приход товаров'!$D$4:$D$2000,$B17,'Регистрация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товаров'!$D$4:$D$2000,$B17),0)</f>
        <v>0</v>
      </c>
      <c r="H17" s="94">
        <f>SUMIFS('Регистрация приход товаров'!$G$4:$G$2000,'Регистрация приход товаров'!$A$4:$A$2000,"&gt;="&amp;DATE(YEAR($A$4),MONTH($A$4),1),'Регистрация приход товаров'!$D$4:$D$2000,$B17)-SUMIFS('Регистрация приход товаров'!$G$4:$G$2000,'Регистрация приход товаров'!$A$4:$A$2000,"&gt;="&amp;DATE(YEAR($A$4),MONTH($A$4)+1,1),'Регистрация приход товаров'!$D$4:$D$2000,$B17)</f>
        <v>0</v>
      </c>
      <c r="I17" s="95">
        <f>SUMIFS('Регистрация приход товаров'!$H$4:$H$2000,'Регистрация приход товаров'!$A$4:$A$2000,"&gt;="&amp;DATE(YEAR($A$4),MONTH($A$4),1),'Регистрация приход товаров'!$D$4:$D$2000,$B17)-SUMIFS('Регистрация приход товаров'!$H$4:$H$2000,'Регистрация приход товаров'!$A$4:$A$2000,"&gt;="&amp;DATE(YEAR($A$4),MONTH($A$4)+1,1),'Регистрация приход товаров'!$D$4:$D$2000,$B17)</f>
        <v>0</v>
      </c>
      <c r="J17" s="94">
        <f>SUMIFS('Регистрация расход товаров'!$G$4:$G$2000,'Регистрация расход товаров'!$A$4:$A$2000,"&gt;="&amp;DATE(YEAR($A$4),MONTH($A$4),1),'Регистрация расход товаров'!$D$4:$D$2000,$B17)-SUMIFS('Регистрация расход товаров'!$G$4:$G$2000,'Регистрация расход товаров'!$A$4:$A$2000,"&gt;="&amp;DATE(YEAR($A$4),MONTH($A$4)+1,1),'Регистрация расход товаров'!$D$4:$D$2000,$B17)</f>
        <v>0</v>
      </c>
      <c r="K17" s="95">
        <f>SUMIFS('Регистрация расход товаров'!$H$4:$H$2000,'Регистрация расход товаров'!$A$4:$A$2000,"&gt;="&amp;DATE(YEAR($A$4),MONTH($A$4),1),'Регистрация расход товаров'!$D$4:$D$2000,$B17)-SUMIFS('Регистрация расход товаров'!$H$4:$H$2000,'Регистрация расход товаров'!$A$4:$A$2000,"&gt;="&amp;DATE(YEAR($A$4),MONTH($A$4)+1,1),'Регистрация расход товаров'!$D$4:$D$2000,$B17)</f>
        <v>0</v>
      </c>
      <c r="L17" s="94">
        <f t="shared" si="1"/>
        <v>0</v>
      </c>
      <c r="M17" s="95">
        <f t="shared" si="2"/>
        <v>0</v>
      </c>
    </row>
    <row r="18" spans="1:13">
      <c r="A18" s="86">
        <f>IF(E18&gt;0,MAX($A$8:A17)+1,0)</f>
        <v>0</v>
      </c>
      <c r="B18" s="87"/>
      <c r="C18" s="88"/>
      <c r="D18" s="99"/>
      <c r="E18" s="77">
        <f t="shared" si="4"/>
        <v>0</v>
      </c>
      <c r="F18" s="103">
        <f>IFERROR((SUMIF('Остаток на начало год'!$B$5:$B$302,$B18,'Остаток на начало год'!$E$5:$E$302)+SUMIFS('Регистрация приход товаров'!$G$4:$G$2000,'Регистрация приход товаров'!$D$4:$D$2000,$B18,'Регистрация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товаров'!$D$4:$D$2000,$B18),0)</f>
        <v>0</v>
      </c>
      <c r="G18" s="95">
        <f>IFERROR((SUMIF('Остаток на начало год'!$B$5:$B$302,$B18,'Остаток на начало год'!$F$5:$F$302)+SUMIFS('Регистрация приход товаров'!$H$4:$H$2000,'Регистрация приход товаров'!$D$4:$D$2000,$B18,'Регистрация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товаров'!$D$4:$D$2000,$B18),0)</f>
        <v>0</v>
      </c>
      <c r="H18" s="94">
        <f>SUMIFS('Регистрация приход товаров'!$G$4:$G$2000,'Регистрация приход товаров'!$A$4:$A$2000,"&gt;="&amp;DATE(YEAR($A$4),MONTH($A$4),1),'Регистрация приход товаров'!$D$4:$D$2000,$B18)-SUMIFS('Регистрация приход товаров'!$G$4:$G$2000,'Регистрация приход товаров'!$A$4:$A$2000,"&gt;="&amp;DATE(YEAR($A$4),MONTH($A$4)+1,1),'Регистрация приход товаров'!$D$4:$D$2000,$B18)</f>
        <v>0</v>
      </c>
      <c r="I18" s="95">
        <f>SUMIFS('Регистрация приход товаров'!$H$4:$H$2000,'Регистрация приход товаров'!$A$4:$A$2000,"&gt;="&amp;DATE(YEAR($A$4),MONTH($A$4),1),'Регистрация приход товаров'!$D$4:$D$2000,$B18)-SUMIFS('Регистрация приход товаров'!$H$4:$H$2000,'Регистрация приход товаров'!$A$4:$A$2000,"&gt;="&amp;DATE(YEAR($A$4),MONTH($A$4)+1,1),'Регистрация приход товаров'!$D$4:$D$2000,$B18)</f>
        <v>0</v>
      </c>
      <c r="J18" s="94">
        <f>SUMIFS('Регистрация расход товаров'!$G$4:$G$2000,'Регистрация расход товаров'!$A$4:$A$2000,"&gt;="&amp;DATE(YEAR($A$4),MONTH($A$4),1),'Регистрация расход товаров'!$D$4:$D$2000,$B18)-SUMIFS('Регистрация расход товаров'!$G$4:$G$2000,'Регистрация расход товаров'!$A$4:$A$2000,"&gt;="&amp;DATE(YEAR($A$4),MONTH($A$4)+1,1),'Регистрация расход товаров'!$D$4:$D$2000,$B18)</f>
        <v>0</v>
      </c>
      <c r="K18" s="95">
        <f>SUMIFS('Регистрация расход товаров'!$H$4:$H$2000,'Регистрация расход товаров'!$A$4:$A$2000,"&gt;="&amp;DATE(YEAR($A$4),MONTH($A$4),1),'Регистрация расход товаров'!$D$4:$D$2000,$B18)-SUMIFS('Регистрация расход товаров'!$H$4:$H$2000,'Регистрация расход товаров'!$A$4:$A$2000,"&gt;="&amp;DATE(YEAR($A$4),MONTH($A$4)+1,1),'Регистрация расход товаров'!$D$4:$D$2000,$B18)</f>
        <v>0</v>
      </c>
      <c r="L18" s="94">
        <f t="shared" si="1"/>
        <v>0</v>
      </c>
      <c r="M18" s="95">
        <f t="shared" si="2"/>
        <v>0</v>
      </c>
    </row>
    <row r="19" spans="1:13">
      <c r="A19" s="86">
        <f>IF(E19&gt;0,MAX($A$8:A18)+1,0)</f>
        <v>0</v>
      </c>
      <c r="B19" s="87"/>
      <c r="C19" s="88"/>
      <c r="D19" s="99"/>
      <c r="E19" s="77">
        <f t="shared" si="4"/>
        <v>0</v>
      </c>
      <c r="F19" s="103">
        <f>IFERROR((SUMIF('Остаток на начало год'!$B$5:$B$302,$B19,'Остаток на начало год'!$E$5:$E$302)+SUMIFS('Регистрация приход товаров'!$G$4:$G$2000,'Регистрация приход товаров'!$D$4:$D$2000,$B19,'Регистрация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товаров'!$D$4:$D$2000,$B19),0)</f>
        <v>0</v>
      </c>
      <c r="G19" s="95">
        <f>IFERROR((SUMIF('Остаток на начало год'!$B$5:$B$302,$B19,'Остаток на начало год'!$F$5:$F$302)+SUMIFS('Регистрация приход товаров'!$H$4:$H$2000,'Регистрация приход товаров'!$D$4:$D$2000,$B19,'Регистрация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товаров'!$D$4:$D$2000,$B19),0)</f>
        <v>0</v>
      </c>
      <c r="H19" s="94">
        <f>SUMIFS('Регистрация приход товаров'!$G$4:$G$2000,'Регистрация приход товаров'!$A$4:$A$2000,"&gt;="&amp;DATE(YEAR($A$4),MONTH($A$4),1),'Регистрация приход товаров'!$D$4:$D$2000,$B19)-SUMIFS('Регистрация приход товаров'!$G$4:$G$2000,'Регистрация приход товаров'!$A$4:$A$2000,"&gt;="&amp;DATE(YEAR($A$4),MONTH($A$4)+1,1),'Регистрация приход товаров'!$D$4:$D$2000,$B19)</f>
        <v>0</v>
      </c>
      <c r="I19" s="95">
        <f>SUMIFS('Регистрация приход товаров'!$H$4:$H$2000,'Регистрация приход товаров'!$A$4:$A$2000,"&gt;="&amp;DATE(YEAR($A$4),MONTH($A$4),1),'Регистрация приход товаров'!$D$4:$D$2000,$B19)-SUMIFS('Регистрация приход товаров'!$H$4:$H$2000,'Регистрация приход товаров'!$A$4:$A$2000,"&gt;="&amp;DATE(YEAR($A$4),MONTH($A$4)+1,1),'Регистрация приход товаров'!$D$4:$D$2000,$B19)</f>
        <v>0</v>
      </c>
      <c r="J19" s="94">
        <f>SUMIFS('Регистрация расход товаров'!$G$4:$G$2000,'Регистрация расход товаров'!$A$4:$A$2000,"&gt;="&amp;DATE(YEAR($A$4),MONTH($A$4),1),'Регистрация расход товаров'!$D$4:$D$2000,$B19)-SUMIFS('Регистрация расход товаров'!$G$4:$G$2000,'Регистрация расход товаров'!$A$4:$A$2000,"&gt;="&amp;DATE(YEAR($A$4),MONTH($A$4)+1,1),'Регистрация расход товаров'!$D$4:$D$2000,$B19)</f>
        <v>0</v>
      </c>
      <c r="K19" s="95">
        <f>SUMIFS('Регистрация расход товаров'!$H$4:$H$2000,'Регистрация расход товаров'!$A$4:$A$2000,"&gt;="&amp;DATE(YEAR($A$4),MONTH($A$4),1),'Регистрация расход товаров'!$D$4:$D$2000,$B19)-SUMIFS('Регистрация расход товаров'!$H$4:$H$2000,'Регистрация расход товаров'!$A$4:$A$2000,"&gt;="&amp;DATE(YEAR($A$4),MONTH($A$4)+1,1),'Регистрация расход товаров'!$D$4:$D$2000,$B19)</f>
        <v>0</v>
      </c>
      <c r="L19" s="94">
        <f t="shared" si="1"/>
        <v>0</v>
      </c>
      <c r="M19" s="95">
        <f t="shared" si="2"/>
        <v>0</v>
      </c>
    </row>
    <row r="20" spans="1:13">
      <c r="A20" s="86">
        <f>IF(E20&gt;0,MAX($A$8:A19)+1,0)</f>
        <v>0</v>
      </c>
      <c r="B20" s="87"/>
      <c r="C20" s="88"/>
      <c r="D20" s="99"/>
      <c r="E20" s="77">
        <f t="shared" si="4"/>
        <v>0</v>
      </c>
      <c r="F20" s="103">
        <f>IFERROR((SUMIF('Остаток на начало год'!$B$5:$B$302,$B20,'Остаток на начало год'!$E$5:$E$302)+SUMIFS('Регистрация приход товаров'!$G$4:$G$2000,'Регистрация приход товаров'!$D$4:$D$2000,$B20,'Регистрация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товаров'!$D$4:$D$2000,$B20),0)</f>
        <v>0</v>
      </c>
      <c r="G20" s="95">
        <f>IFERROR((SUMIF('Остаток на начало год'!$B$5:$B$302,$B20,'Остаток на начало год'!$F$5:$F$302)+SUMIFS('Регистрация приход товаров'!$H$4:$H$2000,'Регистрация приход товаров'!$D$4:$D$2000,$B20,'Регистрация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товаров'!$D$4:$D$2000,$B20),0)</f>
        <v>0</v>
      </c>
      <c r="H20" s="94">
        <f>SUMIFS('Регистрация приход товаров'!$G$4:$G$2000,'Регистрация приход товаров'!$A$4:$A$2000,"&gt;="&amp;DATE(YEAR($A$4),MONTH($A$4),1),'Регистрация приход товаров'!$D$4:$D$2000,$B20)-SUMIFS('Регистрация приход товаров'!$G$4:$G$2000,'Регистрация приход товаров'!$A$4:$A$2000,"&gt;="&amp;DATE(YEAR($A$4),MONTH($A$4)+1,1),'Регистрация приход товаров'!$D$4:$D$2000,$B20)</f>
        <v>0</v>
      </c>
      <c r="I20" s="95">
        <f>SUMIFS('Регистрация приход товаров'!$H$4:$H$2000,'Регистрация приход товаров'!$A$4:$A$2000,"&gt;="&amp;DATE(YEAR($A$4),MONTH($A$4),1),'Регистрация приход товаров'!$D$4:$D$2000,$B20)-SUMIFS('Регистрация приход товаров'!$H$4:$H$2000,'Регистрация приход товаров'!$A$4:$A$2000,"&gt;="&amp;DATE(YEAR($A$4),MONTH($A$4)+1,1),'Регистрация приход товаров'!$D$4:$D$2000,$B20)</f>
        <v>0</v>
      </c>
      <c r="J20" s="94">
        <f>SUMIFS('Регистрация расход товаров'!$G$4:$G$2000,'Регистрация расход товаров'!$A$4:$A$2000,"&gt;="&amp;DATE(YEAR($A$4),MONTH($A$4),1),'Регистрация расход товаров'!$D$4:$D$2000,$B20)-SUMIFS('Регистрация расход товаров'!$G$4:$G$2000,'Регистрация расход товаров'!$A$4:$A$2000,"&gt;="&amp;DATE(YEAR($A$4),MONTH($A$4)+1,1),'Регистрация расход товаров'!$D$4:$D$2000,$B20)</f>
        <v>0</v>
      </c>
      <c r="K20" s="95">
        <f>SUMIFS('Регистрация расход товаров'!$H$4:$H$2000,'Регистрация расход товаров'!$A$4:$A$2000,"&gt;="&amp;DATE(YEAR($A$4),MONTH($A$4),1),'Регистрация расход товаров'!$D$4:$D$2000,$B20)-SUMIFS('Регистрация расход товаров'!$H$4:$H$2000,'Регистрация расход товаров'!$A$4:$A$2000,"&gt;="&amp;DATE(YEAR($A$4),MONTH($A$4)+1,1),'Регистрация расход товаров'!$D$4:$D$2000,$B20)</f>
        <v>0</v>
      </c>
      <c r="L20" s="94">
        <f t="shared" si="1"/>
        <v>0</v>
      </c>
      <c r="M20" s="95">
        <f t="shared" si="2"/>
        <v>0</v>
      </c>
    </row>
    <row r="21" spans="1:13">
      <c r="A21" s="86">
        <f>IF(E21&gt;0,MAX($A$8:A20)+1,0)</f>
        <v>0</v>
      </c>
      <c r="B21" s="87"/>
      <c r="C21" s="88"/>
      <c r="D21" s="99"/>
      <c r="E21" s="77">
        <f t="shared" si="4"/>
        <v>0</v>
      </c>
      <c r="F21" s="103">
        <f>IFERROR((SUMIF('Остаток на начало год'!$B$5:$B$302,$B21,'Остаток на начало год'!$E$5:$E$302)+SUMIFS('Регистрация приход товаров'!$G$4:$G$2000,'Регистрация приход товаров'!$D$4:$D$2000,$B21,'Регистрация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товаров'!$D$4:$D$2000,$B21),0)</f>
        <v>0</v>
      </c>
      <c r="G21" s="95">
        <f>IFERROR((SUMIF('Остаток на начало год'!$B$5:$B$302,$B21,'Остаток на начало год'!$F$5:$F$302)+SUMIFS('Регистрация приход товаров'!$H$4:$H$2000,'Регистрация приход товаров'!$D$4:$D$2000,$B21,'Регистрация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товаров'!$D$4:$D$2000,$B21),0)</f>
        <v>0</v>
      </c>
      <c r="H21" s="94">
        <f>SUMIFS('Регистрация приход товаров'!$G$4:$G$2000,'Регистрация приход товаров'!$A$4:$A$2000,"&gt;="&amp;DATE(YEAR($A$4),MONTH($A$4),1),'Регистрация приход товаров'!$D$4:$D$2000,$B21)-SUMIFS('Регистрация приход товаров'!$G$4:$G$2000,'Регистрация приход товаров'!$A$4:$A$2000,"&gt;="&amp;DATE(YEAR($A$4),MONTH($A$4)+1,1),'Регистрация приход товаров'!$D$4:$D$2000,$B21)</f>
        <v>0</v>
      </c>
      <c r="I21" s="95">
        <f>SUMIFS('Регистрация приход товаров'!$H$4:$H$2000,'Регистрация приход товаров'!$A$4:$A$2000,"&gt;="&amp;DATE(YEAR($A$4),MONTH($A$4),1),'Регистрация приход товаров'!$D$4:$D$2000,$B21)-SUMIFS('Регистрация приход товаров'!$H$4:$H$2000,'Регистрация приход товаров'!$A$4:$A$2000,"&gt;="&amp;DATE(YEAR($A$4),MONTH($A$4)+1,1),'Регистрация приход товаров'!$D$4:$D$2000,$B21)</f>
        <v>0</v>
      </c>
      <c r="J21" s="94">
        <f>SUMIFS('Регистрация расход товаров'!$G$4:$G$2000,'Регистрация расход товаров'!$A$4:$A$2000,"&gt;="&amp;DATE(YEAR($A$4),MONTH($A$4),1),'Регистрация расход товаров'!$D$4:$D$2000,$B21)-SUMIFS('Регистрация расход товаров'!$G$4:$G$2000,'Регистрация расход товаров'!$A$4:$A$2000,"&gt;="&amp;DATE(YEAR($A$4),MONTH($A$4)+1,1),'Регистрация расход товаров'!$D$4:$D$2000,$B21)</f>
        <v>0</v>
      </c>
      <c r="K21" s="95">
        <f>SUMIFS('Регистрация расход товаров'!$H$4:$H$2000,'Регистрация расход товаров'!$A$4:$A$2000,"&gt;="&amp;DATE(YEAR($A$4),MONTH($A$4),1),'Регистрация расход товаров'!$D$4:$D$2000,$B21)-SUMIFS('Регистрация расход товаров'!$H$4:$H$2000,'Регистрация расход товаров'!$A$4:$A$2000,"&gt;="&amp;DATE(YEAR($A$4),MONTH($A$4)+1,1),'Регистрация расход товаров'!$D$4:$D$2000,$B21)</f>
        <v>0</v>
      </c>
      <c r="L21" s="94">
        <f t="shared" si="1"/>
        <v>0</v>
      </c>
      <c r="M21" s="95">
        <f t="shared" si="2"/>
        <v>0</v>
      </c>
    </row>
    <row r="22" spans="1:13">
      <c r="A22" s="86">
        <f>IF(E22&gt;0,MAX($A$8:A21)+1,0)</f>
        <v>0</v>
      </c>
      <c r="B22" s="87"/>
      <c r="C22" s="88"/>
      <c r="D22" s="99"/>
      <c r="E22" s="77">
        <f t="shared" si="4"/>
        <v>0</v>
      </c>
      <c r="F22" s="103">
        <f>IFERROR((SUMIF('Остаток на начало год'!$B$5:$B$302,$B22,'Остаток на начало год'!$E$5:$E$302)+SUMIFS('Регистрация приход товаров'!$G$4:$G$2000,'Регистрация приход товаров'!$D$4:$D$2000,$B22,'Регистрация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товаров'!$D$4:$D$2000,$B22),0)</f>
        <v>0</v>
      </c>
      <c r="G22" s="95">
        <f>IFERROR((SUMIF('Остаток на начало год'!$B$5:$B$302,$B22,'Остаток на начало год'!$F$5:$F$302)+SUMIFS('Регистрация приход товаров'!$H$4:$H$2000,'Регистрация приход товаров'!$D$4:$D$2000,$B22,'Регистрация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товаров'!$D$4:$D$2000,$B22),0)</f>
        <v>0</v>
      </c>
      <c r="H22" s="94">
        <f>SUMIFS('Регистрация приход товаров'!$G$4:$G$2000,'Регистрация приход товаров'!$A$4:$A$2000,"&gt;="&amp;DATE(YEAR($A$4),MONTH($A$4),1),'Регистрация приход товаров'!$D$4:$D$2000,$B22)-SUMIFS('Регистрация приход товаров'!$G$4:$G$2000,'Регистрация приход товаров'!$A$4:$A$2000,"&gt;="&amp;DATE(YEAR($A$4),MONTH($A$4)+1,1),'Регистрация приход товаров'!$D$4:$D$2000,$B22)</f>
        <v>0</v>
      </c>
      <c r="I22" s="95">
        <f>SUMIFS('Регистрация приход товаров'!$H$4:$H$2000,'Регистрация приход товаров'!$A$4:$A$2000,"&gt;="&amp;DATE(YEAR($A$4),MONTH($A$4),1),'Регистрация приход товаров'!$D$4:$D$2000,$B22)-SUMIFS('Регистрация приход товаров'!$H$4:$H$2000,'Регистрация приход товаров'!$A$4:$A$2000,"&gt;="&amp;DATE(YEAR($A$4),MONTH($A$4)+1,1),'Регистрация приход товаров'!$D$4:$D$2000,$B22)</f>
        <v>0</v>
      </c>
      <c r="J22" s="94">
        <f>SUMIFS('Регистрация расход товаров'!$G$4:$G$2000,'Регистрация расход товаров'!$A$4:$A$2000,"&gt;="&amp;DATE(YEAR($A$4),MONTH($A$4),1),'Регистрация расход товаров'!$D$4:$D$2000,$B22)-SUMIFS('Регистрация расход товаров'!$G$4:$G$2000,'Регистрация расход товаров'!$A$4:$A$2000,"&gt;="&amp;DATE(YEAR($A$4),MONTH($A$4)+1,1),'Регистрация расход товаров'!$D$4:$D$2000,$B22)</f>
        <v>0</v>
      </c>
      <c r="K22" s="95">
        <f>SUMIFS('Регистрация расход товаров'!$H$4:$H$2000,'Регистрация расход товаров'!$A$4:$A$2000,"&gt;="&amp;DATE(YEAR($A$4),MONTH($A$4),1),'Регистрация расход товаров'!$D$4:$D$2000,$B22)-SUMIFS('Регистрация расход товаров'!$H$4:$H$2000,'Регистрация расход товаров'!$A$4:$A$2000,"&gt;="&amp;DATE(YEAR($A$4),MONTH($A$4)+1,1),'Регистрация расход товаров'!$D$4:$D$2000,$B22)</f>
        <v>0</v>
      </c>
      <c r="L22" s="94">
        <f t="shared" si="1"/>
        <v>0</v>
      </c>
      <c r="M22" s="95">
        <f t="shared" si="2"/>
        <v>0</v>
      </c>
    </row>
    <row r="23" spans="1:13">
      <c r="A23" s="86">
        <f>IF(E23&gt;0,MAX($A$8:A22)+1,0)</f>
        <v>0</v>
      </c>
      <c r="B23" s="87"/>
      <c r="C23" s="88"/>
      <c r="D23" s="99"/>
      <c r="E23" s="77">
        <f t="shared" si="4"/>
        <v>0</v>
      </c>
      <c r="F23" s="103">
        <f>IFERROR((SUMIF('Остаток на начало год'!$B$5:$B$302,$B23,'Остаток на начало год'!$E$5:$E$302)+SUMIFS('Регистрация приход товаров'!$G$4:$G$2000,'Регистрация приход товаров'!$D$4:$D$2000,$B23,'Регистрация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товаров'!$D$4:$D$2000,$B23),0)</f>
        <v>0</v>
      </c>
      <c r="G23" s="95">
        <f>IFERROR((SUMIF('Остаток на начало год'!$B$5:$B$302,$B23,'Остаток на начало год'!$F$5:$F$302)+SUMIFS('Регистрация приход товаров'!$H$4:$H$2000,'Регистрация приход товаров'!$D$4:$D$2000,$B23,'Регистрация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товаров'!$D$4:$D$2000,$B23),0)</f>
        <v>0</v>
      </c>
      <c r="H23" s="94">
        <f>SUMIFS('Регистрация приход товаров'!$G$4:$G$2000,'Регистрация приход товаров'!$A$4:$A$2000,"&gt;="&amp;DATE(YEAR($A$4),MONTH($A$4),1),'Регистрация приход товаров'!$D$4:$D$2000,$B23)-SUMIFS('Регистрация приход товаров'!$G$4:$G$2000,'Регистрация приход товаров'!$A$4:$A$2000,"&gt;="&amp;DATE(YEAR($A$4),MONTH($A$4)+1,1),'Регистрация приход товаров'!$D$4:$D$2000,$B23)</f>
        <v>0</v>
      </c>
      <c r="I23" s="95">
        <f>SUMIFS('Регистрация приход товаров'!$H$4:$H$2000,'Регистрация приход товаров'!$A$4:$A$2000,"&gt;="&amp;DATE(YEAR($A$4),MONTH($A$4),1),'Регистрация приход товаров'!$D$4:$D$2000,$B23)-SUMIFS('Регистрация приход товаров'!$H$4:$H$2000,'Регистрация приход товаров'!$A$4:$A$2000,"&gt;="&amp;DATE(YEAR($A$4),MONTH($A$4)+1,1),'Регистрация приход товаров'!$D$4:$D$2000,$B23)</f>
        <v>0</v>
      </c>
      <c r="J23" s="94">
        <f>SUMIFS('Регистрация расход товаров'!$G$4:$G$2000,'Регистрация расход товаров'!$A$4:$A$2000,"&gt;="&amp;DATE(YEAR($A$4),MONTH($A$4),1),'Регистрация расход товаров'!$D$4:$D$2000,$B23)-SUMIFS('Регистрация расход товаров'!$G$4:$G$2000,'Регистрация расход товаров'!$A$4:$A$2000,"&gt;="&amp;DATE(YEAR($A$4),MONTH($A$4)+1,1),'Регистрация расход товаров'!$D$4:$D$2000,$B23)</f>
        <v>0</v>
      </c>
      <c r="K23" s="95">
        <f>SUMIFS('Регистрация расход товаров'!$H$4:$H$2000,'Регистрация расход товаров'!$A$4:$A$2000,"&gt;="&amp;DATE(YEAR($A$4),MONTH($A$4),1),'Регистрация расход товаров'!$D$4:$D$2000,$B23)-SUMIFS('Регистрация расход товаров'!$H$4:$H$2000,'Регистрация расход товаров'!$A$4:$A$2000,"&gt;="&amp;DATE(YEAR($A$4),MONTH($A$4)+1,1),'Регистрация расход товаров'!$D$4:$D$2000,$B23)</f>
        <v>0</v>
      </c>
      <c r="L23" s="94">
        <f t="shared" si="1"/>
        <v>0</v>
      </c>
      <c r="M23" s="95">
        <f t="shared" si="2"/>
        <v>0</v>
      </c>
    </row>
    <row r="24" spans="1:13">
      <c r="A24" s="86">
        <f>IF(E24&gt;0,MAX($A$8:A23)+1,0)</f>
        <v>0</v>
      </c>
      <c r="B24" s="87"/>
      <c r="C24" s="88"/>
      <c r="D24" s="99"/>
      <c r="E24" s="77">
        <f t="shared" si="4"/>
        <v>0</v>
      </c>
      <c r="F24" s="103">
        <f>IFERROR((SUMIF('Остаток на начало год'!$B$5:$B$302,$B24,'Остаток на начало год'!$E$5:$E$302)+SUMIFS('Регистрация приход товаров'!$G$4:$G$2000,'Регистрация приход товаров'!$D$4:$D$2000,$B24,'Регистрация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товаров'!$D$4:$D$2000,$B24),0)</f>
        <v>0</v>
      </c>
      <c r="G24" s="95">
        <f>IFERROR((SUMIF('Остаток на начало год'!$B$5:$B$302,$B24,'Остаток на начало год'!$F$5:$F$302)+SUMIFS('Регистрация приход товаров'!$H$4:$H$2000,'Регистрация приход товаров'!$D$4:$D$2000,$B24,'Регистрация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товаров'!$D$4:$D$2000,$B24),0)</f>
        <v>0</v>
      </c>
      <c r="H24" s="94">
        <f>SUMIFS('Регистрация приход товаров'!$G$4:$G$2000,'Регистрация приход товаров'!$A$4:$A$2000,"&gt;="&amp;DATE(YEAR($A$4),MONTH($A$4),1),'Регистрация приход товаров'!$D$4:$D$2000,$B24)-SUMIFS('Регистрация приход товаров'!$G$4:$G$2000,'Регистрация приход товаров'!$A$4:$A$2000,"&gt;="&amp;DATE(YEAR($A$4),MONTH($A$4)+1,1),'Регистрация приход товаров'!$D$4:$D$2000,$B24)</f>
        <v>0</v>
      </c>
      <c r="I24" s="95">
        <f>SUMIFS('Регистрация приход товаров'!$H$4:$H$2000,'Регистрация приход товаров'!$A$4:$A$2000,"&gt;="&amp;DATE(YEAR($A$4),MONTH($A$4),1),'Регистрация приход товаров'!$D$4:$D$2000,$B24)-SUMIFS('Регистрация приход товаров'!$H$4:$H$2000,'Регистрация приход товаров'!$A$4:$A$2000,"&gt;="&amp;DATE(YEAR($A$4),MONTH($A$4)+1,1),'Регистрация приход товаров'!$D$4:$D$2000,$B24)</f>
        <v>0</v>
      </c>
      <c r="J24" s="94">
        <f>SUMIFS('Регистрация расход товаров'!$G$4:$G$2000,'Регистрация расход товаров'!$A$4:$A$2000,"&gt;="&amp;DATE(YEAR($A$4),MONTH($A$4),1),'Регистрация расход товаров'!$D$4:$D$2000,$B24)-SUMIFS('Регистрация расход товаров'!$G$4:$G$2000,'Регистрация расход товаров'!$A$4:$A$2000,"&gt;="&amp;DATE(YEAR($A$4),MONTH($A$4)+1,1),'Регистрация расход товаров'!$D$4:$D$2000,$B24)</f>
        <v>0</v>
      </c>
      <c r="K24" s="95">
        <f>SUMIFS('Регистрация расход товаров'!$H$4:$H$2000,'Регистрация расход товаров'!$A$4:$A$2000,"&gt;="&amp;DATE(YEAR($A$4),MONTH($A$4),1),'Регистрация расход товаров'!$D$4:$D$2000,$B24)-SUMIFS('Регистрация расход товаров'!$H$4:$H$2000,'Регистрация расход товаров'!$A$4:$A$2000,"&gt;="&amp;DATE(YEAR($A$4),MONTH($A$4)+1,1),'Регистрация расход товаров'!$D$4:$D$2000,$B24)</f>
        <v>0</v>
      </c>
      <c r="L24" s="94">
        <f t="shared" si="1"/>
        <v>0</v>
      </c>
      <c r="M24" s="95">
        <f t="shared" si="2"/>
        <v>0</v>
      </c>
    </row>
    <row r="25" spans="1:13">
      <c r="A25" s="86">
        <f>IF(E25&gt;0,MAX($A$8:A24)+1,0)</f>
        <v>0</v>
      </c>
      <c r="B25" s="87"/>
      <c r="C25" s="88"/>
      <c r="D25" s="99"/>
      <c r="E25" s="77">
        <f t="shared" si="4"/>
        <v>0</v>
      </c>
      <c r="F25" s="103">
        <f>IFERROR((SUMIF('Остаток на начало год'!$B$5:$B$302,$B25,'Остаток на начало год'!$E$5:$E$302)+SUMIFS('Регистрация приход товаров'!$G$4:$G$2000,'Регистрация приход товаров'!$D$4:$D$2000,$B25,'Регистрация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товаров'!$D$4:$D$2000,$B25),0)</f>
        <v>0</v>
      </c>
      <c r="G25" s="95">
        <f>IFERROR((SUMIF('Остаток на начало год'!$B$5:$B$302,$B25,'Остаток на начало год'!$F$5:$F$302)+SUMIFS('Регистрация приход товаров'!$H$4:$H$2000,'Регистрация приход товаров'!$D$4:$D$2000,$B25,'Регистрация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товаров'!$D$4:$D$2000,$B25),0)</f>
        <v>0</v>
      </c>
      <c r="H25" s="94">
        <f>SUMIFS('Регистрация приход товаров'!$G$4:$G$2000,'Регистрация приход товаров'!$A$4:$A$2000,"&gt;="&amp;DATE(YEAR($A$4),MONTH($A$4),1),'Регистрация приход товаров'!$D$4:$D$2000,$B25)-SUMIFS('Регистрация приход товаров'!$G$4:$G$2000,'Регистрация приход товаров'!$A$4:$A$2000,"&gt;="&amp;DATE(YEAR($A$4),MONTH($A$4)+1,1),'Регистрация приход товаров'!$D$4:$D$2000,$B25)</f>
        <v>0</v>
      </c>
      <c r="I25" s="95">
        <f>SUMIFS('Регистрация приход товаров'!$H$4:$H$2000,'Регистрация приход товаров'!$A$4:$A$2000,"&gt;="&amp;DATE(YEAR($A$4),MONTH($A$4),1),'Регистрация приход товаров'!$D$4:$D$2000,$B25)-SUMIFS('Регистрация приход товаров'!$H$4:$H$2000,'Регистрация приход товаров'!$A$4:$A$2000,"&gt;="&amp;DATE(YEAR($A$4),MONTH($A$4)+1,1),'Регистрация приход товаров'!$D$4:$D$2000,$B25)</f>
        <v>0</v>
      </c>
      <c r="J25" s="94">
        <f>SUMIFS('Регистрация расход товаров'!$G$4:$G$2000,'Регистрация расход товаров'!$A$4:$A$2000,"&gt;="&amp;DATE(YEAR($A$4),MONTH($A$4),1),'Регистрация расход товаров'!$D$4:$D$2000,$B25)-SUMIFS('Регистрация расход товаров'!$G$4:$G$2000,'Регистрация расход товаров'!$A$4:$A$2000,"&gt;="&amp;DATE(YEAR($A$4),MONTH($A$4)+1,1),'Регистрация расход товаров'!$D$4:$D$2000,$B25)</f>
        <v>0</v>
      </c>
      <c r="K25" s="95">
        <f>SUMIFS('Регистрация расход товаров'!$H$4:$H$2000,'Регистрация расход товаров'!$A$4:$A$2000,"&gt;="&amp;DATE(YEAR($A$4),MONTH($A$4),1),'Регистрация расход товаров'!$D$4:$D$2000,$B25)-SUMIFS('Регистрация расход товаров'!$H$4:$H$2000,'Регистрация расход товаров'!$A$4:$A$2000,"&gt;="&amp;DATE(YEAR($A$4),MONTH($A$4)+1,1),'Регистрация расход товаров'!$D$4:$D$2000,$B25)</f>
        <v>0</v>
      </c>
      <c r="L25" s="94">
        <f t="shared" si="1"/>
        <v>0</v>
      </c>
      <c r="M25" s="95">
        <f t="shared" si="2"/>
        <v>0</v>
      </c>
    </row>
    <row r="26" spans="1:13">
      <c r="A26" s="86">
        <f>IF(E26&gt;0,MAX($A$8:A25)+1,0)</f>
        <v>0</v>
      </c>
      <c r="B26" s="87"/>
      <c r="C26" s="88"/>
      <c r="D26" s="99"/>
      <c r="E26" s="77">
        <f t="shared" si="4"/>
        <v>0</v>
      </c>
      <c r="F26" s="103">
        <f>IFERROR((SUMIF('Остаток на начало год'!$B$5:$B$302,$B26,'Остаток на начало год'!$E$5:$E$302)+SUMIFS('Регистрация приход товаров'!$G$4:$G$2000,'Регистрация приход товаров'!$D$4:$D$2000,$B26,'Регистрация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товаров'!$D$4:$D$2000,$B26),0)</f>
        <v>0</v>
      </c>
      <c r="G26" s="95">
        <f>IFERROR((SUMIF('Остаток на начало год'!$B$5:$B$302,$B26,'Остаток на начало год'!$F$5:$F$302)+SUMIFS('Регистрация приход товаров'!$H$4:$H$2000,'Регистрация приход товаров'!$D$4:$D$2000,$B26,'Регистрация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товаров'!$D$4:$D$2000,$B26),0)</f>
        <v>0</v>
      </c>
      <c r="H26" s="94">
        <f>SUMIFS('Регистрация приход товаров'!$G$4:$G$2000,'Регистрация приход товаров'!$A$4:$A$2000,"&gt;="&amp;DATE(YEAR($A$4),MONTH($A$4),1),'Регистрация приход товаров'!$D$4:$D$2000,$B26)-SUMIFS('Регистрация приход товаров'!$G$4:$G$2000,'Регистрация приход товаров'!$A$4:$A$2000,"&gt;="&amp;DATE(YEAR($A$4),MONTH($A$4)+1,1),'Регистрация приход товаров'!$D$4:$D$2000,$B26)</f>
        <v>0</v>
      </c>
      <c r="I26" s="95">
        <f>SUMIFS('Регистрация приход товаров'!$H$4:$H$2000,'Регистрация приход товаров'!$A$4:$A$2000,"&gt;="&amp;DATE(YEAR($A$4),MONTH($A$4),1),'Регистрация приход товаров'!$D$4:$D$2000,$B26)-SUMIFS('Регистрация приход товаров'!$H$4:$H$2000,'Регистрация приход товаров'!$A$4:$A$2000,"&gt;="&amp;DATE(YEAR($A$4),MONTH($A$4)+1,1),'Регистрация приход товаров'!$D$4:$D$2000,$B26)</f>
        <v>0</v>
      </c>
      <c r="J26" s="94">
        <f>SUMIFS('Регистрация расход товаров'!$G$4:$G$2000,'Регистрация расход товаров'!$A$4:$A$2000,"&gt;="&amp;DATE(YEAR($A$4),MONTH($A$4),1),'Регистрация расход товаров'!$D$4:$D$2000,$B26)-SUMIFS('Регистрация расход товаров'!$G$4:$G$2000,'Регистрация расход товаров'!$A$4:$A$2000,"&gt;="&amp;DATE(YEAR($A$4),MONTH($A$4)+1,1),'Регистрация расход товаров'!$D$4:$D$2000,$B26)</f>
        <v>0</v>
      </c>
      <c r="K26" s="95">
        <f>SUMIFS('Регистрация расход товаров'!$H$4:$H$2000,'Регистрация расход товаров'!$A$4:$A$2000,"&gt;="&amp;DATE(YEAR($A$4),MONTH($A$4),1),'Регистрация расход товаров'!$D$4:$D$2000,$B26)-SUMIFS('Регистрация расход товаров'!$H$4:$H$2000,'Регистрация расход товаров'!$A$4:$A$2000,"&gt;="&amp;DATE(YEAR($A$4),MONTH($A$4)+1,1),'Регистрация расход товаров'!$D$4:$D$2000,$B26)</f>
        <v>0</v>
      </c>
      <c r="L26" s="94">
        <f t="shared" si="1"/>
        <v>0</v>
      </c>
      <c r="M26" s="95">
        <f t="shared" si="2"/>
        <v>0</v>
      </c>
    </row>
    <row r="27" spans="1:13">
      <c r="A27" s="86">
        <f>IF(E27&gt;0,MAX($A$8:A26)+1,0)</f>
        <v>0</v>
      </c>
      <c r="B27" s="87"/>
      <c r="C27" s="88"/>
      <c r="D27" s="99"/>
      <c r="E27" s="77">
        <f t="shared" si="4"/>
        <v>0</v>
      </c>
      <c r="F27" s="103">
        <f>IFERROR((SUMIF('Остаток на начало год'!$B$5:$B$302,$B27,'Остаток на начало год'!$E$5:$E$302)+SUMIFS('Регистрация приход товаров'!$G$4:$G$2000,'Регистрация приход товаров'!$D$4:$D$2000,$B27,'Регистрация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товаров'!$D$4:$D$2000,$B27),0)</f>
        <v>0</v>
      </c>
      <c r="G27" s="95">
        <f>IFERROR((SUMIF('Остаток на начало год'!$B$5:$B$302,$B27,'Остаток на начало год'!$F$5:$F$302)+SUMIFS('Регистрация приход товаров'!$H$4:$H$2000,'Регистрация приход товаров'!$D$4:$D$2000,$B27,'Регистрация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товаров'!$D$4:$D$2000,$B27),0)</f>
        <v>0</v>
      </c>
      <c r="H27" s="94">
        <f>SUMIFS('Регистрация приход товаров'!$G$4:$G$2000,'Регистрация приход товаров'!$A$4:$A$2000,"&gt;="&amp;DATE(YEAR($A$4),MONTH($A$4),1),'Регистрация приход товаров'!$D$4:$D$2000,$B27)-SUMIFS('Регистрация приход товаров'!$G$4:$G$2000,'Регистрация приход товаров'!$A$4:$A$2000,"&gt;="&amp;DATE(YEAR($A$4),MONTH($A$4)+1,1),'Регистрация приход товаров'!$D$4:$D$2000,$B27)</f>
        <v>0</v>
      </c>
      <c r="I27" s="95">
        <f>SUMIFS('Регистрация приход товаров'!$H$4:$H$2000,'Регистрация приход товаров'!$A$4:$A$2000,"&gt;="&amp;DATE(YEAR($A$4),MONTH($A$4),1),'Регистрация приход товаров'!$D$4:$D$2000,$B27)-SUMIFS('Регистрация приход товаров'!$H$4:$H$2000,'Регистрация приход товаров'!$A$4:$A$2000,"&gt;="&amp;DATE(YEAR($A$4),MONTH($A$4)+1,1),'Регистрация приход товаров'!$D$4:$D$2000,$B27)</f>
        <v>0</v>
      </c>
      <c r="J27" s="94">
        <f>SUMIFS('Регистрация расход товаров'!$G$4:$G$2000,'Регистрация расход товаров'!$A$4:$A$2000,"&gt;="&amp;DATE(YEAR($A$4),MONTH($A$4),1),'Регистрация расход товаров'!$D$4:$D$2000,$B27)-SUMIFS('Регистрация расход товаров'!$G$4:$G$2000,'Регистрация расход товаров'!$A$4:$A$2000,"&gt;="&amp;DATE(YEAR($A$4),MONTH($A$4)+1,1),'Регистрация расход товаров'!$D$4:$D$2000,$B27)</f>
        <v>0</v>
      </c>
      <c r="K27" s="95">
        <f>SUMIFS('Регистрация расход товаров'!$H$4:$H$2000,'Регистрация расход товаров'!$A$4:$A$2000,"&gt;="&amp;DATE(YEAR($A$4),MONTH($A$4),1),'Регистрация расход товаров'!$D$4:$D$2000,$B27)-SUMIFS('Регистрация расход товаров'!$H$4:$H$2000,'Регистрация расход товаров'!$A$4:$A$2000,"&gt;="&amp;DATE(YEAR($A$4),MONTH($A$4)+1,1),'Регистрация расход товаров'!$D$4:$D$2000,$B27)</f>
        <v>0</v>
      </c>
      <c r="L27" s="94">
        <f t="shared" si="1"/>
        <v>0</v>
      </c>
      <c r="M27" s="95">
        <f t="shared" si="2"/>
        <v>0</v>
      </c>
    </row>
    <row r="28" spans="1:13">
      <c r="A28" s="86">
        <f>IF(E28&gt;0,MAX($A$8:A27)+1,0)</f>
        <v>0</v>
      </c>
      <c r="B28" s="87"/>
      <c r="C28" s="88"/>
      <c r="D28" s="99"/>
      <c r="E28" s="77">
        <f t="shared" si="4"/>
        <v>0</v>
      </c>
      <c r="F28" s="103">
        <f>IFERROR((SUMIF('Остаток на начало год'!$B$5:$B$302,$B28,'Остаток на начало год'!$E$5:$E$302)+SUMIFS('Регистрация приход товаров'!$G$4:$G$2000,'Регистрация приход товаров'!$D$4:$D$2000,$B28,'Регистрация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товаров'!$D$4:$D$2000,$B28),0)</f>
        <v>0</v>
      </c>
      <c r="G28" s="95">
        <f>IFERROR((SUMIF('Остаток на начало год'!$B$5:$B$302,$B28,'Остаток на начало год'!$F$5:$F$302)+SUMIFS('Регистрация приход товаров'!$H$4:$H$2000,'Регистрация приход товаров'!$D$4:$D$2000,$B28,'Регистрация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товаров'!$D$4:$D$2000,$B28),0)</f>
        <v>0</v>
      </c>
      <c r="H28" s="94">
        <f>SUMIFS('Регистрация приход товаров'!$G$4:$G$2000,'Регистрация приход товаров'!$A$4:$A$2000,"&gt;="&amp;DATE(YEAR($A$4),MONTH($A$4),1),'Регистрация приход товаров'!$D$4:$D$2000,$B28)-SUMIFS('Регистрация приход товаров'!$G$4:$G$2000,'Регистрация приход товаров'!$A$4:$A$2000,"&gt;="&amp;DATE(YEAR($A$4),MONTH($A$4)+1,1),'Регистрация приход товаров'!$D$4:$D$2000,$B28)</f>
        <v>0</v>
      </c>
      <c r="I28" s="95">
        <f>SUMIFS('Регистрация приход товаров'!$H$4:$H$2000,'Регистрация приход товаров'!$A$4:$A$2000,"&gt;="&amp;DATE(YEAR($A$4),MONTH($A$4),1),'Регистрация приход товаров'!$D$4:$D$2000,$B28)-SUMIFS('Регистрация приход товаров'!$H$4:$H$2000,'Регистрация приход товаров'!$A$4:$A$2000,"&gt;="&amp;DATE(YEAR($A$4),MONTH($A$4)+1,1),'Регистрация приход товаров'!$D$4:$D$2000,$B28)</f>
        <v>0</v>
      </c>
      <c r="J28" s="94">
        <f>SUMIFS('Регистрация расход товаров'!$G$4:$G$2000,'Регистрация расход товаров'!$A$4:$A$2000,"&gt;="&amp;DATE(YEAR($A$4),MONTH($A$4),1),'Регистрация расход товаров'!$D$4:$D$2000,$B28)-SUMIFS('Регистрация расход товаров'!$G$4:$G$2000,'Регистрация расход товаров'!$A$4:$A$2000,"&gt;="&amp;DATE(YEAR($A$4),MONTH($A$4)+1,1),'Регистрация расход товаров'!$D$4:$D$2000,$B28)</f>
        <v>0</v>
      </c>
      <c r="K28" s="95">
        <f>SUMIFS('Регистрация расход товаров'!$H$4:$H$2000,'Регистрация расход товаров'!$A$4:$A$2000,"&gt;="&amp;DATE(YEAR($A$4),MONTH($A$4),1),'Регистрация расход товаров'!$D$4:$D$2000,$B28)-SUMIFS('Регистрация расход товаров'!$H$4:$H$2000,'Регистрация расход товаров'!$A$4:$A$2000,"&gt;="&amp;DATE(YEAR($A$4),MONTH($A$4)+1,1),'Регистрация расход товаров'!$D$4:$D$2000,$B28)</f>
        <v>0</v>
      </c>
      <c r="L28" s="94">
        <f t="shared" si="1"/>
        <v>0</v>
      </c>
      <c r="M28" s="95">
        <f t="shared" si="2"/>
        <v>0</v>
      </c>
    </row>
    <row r="29" spans="1:13">
      <c r="A29" s="86">
        <f>IF(E29&gt;0,MAX($A$8:A28)+1,0)</f>
        <v>0</v>
      </c>
      <c r="B29" s="87"/>
      <c r="C29" s="88"/>
      <c r="D29" s="99"/>
      <c r="E29" s="77">
        <f t="shared" si="4"/>
        <v>0</v>
      </c>
      <c r="F29" s="103">
        <f>IFERROR((SUMIF('Остаток на начало год'!$B$5:$B$302,$B29,'Остаток на начало год'!$E$5:$E$302)+SUMIFS('Регистрация приход товаров'!$G$4:$G$2000,'Регистрация приход товаров'!$D$4:$D$2000,$B29,'Регистрация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товаров'!$D$4:$D$2000,$B29),0)</f>
        <v>0</v>
      </c>
      <c r="G29" s="95">
        <f>IFERROR((SUMIF('Остаток на начало год'!$B$5:$B$302,$B29,'Остаток на начало год'!$F$5:$F$302)+SUMIFS('Регистрация приход товаров'!$H$4:$H$2000,'Регистрация приход товаров'!$D$4:$D$2000,$B29,'Регистрация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товаров'!$D$4:$D$2000,$B29),0)</f>
        <v>0</v>
      </c>
      <c r="H29" s="94">
        <f>SUMIFS('Регистрация приход товаров'!$G$4:$G$2000,'Регистрация приход товаров'!$A$4:$A$2000,"&gt;="&amp;DATE(YEAR($A$4),MONTH($A$4),1),'Регистрация приход товаров'!$D$4:$D$2000,$B29)-SUMIFS('Регистрация приход товаров'!$G$4:$G$2000,'Регистрация приход товаров'!$A$4:$A$2000,"&gt;="&amp;DATE(YEAR($A$4),MONTH($A$4)+1,1),'Регистрация приход товаров'!$D$4:$D$2000,$B29)</f>
        <v>0</v>
      </c>
      <c r="I29" s="95">
        <f>SUMIFS('Регистрация приход товаров'!$H$4:$H$2000,'Регистрация приход товаров'!$A$4:$A$2000,"&gt;="&amp;DATE(YEAR($A$4),MONTH($A$4),1),'Регистрация приход товаров'!$D$4:$D$2000,$B29)-SUMIFS('Регистрация приход товаров'!$H$4:$H$2000,'Регистрация приход товаров'!$A$4:$A$2000,"&gt;="&amp;DATE(YEAR($A$4),MONTH($A$4)+1,1),'Регистрация приход товаров'!$D$4:$D$2000,$B29)</f>
        <v>0</v>
      </c>
      <c r="J29" s="94">
        <f>SUMIFS('Регистрация расход товаров'!$G$4:$G$2000,'Регистрация расход товаров'!$A$4:$A$2000,"&gt;="&amp;DATE(YEAR($A$4),MONTH($A$4),1),'Регистрация расход товаров'!$D$4:$D$2000,$B29)-SUMIFS('Регистрация расход товаров'!$G$4:$G$2000,'Регистрация расход товаров'!$A$4:$A$2000,"&gt;="&amp;DATE(YEAR($A$4),MONTH($A$4)+1,1),'Регистрация расход товаров'!$D$4:$D$2000,$B29)</f>
        <v>0</v>
      </c>
      <c r="K29" s="95">
        <f>SUMIFS('Регистрация расход товаров'!$H$4:$H$2000,'Регистрация расход товаров'!$A$4:$A$2000,"&gt;="&amp;DATE(YEAR($A$4),MONTH($A$4),1),'Регистрация расход товаров'!$D$4:$D$2000,$B29)-SUMIFS('Регистрация расход товаров'!$H$4:$H$2000,'Регистрация расход товаров'!$A$4:$A$2000,"&gt;="&amp;DATE(YEAR($A$4),MONTH($A$4)+1,1),'Регистрация расход товаров'!$D$4:$D$2000,$B29)</f>
        <v>0</v>
      </c>
      <c r="L29" s="94">
        <f t="shared" si="1"/>
        <v>0</v>
      </c>
      <c r="M29" s="95">
        <f t="shared" si="2"/>
        <v>0</v>
      </c>
    </row>
    <row r="30" spans="1:13">
      <c r="A30" s="86">
        <f>IF(E30&gt;0,MAX($A$8:A29)+1,0)</f>
        <v>0</v>
      </c>
      <c r="B30" s="87"/>
      <c r="C30" s="88"/>
      <c r="D30" s="99"/>
      <c r="E30" s="77">
        <f t="shared" si="4"/>
        <v>0</v>
      </c>
      <c r="F30" s="103">
        <f>IFERROR((SUMIF('Остаток на начало год'!$B$5:$B$302,$B30,'Остаток на начало год'!$E$5:$E$302)+SUMIFS('Регистрация приход товаров'!$G$4:$G$2000,'Регистрация приход товаров'!$D$4:$D$2000,$B30,'Регистрация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товаров'!$D$4:$D$2000,$B30),0)</f>
        <v>0</v>
      </c>
      <c r="G30" s="95">
        <f>IFERROR((SUMIF('Остаток на начало год'!$B$5:$B$302,$B30,'Остаток на начало год'!$F$5:$F$302)+SUMIFS('Регистрация приход товаров'!$H$4:$H$2000,'Регистрация приход товаров'!$D$4:$D$2000,$B30,'Регистрация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товаров'!$D$4:$D$2000,$B30),0)</f>
        <v>0</v>
      </c>
      <c r="H30" s="94">
        <f>SUMIFS('Регистрация приход товаров'!$G$4:$G$2000,'Регистрация приход товаров'!$A$4:$A$2000,"&gt;="&amp;DATE(YEAR($A$4),MONTH($A$4),1),'Регистрация приход товаров'!$D$4:$D$2000,$B30)-SUMIFS('Регистрация приход товаров'!$G$4:$G$2000,'Регистрация приход товаров'!$A$4:$A$2000,"&gt;="&amp;DATE(YEAR($A$4),MONTH($A$4)+1,1),'Регистрация приход товаров'!$D$4:$D$2000,$B30)</f>
        <v>0</v>
      </c>
      <c r="I30" s="95">
        <f>SUMIFS('Регистрация приход товаров'!$H$4:$H$2000,'Регистрация приход товаров'!$A$4:$A$2000,"&gt;="&amp;DATE(YEAR($A$4),MONTH($A$4),1),'Регистрация приход товаров'!$D$4:$D$2000,$B30)-SUMIFS('Регистрация приход товаров'!$H$4:$H$2000,'Регистрация приход товаров'!$A$4:$A$2000,"&gt;="&amp;DATE(YEAR($A$4),MONTH($A$4)+1,1),'Регистрация приход товаров'!$D$4:$D$2000,$B30)</f>
        <v>0</v>
      </c>
      <c r="J30" s="94">
        <f>SUMIFS('Регистрация расход товаров'!$G$4:$G$2000,'Регистрация расход товаров'!$A$4:$A$2000,"&gt;="&amp;DATE(YEAR($A$4),MONTH($A$4),1),'Регистрация расход товаров'!$D$4:$D$2000,$B30)-SUMIFS('Регистрация расход товаров'!$G$4:$G$2000,'Регистрация расход товаров'!$A$4:$A$2000,"&gt;="&amp;DATE(YEAR($A$4),MONTH($A$4)+1,1),'Регистрация расход товаров'!$D$4:$D$2000,$B30)</f>
        <v>0</v>
      </c>
      <c r="K30" s="95">
        <f>SUMIFS('Регистрация расход товаров'!$H$4:$H$2000,'Регистрация расход товаров'!$A$4:$A$2000,"&gt;="&amp;DATE(YEAR($A$4),MONTH($A$4),1),'Регистрация расход товаров'!$D$4:$D$2000,$B30)-SUMIFS('Регистрация расход товаров'!$H$4:$H$2000,'Регистрация расход товаров'!$A$4:$A$2000,"&gt;="&amp;DATE(YEAR($A$4),MONTH($A$4)+1,1),'Регистрация расход товаров'!$D$4:$D$2000,$B30)</f>
        <v>0</v>
      </c>
      <c r="L30" s="94">
        <f t="shared" si="1"/>
        <v>0</v>
      </c>
      <c r="M30" s="95">
        <f t="shared" si="2"/>
        <v>0</v>
      </c>
    </row>
    <row r="31" spans="1:13">
      <c r="A31" s="86">
        <f>IF(E31&gt;0,MAX($A$8:A30)+1,0)</f>
        <v>0</v>
      </c>
      <c r="B31" s="87"/>
      <c r="C31" s="88"/>
      <c r="D31" s="99"/>
      <c r="E31" s="77">
        <f t="shared" si="4"/>
        <v>0</v>
      </c>
      <c r="F31" s="103">
        <f>IFERROR((SUMIF('Остаток на начало год'!$B$5:$B$302,$B31,'Остаток на начало год'!$E$5:$E$302)+SUMIFS('Регистрация приход товаров'!$G$4:$G$2000,'Регистрация приход товаров'!$D$4:$D$2000,$B31,'Регистрация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товаров'!$D$4:$D$2000,$B31),0)</f>
        <v>0</v>
      </c>
      <c r="G31" s="95">
        <f>IFERROR((SUMIF('Остаток на начало год'!$B$5:$B$302,$B31,'Остаток на начало год'!$F$5:$F$302)+SUMIFS('Регистрация приход товаров'!$H$4:$H$2000,'Регистрация приход товаров'!$D$4:$D$2000,$B31,'Регистрация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товаров'!$D$4:$D$2000,$B31),0)</f>
        <v>0</v>
      </c>
      <c r="H31" s="94">
        <f>SUMIFS('Регистрация приход товаров'!$G$4:$G$2000,'Регистрация приход товаров'!$A$4:$A$2000,"&gt;="&amp;DATE(YEAR($A$4),MONTH($A$4),1),'Регистрация приход товаров'!$D$4:$D$2000,$B31)-SUMIFS('Регистрация приход товаров'!$G$4:$G$2000,'Регистрация приход товаров'!$A$4:$A$2000,"&gt;="&amp;DATE(YEAR($A$4),MONTH($A$4)+1,1),'Регистрация приход товаров'!$D$4:$D$2000,$B31)</f>
        <v>0</v>
      </c>
      <c r="I31" s="95">
        <f>SUMIFS('Регистрация приход товаров'!$H$4:$H$2000,'Регистрация приход товаров'!$A$4:$A$2000,"&gt;="&amp;DATE(YEAR($A$4),MONTH($A$4),1),'Регистрация приход товаров'!$D$4:$D$2000,$B31)-SUMIFS('Регистрация приход товаров'!$H$4:$H$2000,'Регистрация приход товаров'!$A$4:$A$2000,"&gt;="&amp;DATE(YEAR($A$4),MONTH($A$4)+1,1),'Регистрация приход товаров'!$D$4:$D$2000,$B31)</f>
        <v>0</v>
      </c>
      <c r="J31" s="94">
        <f>SUMIFS('Регистрация расход товаров'!$G$4:$G$2000,'Регистрация расход товаров'!$A$4:$A$2000,"&gt;="&amp;DATE(YEAR($A$4),MONTH($A$4),1),'Регистрация расход товаров'!$D$4:$D$2000,$B31)-SUMIFS('Регистрация расход товаров'!$G$4:$G$2000,'Регистрация расход товаров'!$A$4:$A$2000,"&gt;="&amp;DATE(YEAR($A$4),MONTH($A$4)+1,1),'Регистрация расход товаров'!$D$4:$D$2000,$B31)</f>
        <v>0</v>
      </c>
      <c r="K31" s="95">
        <f>SUMIFS('Регистрация расход товаров'!$H$4:$H$2000,'Регистрация расход товаров'!$A$4:$A$2000,"&gt;="&amp;DATE(YEAR($A$4),MONTH($A$4),1),'Регистрация расход товаров'!$D$4:$D$2000,$B31)-SUMIFS('Регистрация расход товаров'!$H$4:$H$2000,'Регистрация расход товаров'!$A$4:$A$2000,"&gt;="&amp;DATE(YEAR($A$4),MONTH($A$4)+1,1),'Регистрация расход товаров'!$D$4:$D$2000,$B31)</f>
        <v>0</v>
      </c>
      <c r="L31" s="94">
        <f t="shared" si="1"/>
        <v>0</v>
      </c>
      <c r="M31" s="95">
        <f t="shared" si="2"/>
        <v>0</v>
      </c>
    </row>
    <row r="32" spans="1:13">
      <c r="A32" s="86">
        <f>IF(E32&gt;0,MAX($A$8:A31)+1,0)</f>
        <v>0</v>
      </c>
      <c r="B32" s="87"/>
      <c r="C32" s="88"/>
      <c r="D32" s="99"/>
      <c r="E32" s="77">
        <f t="shared" si="4"/>
        <v>0</v>
      </c>
      <c r="F32" s="103">
        <f>IFERROR((SUMIF('Остаток на начало год'!$B$5:$B$302,$B32,'Остаток на начало год'!$E$5:$E$302)+SUMIFS('Регистрация приход товаров'!$G$4:$G$2000,'Регистрация приход товаров'!$D$4:$D$2000,$B32,'Регистрация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товаров'!$D$4:$D$2000,$B32),0)</f>
        <v>0</v>
      </c>
      <c r="G32" s="95">
        <f>IFERROR((SUMIF('Остаток на начало год'!$B$5:$B$302,$B32,'Остаток на начало год'!$F$5:$F$302)+SUMIFS('Регистрация приход товаров'!$H$4:$H$2000,'Регистрация приход товаров'!$D$4:$D$2000,$B32,'Регистрация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товаров'!$D$4:$D$2000,$B32),0)</f>
        <v>0</v>
      </c>
      <c r="H32" s="94">
        <f>SUMIFS('Регистрация приход товаров'!$G$4:$G$2000,'Регистрация приход товаров'!$A$4:$A$2000,"&gt;="&amp;DATE(YEAR($A$4),MONTH($A$4),1),'Регистрация приход товаров'!$D$4:$D$2000,$B32)-SUMIFS('Регистрация приход товаров'!$G$4:$G$2000,'Регистрация приход товаров'!$A$4:$A$2000,"&gt;="&amp;DATE(YEAR($A$4),MONTH($A$4)+1,1),'Регистрация приход товаров'!$D$4:$D$2000,$B32)</f>
        <v>0</v>
      </c>
      <c r="I32" s="95">
        <f>SUMIFS('Регистрация приход товаров'!$H$4:$H$2000,'Регистрация приход товаров'!$A$4:$A$2000,"&gt;="&amp;DATE(YEAR($A$4),MONTH($A$4),1),'Регистрация приход товаров'!$D$4:$D$2000,$B32)-SUMIFS('Регистрация приход товаров'!$H$4:$H$2000,'Регистрация приход товаров'!$A$4:$A$2000,"&gt;="&amp;DATE(YEAR($A$4),MONTH($A$4)+1,1),'Регистрация приход товаров'!$D$4:$D$2000,$B32)</f>
        <v>0</v>
      </c>
      <c r="J32" s="94">
        <f>SUMIFS('Регистрация расход товаров'!$G$4:$G$2000,'Регистрация расход товаров'!$A$4:$A$2000,"&gt;="&amp;DATE(YEAR($A$4),MONTH($A$4),1),'Регистрация расход товаров'!$D$4:$D$2000,$B32)-SUMIFS('Регистрация расход товаров'!$G$4:$G$2000,'Регистрация расход товаров'!$A$4:$A$2000,"&gt;="&amp;DATE(YEAR($A$4),MONTH($A$4)+1,1),'Регистрация расход товаров'!$D$4:$D$2000,$B32)</f>
        <v>0</v>
      </c>
      <c r="K32" s="95">
        <f>SUMIFS('Регистрация расход товаров'!$H$4:$H$2000,'Регистрация расход товаров'!$A$4:$A$2000,"&gt;="&amp;DATE(YEAR($A$4),MONTH($A$4),1),'Регистрация расход товаров'!$D$4:$D$2000,$B32)-SUMIFS('Регистрация расход товаров'!$H$4:$H$2000,'Регистрация расход товаров'!$A$4:$A$2000,"&gt;="&amp;DATE(YEAR($A$4),MONTH($A$4)+1,1),'Регистрация расход товаров'!$D$4:$D$2000,$B32)</f>
        <v>0</v>
      </c>
      <c r="L32" s="94">
        <f t="shared" si="1"/>
        <v>0</v>
      </c>
      <c r="M32" s="95">
        <f t="shared" si="2"/>
        <v>0</v>
      </c>
    </row>
    <row r="33" spans="1:13">
      <c r="A33" s="86">
        <f>IF(E33&gt;0,MAX($A$8:A32)+1,0)</f>
        <v>0</v>
      </c>
      <c r="B33" s="87"/>
      <c r="C33" s="88"/>
      <c r="D33" s="99"/>
      <c r="E33" s="77">
        <f t="shared" si="4"/>
        <v>0</v>
      </c>
      <c r="F33" s="103">
        <f>IFERROR((SUMIF('Остаток на начало год'!$B$5:$B$302,$B33,'Остаток на начало год'!$E$5:$E$302)+SUMIFS('Регистрация приход товаров'!$G$4:$G$2000,'Регистрация приход товаров'!$D$4:$D$2000,$B33,'Регистрация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товаров'!$D$4:$D$2000,$B33),0)</f>
        <v>0</v>
      </c>
      <c r="G33" s="95">
        <f>IFERROR((SUMIF('Остаток на начало год'!$B$5:$B$302,$B33,'Остаток на начало год'!$F$5:$F$302)+SUMIFS('Регистрация приход товаров'!$H$4:$H$2000,'Регистрация приход товаров'!$D$4:$D$2000,$B33,'Регистрация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товаров'!$D$4:$D$2000,$B33),0)</f>
        <v>0</v>
      </c>
      <c r="H33" s="94">
        <f>SUMIFS('Регистрация приход товаров'!$G$4:$G$2000,'Регистрация приход товаров'!$A$4:$A$2000,"&gt;="&amp;DATE(YEAR($A$4),MONTH($A$4),1),'Регистрация приход товаров'!$D$4:$D$2000,$B33)-SUMIFS('Регистрация приход товаров'!$G$4:$G$2000,'Регистрация приход товаров'!$A$4:$A$2000,"&gt;="&amp;DATE(YEAR($A$4),MONTH($A$4)+1,1),'Регистрация приход товаров'!$D$4:$D$2000,$B33)</f>
        <v>0</v>
      </c>
      <c r="I33" s="95">
        <f>SUMIFS('Регистрация приход товаров'!$H$4:$H$2000,'Регистрация приход товаров'!$A$4:$A$2000,"&gt;="&amp;DATE(YEAR($A$4),MONTH($A$4),1),'Регистрация приход товаров'!$D$4:$D$2000,$B33)-SUMIFS('Регистрация приход товаров'!$H$4:$H$2000,'Регистрация приход товаров'!$A$4:$A$2000,"&gt;="&amp;DATE(YEAR($A$4),MONTH($A$4)+1,1),'Регистрация приход товаров'!$D$4:$D$2000,$B33)</f>
        <v>0</v>
      </c>
      <c r="J33" s="94">
        <f>SUMIFS('Регистрация расход товаров'!$G$4:$G$2000,'Регистрация расход товаров'!$A$4:$A$2000,"&gt;="&amp;DATE(YEAR($A$4),MONTH($A$4),1),'Регистрация расход товаров'!$D$4:$D$2000,$B33)-SUMIFS('Регистрация расход товаров'!$G$4:$G$2000,'Регистрация расход товаров'!$A$4:$A$2000,"&gt;="&amp;DATE(YEAR($A$4),MONTH($A$4)+1,1),'Регистрация расход товаров'!$D$4:$D$2000,$B33)</f>
        <v>0</v>
      </c>
      <c r="K33" s="95">
        <f>SUMIFS('Регистрация расход товаров'!$H$4:$H$2000,'Регистрация расход товаров'!$A$4:$A$2000,"&gt;="&amp;DATE(YEAR($A$4),MONTH($A$4),1),'Регистрация расход товаров'!$D$4:$D$2000,$B33)-SUMIFS('Регистрация расход товаров'!$H$4:$H$2000,'Регистрация расход товаров'!$A$4:$A$2000,"&gt;="&amp;DATE(YEAR($A$4),MONTH($A$4)+1,1),'Регистрация расход товаров'!$D$4:$D$2000,$B33)</f>
        <v>0</v>
      </c>
      <c r="L33" s="94">
        <f t="shared" si="1"/>
        <v>0</v>
      </c>
      <c r="M33" s="95">
        <f t="shared" si="2"/>
        <v>0</v>
      </c>
    </row>
    <row r="34" spans="1:13">
      <c r="A34" s="86">
        <f>IF(E34&gt;0,MAX($A$8:A33)+1,0)</f>
        <v>0</v>
      </c>
      <c r="B34" s="87"/>
      <c r="C34" s="88"/>
      <c r="D34" s="99"/>
      <c r="E34" s="77">
        <f t="shared" si="4"/>
        <v>0</v>
      </c>
      <c r="F34" s="103">
        <f>IFERROR((SUMIF('Остаток на начало год'!$B$5:$B$302,$B34,'Остаток на начало год'!$E$5:$E$302)+SUMIFS('Регистрация приход товаров'!$G$4:$G$2000,'Регистрация приход товаров'!$D$4:$D$2000,$B34,'Регистрация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товаров'!$D$4:$D$2000,$B34),0)</f>
        <v>0</v>
      </c>
      <c r="G34" s="95">
        <f>IFERROR((SUMIF('Остаток на начало год'!$B$5:$B$302,$B34,'Остаток на начало год'!$F$5:$F$302)+SUMIFS('Регистрация приход товаров'!$H$4:$H$2000,'Регистрация приход товаров'!$D$4:$D$2000,$B34,'Регистрация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товаров'!$D$4:$D$2000,$B34),0)</f>
        <v>0</v>
      </c>
      <c r="H34" s="94">
        <f>SUMIFS('Регистрация приход товаров'!$G$4:$G$2000,'Регистрация приход товаров'!$A$4:$A$2000,"&gt;="&amp;DATE(YEAR($A$4),MONTH($A$4),1),'Регистрация приход товаров'!$D$4:$D$2000,$B34)-SUMIFS('Регистрация приход товаров'!$G$4:$G$2000,'Регистрация приход товаров'!$A$4:$A$2000,"&gt;="&amp;DATE(YEAR($A$4),MONTH($A$4)+1,1),'Регистрация приход товаров'!$D$4:$D$2000,$B34)</f>
        <v>0</v>
      </c>
      <c r="I34" s="95">
        <f>SUMIFS('Регистрация приход товаров'!$H$4:$H$2000,'Регистрация приход товаров'!$A$4:$A$2000,"&gt;="&amp;DATE(YEAR($A$4),MONTH($A$4),1),'Регистрация приход товаров'!$D$4:$D$2000,$B34)-SUMIFS('Регистрация приход товаров'!$H$4:$H$2000,'Регистрация приход товаров'!$A$4:$A$2000,"&gt;="&amp;DATE(YEAR($A$4),MONTH($A$4)+1,1),'Регистрация приход товаров'!$D$4:$D$2000,$B34)</f>
        <v>0</v>
      </c>
      <c r="J34" s="94">
        <f>SUMIFS('Регистрация расход товаров'!$G$4:$G$2000,'Регистрация расход товаров'!$A$4:$A$2000,"&gt;="&amp;DATE(YEAR($A$4),MONTH($A$4),1),'Регистрация расход товаров'!$D$4:$D$2000,$B34)-SUMIFS('Регистрация расход товаров'!$G$4:$G$2000,'Регистрация расход товаров'!$A$4:$A$2000,"&gt;="&amp;DATE(YEAR($A$4),MONTH($A$4)+1,1),'Регистрация расход товаров'!$D$4:$D$2000,$B34)</f>
        <v>0</v>
      </c>
      <c r="K34" s="95">
        <f>SUMIFS('Регистрация расход товаров'!$H$4:$H$2000,'Регистрация расход товаров'!$A$4:$A$2000,"&gt;="&amp;DATE(YEAR($A$4),MONTH($A$4),1),'Регистрация расход товаров'!$D$4:$D$2000,$B34)-SUMIFS('Регистрация расход товаров'!$H$4:$H$2000,'Регистрация расход товаров'!$A$4:$A$2000,"&gt;="&amp;DATE(YEAR($A$4),MONTH($A$4)+1,1),'Регистрация расход товаров'!$D$4:$D$2000,$B34)</f>
        <v>0</v>
      </c>
      <c r="L34" s="94">
        <f t="shared" si="1"/>
        <v>0</v>
      </c>
      <c r="M34" s="95">
        <f t="shared" si="2"/>
        <v>0</v>
      </c>
    </row>
    <row r="35" spans="1:13">
      <c r="A35" s="86">
        <f>IF(E35&gt;0,MAX($A$8:A34)+1,0)</f>
        <v>0</v>
      </c>
      <c r="B35" s="87"/>
      <c r="C35" s="88"/>
      <c r="D35" s="99"/>
      <c r="E35" s="77">
        <f t="shared" si="4"/>
        <v>0</v>
      </c>
      <c r="F35" s="103">
        <f>IFERROR((SUMIF('Остаток на начало год'!$B$5:$B$302,$B35,'Остаток на начало год'!$E$5:$E$302)+SUMIFS('Регистрация приход товаров'!$G$4:$G$2000,'Регистрация приход товаров'!$D$4:$D$2000,$B35,'Регистрация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товаров'!$D$4:$D$2000,$B35),0)</f>
        <v>0</v>
      </c>
      <c r="G35" s="95">
        <f>IFERROR((SUMIF('Остаток на начало год'!$B$5:$B$302,$B35,'Остаток на начало год'!$F$5:$F$302)+SUMIFS('Регистрация приход товаров'!$H$4:$H$2000,'Регистрация приход товаров'!$D$4:$D$2000,$B35,'Регистрация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товаров'!$D$4:$D$2000,$B35),0)</f>
        <v>0</v>
      </c>
      <c r="H35" s="94">
        <f>SUMIFS('Регистрация приход товаров'!$G$4:$G$2000,'Регистрация приход товаров'!$A$4:$A$2000,"&gt;="&amp;DATE(YEAR($A$4),MONTH($A$4),1),'Регистрация приход товаров'!$D$4:$D$2000,$B35)-SUMIFS('Регистрация приход товаров'!$G$4:$G$2000,'Регистрация приход товаров'!$A$4:$A$2000,"&gt;="&amp;DATE(YEAR($A$4),MONTH($A$4)+1,1),'Регистрация приход товаров'!$D$4:$D$2000,$B35)</f>
        <v>0</v>
      </c>
      <c r="I35" s="95">
        <f>SUMIFS('Регистрация приход товаров'!$H$4:$H$2000,'Регистрация приход товаров'!$A$4:$A$2000,"&gt;="&amp;DATE(YEAR($A$4),MONTH($A$4),1),'Регистрация приход товаров'!$D$4:$D$2000,$B35)-SUMIFS('Регистрация приход товаров'!$H$4:$H$2000,'Регистрация приход товаров'!$A$4:$A$2000,"&gt;="&amp;DATE(YEAR($A$4),MONTH($A$4)+1,1),'Регистрация приход товаров'!$D$4:$D$2000,$B35)</f>
        <v>0</v>
      </c>
      <c r="J35" s="94">
        <f>SUMIFS('Регистрация расход товаров'!$G$4:$G$2000,'Регистрация расход товаров'!$A$4:$A$2000,"&gt;="&amp;DATE(YEAR($A$4),MONTH($A$4),1),'Регистрация расход товаров'!$D$4:$D$2000,$B35)-SUMIFS('Регистрация расход товаров'!$G$4:$G$2000,'Регистрация расход товаров'!$A$4:$A$2000,"&gt;="&amp;DATE(YEAR($A$4),MONTH($A$4)+1,1),'Регистрация расход товаров'!$D$4:$D$2000,$B35)</f>
        <v>0</v>
      </c>
      <c r="K35" s="95">
        <f>SUMIFS('Регистрация расход товаров'!$H$4:$H$2000,'Регистрация расход товаров'!$A$4:$A$2000,"&gt;="&amp;DATE(YEAR($A$4),MONTH($A$4),1),'Регистрация расход товаров'!$D$4:$D$2000,$B35)-SUMIFS('Регистрация расход товаров'!$H$4:$H$2000,'Регистрация расход товаров'!$A$4:$A$2000,"&gt;="&amp;DATE(YEAR($A$4),MONTH($A$4)+1,1),'Регистрация расход товаров'!$D$4:$D$2000,$B35)</f>
        <v>0</v>
      </c>
      <c r="L35" s="94">
        <f t="shared" si="1"/>
        <v>0</v>
      </c>
      <c r="M35" s="95">
        <f t="shared" si="2"/>
        <v>0</v>
      </c>
    </row>
    <row r="36" spans="1:13">
      <c r="A36" s="86">
        <f>IF(E36&gt;0,MAX($A$8:A35)+1,0)</f>
        <v>0</v>
      </c>
      <c r="B36" s="87"/>
      <c r="C36" s="88"/>
      <c r="D36" s="99"/>
      <c r="E36" s="77">
        <f t="shared" si="4"/>
        <v>0</v>
      </c>
      <c r="F36" s="103">
        <f>IFERROR((SUMIF('Остаток на начало год'!$B$5:$B$302,$B36,'Остаток на начало год'!$E$5:$E$302)+SUMIFS('Регистрация приход товаров'!$G$4:$G$2000,'Регистрация приход товаров'!$D$4:$D$2000,$B36,'Регистрация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товаров'!$D$4:$D$2000,$B36),0)</f>
        <v>0</v>
      </c>
      <c r="G36" s="95">
        <f>IFERROR((SUMIF('Остаток на начало год'!$B$5:$B$302,$B36,'Остаток на начало год'!$F$5:$F$302)+SUMIFS('Регистрация приход товаров'!$H$4:$H$2000,'Регистрация приход товаров'!$D$4:$D$2000,$B36,'Регистрация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товаров'!$D$4:$D$2000,$B36),0)</f>
        <v>0</v>
      </c>
      <c r="H36" s="94">
        <f>SUMIFS('Регистрация приход товаров'!$G$4:$G$2000,'Регистрация приход товаров'!$A$4:$A$2000,"&gt;="&amp;DATE(YEAR($A$4),MONTH($A$4),1),'Регистрация приход товаров'!$D$4:$D$2000,$B36)-SUMIFS('Регистрация приход товаров'!$G$4:$G$2000,'Регистрация приход товаров'!$A$4:$A$2000,"&gt;="&amp;DATE(YEAR($A$4),MONTH($A$4)+1,1),'Регистрация приход товаров'!$D$4:$D$2000,$B36)</f>
        <v>0</v>
      </c>
      <c r="I36" s="95">
        <f>SUMIFS('Регистрация приход товаров'!$H$4:$H$2000,'Регистрация приход товаров'!$A$4:$A$2000,"&gt;="&amp;DATE(YEAR($A$4),MONTH($A$4),1),'Регистрация приход товаров'!$D$4:$D$2000,$B36)-SUMIFS('Регистрация приход товаров'!$H$4:$H$2000,'Регистрация приход товаров'!$A$4:$A$2000,"&gt;="&amp;DATE(YEAR($A$4),MONTH($A$4)+1,1),'Регистрация приход товаров'!$D$4:$D$2000,$B36)</f>
        <v>0</v>
      </c>
      <c r="J36" s="94">
        <f>SUMIFS('Регистрация расход товаров'!$G$4:$G$2000,'Регистрация расход товаров'!$A$4:$A$2000,"&gt;="&amp;DATE(YEAR($A$4),MONTH($A$4),1),'Регистрация расход товаров'!$D$4:$D$2000,$B36)-SUMIFS('Регистрация расход товаров'!$G$4:$G$2000,'Регистрация расход товаров'!$A$4:$A$2000,"&gt;="&amp;DATE(YEAR($A$4),MONTH($A$4)+1,1),'Регистрация расход товаров'!$D$4:$D$2000,$B36)</f>
        <v>0</v>
      </c>
      <c r="K36" s="95">
        <f>SUMIFS('Регистрация расход товаров'!$H$4:$H$2000,'Регистрация расход товаров'!$A$4:$A$2000,"&gt;="&amp;DATE(YEAR($A$4),MONTH($A$4),1),'Регистрация расход товаров'!$D$4:$D$2000,$B36)-SUMIFS('Регистрация расход товаров'!$H$4:$H$2000,'Регистрация расход товаров'!$A$4:$A$2000,"&gt;="&amp;DATE(YEAR($A$4),MONTH($A$4)+1,1),'Регистрация расход товаров'!$D$4:$D$2000,$B36)</f>
        <v>0</v>
      </c>
      <c r="L36" s="94">
        <f t="shared" si="1"/>
        <v>0</v>
      </c>
      <c r="M36" s="95">
        <f t="shared" si="2"/>
        <v>0</v>
      </c>
    </row>
    <row r="37" spans="1:13">
      <c r="A37" s="86">
        <f>IF(E37&gt;0,MAX($A$8:A36)+1,0)</f>
        <v>0</v>
      </c>
      <c r="B37" s="87"/>
      <c r="C37" s="88"/>
      <c r="D37" s="99"/>
      <c r="E37" s="77">
        <f t="shared" si="4"/>
        <v>0</v>
      </c>
      <c r="F37" s="103">
        <f>IFERROR((SUMIF('Остаток на начало год'!$B$5:$B$302,$B37,'Остаток на начало год'!$E$5:$E$302)+SUMIFS('Регистрация приход товаров'!$G$4:$G$2000,'Регистрация приход товаров'!$D$4:$D$2000,$B37,'Регистрация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товаров'!$D$4:$D$2000,$B37),0)</f>
        <v>0</v>
      </c>
      <c r="G37" s="95">
        <f>IFERROR((SUMIF('Остаток на начало год'!$B$5:$B$302,$B37,'Остаток на начало год'!$F$5:$F$302)+SUMIFS('Регистрация приход товаров'!$H$4:$H$2000,'Регистрация приход товаров'!$D$4:$D$2000,$B37,'Регистрация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товаров'!$D$4:$D$2000,$B37),0)</f>
        <v>0</v>
      </c>
      <c r="H37" s="94">
        <f>SUMIFS('Регистрация приход товаров'!$G$4:$G$2000,'Регистрация приход товаров'!$A$4:$A$2000,"&gt;="&amp;DATE(YEAR($A$4),MONTH($A$4),1),'Регистрация приход товаров'!$D$4:$D$2000,$B37)-SUMIFS('Регистрация приход товаров'!$G$4:$G$2000,'Регистрация приход товаров'!$A$4:$A$2000,"&gt;="&amp;DATE(YEAR($A$4),MONTH($A$4)+1,1),'Регистрация приход товаров'!$D$4:$D$2000,$B37)</f>
        <v>0</v>
      </c>
      <c r="I37" s="95">
        <f>SUMIFS('Регистрация приход товаров'!$H$4:$H$2000,'Регистрация приход товаров'!$A$4:$A$2000,"&gt;="&amp;DATE(YEAR($A$4),MONTH($A$4),1),'Регистрация приход товаров'!$D$4:$D$2000,$B37)-SUMIFS('Регистрация приход товаров'!$H$4:$H$2000,'Регистрация приход товаров'!$A$4:$A$2000,"&gt;="&amp;DATE(YEAR($A$4),MONTH($A$4)+1,1),'Регистрация приход товаров'!$D$4:$D$2000,$B37)</f>
        <v>0</v>
      </c>
      <c r="J37" s="94">
        <f>SUMIFS('Регистрация расход товаров'!$G$4:$G$2000,'Регистрация расход товаров'!$A$4:$A$2000,"&gt;="&amp;DATE(YEAR($A$4),MONTH($A$4),1),'Регистрация расход товаров'!$D$4:$D$2000,$B37)-SUMIFS('Регистрация расход товаров'!$G$4:$G$2000,'Регистрация расход товаров'!$A$4:$A$2000,"&gt;="&amp;DATE(YEAR($A$4),MONTH($A$4)+1,1),'Регистрация расход товаров'!$D$4:$D$2000,$B37)</f>
        <v>0</v>
      </c>
      <c r="K37" s="95">
        <f>SUMIFS('Регистрация расход товаров'!$H$4:$H$2000,'Регистрация расход товаров'!$A$4:$A$2000,"&gt;="&amp;DATE(YEAR($A$4),MONTH($A$4),1),'Регистрация расход товаров'!$D$4:$D$2000,$B37)-SUMIFS('Регистрация расход товаров'!$H$4:$H$2000,'Регистрация расход товаров'!$A$4:$A$2000,"&gt;="&amp;DATE(YEAR($A$4),MONTH($A$4)+1,1),'Регистрация расход товаров'!$D$4:$D$2000,$B37)</f>
        <v>0</v>
      </c>
      <c r="L37" s="94">
        <f t="shared" si="1"/>
        <v>0</v>
      </c>
      <c r="M37" s="95">
        <f t="shared" si="2"/>
        <v>0</v>
      </c>
    </row>
    <row r="38" spans="1:13">
      <c r="A38" s="86">
        <f>IF(E38&gt;0,MAX($A$8:A37)+1,0)</f>
        <v>0</v>
      </c>
      <c r="B38" s="87"/>
      <c r="C38" s="88"/>
      <c r="D38" s="99"/>
      <c r="E38" s="77">
        <f t="shared" si="4"/>
        <v>0</v>
      </c>
      <c r="F38" s="103">
        <f>IFERROR((SUMIF('Остаток на начало год'!$B$5:$B$302,$B38,'Остаток на начало год'!$E$5:$E$302)+SUMIFS('Регистрация приход товаров'!$G$4:$G$2000,'Регистрация приход товаров'!$D$4:$D$2000,$B38,'Регистрация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товаров'!$D$4:$D$2000,$B38),0)</f>
        <v>0</v>
      </c>
      <c r="G38" s="95">
        <f>IFERROR((SUMIF('Остаток на начало год'!$B$5:$B$302,$B38,'Остаток на начало год'!$F$5:$F$302)+SUMIFS('Регистрация приход товаров'!$H$4:$H$2000,'Регистрация приход товаров'!$D$4:$D$2000,$B38,'Регистрация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товаров'!$D$4:$D$2000,$B38),0)</f>
        <v>0</v>
      </c>
      <c r="H38" s="94">
        <f>SUMIFS('Регистрация приход товаров'!$G$4:$G$2000,'Регистрация приход товаров'!$A$4:$A$2000,"&gt;="&amp;DATE(YEAR($A$4),MONTH($A$4),1),'Регистрация приход товаров'!$D$4:$D$2000,$B38)-SUMIFS('Регистрация приход товаров'!$G$4:$G$2000,'Регистрация приход товаров'!$A$4:$A$2000,"&gt;="&amp;DATE(YEAR($A$4),MONTH($A$4)+1,1),'Регистрация приход товаров'!$D$4:$D$2000,$B38)</f>
        <v>0</v>
      </c>
      <c r="I38" s="95">
        <f>SUMIFS('Регистрация приход товаров'!$H$4:$H$2000,'Регистрация приход товаров'!$A$4:$A$2000,"&gt;="&amp;DATE(YEAR($A$4),MONTH($A$4),1),'Регистрация приход товаров'!$D$4:$D$2000,$B38)-SUMIFS('Регистрация приход товаров'!$H$4:$H$2000,'Регистрация приход товаров'!$A$4:$A$2000,"&gt;="&amp;DATE(YEAR($A$4),MONTH($A$4)+1,1),'Регистрация приход товаров'!$D$4:$D$2000,$B38)</f>
        <v>0</v>
      </c>
      <c r="J38" s="94">
        <f>SUMIFS('Регистрация расход товаров'!$G$4:$G$2000,'Регистрация расход товаров'!$A$4:$A$2000,"&gt;="&amp;DATE(YEAR($A$4),MONTH($A$4),1),'Регистрация расход товаров'!$D$4:$D$2000,$B38)-SUMIFS('Регистрация расход товаров'!$G$4:$G$2000,'Регистрация расход товаров'!$A$4:$A$2000,"&gt;="&amp;DATE(YEAR($A$4),MONTH($A$4)+1,1),'Регистрация расход товаров'!$D$4:$D$2000,$B38)</f>
        <v>0</v>
      </c>
      <c r="K38" s="95">
        <f>SUMIFS('Регистрация расход товаров'!$H$4:$H$2000,'Регистрация расход товаров'!$A$4:$A$2000,"&gt;="&amp;DATE(YEAR($A$4),MONTH($A$4),1),'Регистрация расход товаров'!$D$4:$D$2000,$B38)-SUMIFS('Регистрация расход товаров'!$H$4:$H$2000,'Регистрация расход товаров'!$A$4:$A$2000,"&gt;="&amp;DATE(YEAR($A$4),MONTH($A$4)+1,1),'Регистрация расход товаров'!$D$4:$D$2000,$B38)</f>
        <v>0</v>
      </c>
      <c r="L38" s="94">
        <f t="shared" si="1"/>
        <v>0</v>
      </c>
      <c r="M38" s="95">
        <f t="shared" si="2"/>
        <v>0</v>
      </c>
    </row>
    <row r="39" spans="1:13">
      <c r="A39" s="86">
        <f>IF(E39&gt;0,MAX($A$8:A38)+1,0)</f>
        <v>0</v>
      </c>
      <c r="B39" s="87"/>
      <c r="C39" s="88"/>
      <c r="D39" s="99"/>
      <c r="E39" s="77">
        <f t="shared" si="4"/>
        <v>0</v>
      </c>
      <c r="F39" s="103">
        <f>IFERROR((SUMIF('Остаток на начало год'!$B$5:$B$302,$B39,'Остаток на начало год'!$E$5:$E$302)+SUMIFS('Регистрация приход товаров'!$G$4:$G$2000,'Регистрация приход товаров'!$D$4:$D$2000,$B39,'Регистрация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товаров'!$D$4:$D$2000,$B39),0)</f>
        <v>0</v>
      </c>
      <c r="G39" s="95">
        <f>IFERROR((SUMIF('Остаток на начало год'!$B$5:$B$302,$B39,'Остаток на начало год'!$F$5:$F$302)+SUMIFS('Регистрация приход товаров'!$H$4:$H$2000,'Регистрация приход товаров'!$D$4:$D$2000,$B39,'Регистрация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товаров'!$D$4:$D$2000,$B39),0)</f>
        <v>0</v>
      </c>
      <c r="H39" s="94">
        <f>SUMIFS('Регистрация приход товаров'!$G$4:$G$2000,'Регистрация приход товаров'!$A$4:$A$2000,"&gt;="&amp;DATE(YEAR($A$4),MONTH($A$4),1),'Регистрация приход товаров'!$D$4:$D$2000,$B39)-SUMIFS('Регистрация приход товаров'!$G$4:$G$2000,'Регистрация приход товаров'!$A$4:$A$2000,"&gt;="&amp;DATE(YEAR($A$4),MONTH($A$4)+1,1),'Регистрация приход товаров'!$D$4:$D$2000,$B39)</f>
        <v>0</v>
      </c>
      <c r="I39" s="95">
        <f>SUMIFS('Регистрация приход товаров'!$H$4:$H$2000,'Регистрация приход товаров'!$A$4:$A$2000,"&gt;="&amp;DATE(YEAR($A$4),MONTH($A$4),1),'Регистрация приход товаров'!$D$4:$D$2000,$B39)-SUMIFS('Регистрация приход товаров'!$H$4:$H$2000,'Регистрация приход товаров'!$A$4:$A$2000,"&gt;="&amp;DATE(YEAR($A$4),MONTH($A$4)+1,1),'Регистрация приход товаров'!$D$4:$D$2000,$B39)</f>
        <v>0</v>
      </c>
      <c r="J39" s="94">
        <f>SUMIFS('Регистрация расход товаров'!$G$4:$G$2000,'Регистрация расход товаров'!$A$4:$A$2000,"&gt;="&amp;DATE(YEAR($A$4),MONTH($A$4),1),'Регистрация расход товаров'!$D$4:$D$2000,$B39)-SUMIFS('Регистрация расход товаров'!$G$4:$G$2000,'Регистрация расход товаров'!$A$4:$A$2000,"&gt;="&amp;DATE(YEAR($A$4),MONTH($A$4)+1,1),'Регистрация расход товаров'!$D$4:$D$2000,$B39)</f>
        <v>0</v>
      </c>
      <c r="K39" s="95">
        <f>SUMIFS('Регистрация расход товаров'!$H$4:$H$2000,'Регистрация расход товаров'!$A$4:$A$2000,"&gt;="&amp;DATE(YEAR($A$4),MONTH($A$4),1),'Регистрация расход товаров'!$D$4:$D$2000,$B39)-SUMIFS('Регистрация расход товаров'!$H$4:$H$2000,'Регистрация расход товаров'!$A$4:$A$2000,"&gt;="&amp;DATE(YEAR($A$4),MONTH($A$4)+1,1),'Регистрация расход товаров'!$D$4:$D$2000,$B39)</f>
        <v>0</v>
      </c>
      <c r="L39" s="94">
        <f t="shared" si="1"/>
        <v>0</v>
      </c>
      <c r="M39" s="95">
        <f t="shared" si="2"/>
        <v>0</v>
      </c>
    </row>
    <row r="40" spans="1:13">
      <c r="A40" s="86">
        <f>IF(E40&gt;0,MAX($A$8:A39)+1,0)</f>
        <v>0</v>
      </c>
      <c r="B40" s="87"/>
      <c r="C40" s="88"/>
      <c r="D40" s="99"/>
      <c r="E40" s="77">
        <f t="shared" si="4"/>
        <v>0</v>
      </c>
      <c r="F40" s="103">
        <f>IFERROR((SUMIF('Остаток на начало год'!$B$5:$B$302,$B40,'Остаток на начало год'!$E$5:$E$302)+SUMIFS('Регистрация приход товаров'!$G$4:$G$2000,'Регистрация приход товаров'!$D$4:$D$2000,$B40,'Регистрация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товаров'!$D$4:$D$2000,$B40),0)</f>
        <v>0</v>
      </c>
      <c r="G40" s="95">
        <f>IFERROR((SUMIF('Остаток на начало год'!$B$5:$B$302,$B40,'Остаток на начало год'!$F$5:$F$302)+SUMIFS('Регистрация приход товаров'!$H$4:$H$2000,'Регистрация приход товаров'!$D$4:$D$2000,$B40,'Регистрация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товаров'!$D$4:$D$2000,$B40),0)</f>
        <v>0</v>
      </c>
      <c r="H40" s="94">
        <f>SUMIFS('Регистрация приход товаров'!$G$4:$G$2000,'Регистрация приход товаров'!$A$4:$A$2000,"&gt;="&amp;DATE(YEAR($A$4),MONTH($A$4),1),'Регистрация приход товаров'!$D$4:$D$2000,$B40)-SUMIFS('Регистрация приход товаров'!$G$4:$G$2000,'Регистрация приход товаров'!$A$4:$A$2000,"&gt;="&amp;DATE(YEAR($A$4),MONTH($A$4)+1,1),'Регистрация приход товаров'!$D$4:$D$2000,$B40)</f>
        <v>0</v>
      </c>
      <c r="I40" s="95">
        <f>SUMIFS('Регистрация приход товаров'!$H$4:$H$2000,'Регистрация приход товаров'!$A$4:$A$2000,"&gt;="&amp;DATE(YEAR($A$4),MONTH($A$4),1),'Регистрация приход товаров'!$D$4:$D$2000,$B40)-SUMIFS('Регистрация приход товаров'!$H$4:$H$2000,'Регистрация приход товаров'!$A$4:$A$2000,"&gt;="&amp;DATE(YEAR($A$4),MONTH($A$4)+1,1),'Регистрация приход товаров'!$D$4:$D$2000,$B40)</f>
        <v>0</v>
      </c>
      <c r="J40" s="94">
        <f>SUMIFS('Регистрация расход товаров'!$G$4:$G$2000,'Регистрация расход товаров'!$A$4:$A$2000,"&gt;="&amp;DATE(YEAR($A$4),MONTH($A$4),1),'Регистрация расход товаров'!$D$4:$D$2000,$B40)-SUMIFS('Регистрация расход товаров'!$G$4:$G$2000,'Регистрация расход товаров'!$A$4:$A$2000,"&gt;="&amp;DATE(YEAR($A$4),MONTH($A$4)+1,1),'Регистрация расход товаров'!$D$4:$D$2000,$B40)</f>
        <v>0</v>
      </c>
      <c r="K40" s="95">
        <f>SUMIFS('Регистрация расход товаров'!$H$4:$H$2000,'Регистрация расход товаров'!$A$4:$A$2000,"&gt;="&amp;DATE(YEAR($A$4),MONTH($A$4),1),'Регистрация расход товаров'!$D$4:$D$2000,$B40)-SUMIFS('Регистрация расход товаров'!$H$4:$H$2000,'Регистрация расход товаров'!$A$4:$A$2000,"&gt;="&amp;DATE(YEAR($A$4),MONTH($A$4)+1,1),'Регистрация расход товаров'!$D$4:$D$2000,$B40)</f>
        <v>0</v>
      </c>
      <c r="L40" s="94">
        <f t="shared" si="1"/>
        <v>0</v>
      </c>
      <c r="M40" s="95">
        <f t="shared" si="2"/>
        <v>0</v>
      </c>
    </row>
    <row r="41" spans="1:13">
      <c r="A41" s="86">
        <f>IF(E41&gt;0,MAX($A$8:A40)+1,0)</f>
        <v>0</v>
      </c>
      <c r="B41" s="87"/>
      <c r="C41" s="88"/>
      <c r="D41" s="99"/>
      <c r="E41" s="77">
        <f t="shared" si="4"/>
        <v>0</v>
      </c>
      <c r="F41" s="103">
        <f>IFERROR((SUMIF('Остаток на начало год'!$B$5:$B$302,$B41,'Остаток на начало год'!$E$5:$E$302)+SUMIFS('Регистрация приход товаров'!$G$4:$G$2000,'Регистрация приход товаров'!$D$4:$D$2000,$B41,'Регистрация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товаров'!$D$4:$D$2000,$B41),0)</f>
        <v>0</v>
      </c>
      <c r="G41" s="95">
        <f>IFERROR((SUMIF('Остаток на начало год'!$B$5:$B$302,$B41,'Остаток на начало год'!$F$5:$F$302)+SUMIFS('Регистрация приход товаров'!$H$4:$H$2000,'Регистрация приход товаров'!$D$4:$D$2000,$B41,'Регистрация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товаров'!$D$4:$D$2000,$B41),0)</f>
        <v>0</v>
      </c>
      <c r="H41" s="94">
        <f>SUMIFS('Регистрация приход товаров'!$G$4:$G$2000,'Регистрация приход товаров'!$A$4:$A$2000,"&gt;="&amp;DATE(YEAR($A$4),MONTH($A$4),1),'Регистрация приход товаров'!$D$4:$D$2000,$B41)-SUMIFS('Регистрация приход товаров'!$G$4:$G$2000,'Регистрация приход товаров'!$A$4:$A$2000,"&gt;="&amp;DATE(YEAR($A$4),MONTH($A$4)+1,1),'Регистрация приход товаров'!$D$4:$D$2000,$B41)</f>
        <v>0</v>
      </c>
      <c r="I41" s="95">
        <f>SUMIFS('Регистрация приход товаров'!$H$4:$H$2000,'Регистрация приход товаров'!$A$4:$A$2000,"&gt;="&amp;DATE(YEAR($A$4),MONTH($A$4),1),'Регистрация приход товаров'!$D$4:$D$2000,$B41)-SUMIFS('Регистрация приход товаров'!$H$4:$H$2000,'Регистрация приход товаров'!$A$4:$A$2000,"&gt;="&amp;DATE(YEAR($A$4),MONTH($A$4)+1,1),'Регистрация приход товаров'!$D$4:$D$2000,$B41)</f>
        <v>0</v>
      </c>
      <c r="J41" s="94">
        <f>SUMIFS('Регистрация расход товаров'!$G$4:$G$2000,'Регистрация расход товаров'!$A$4:$A$2000,"&gt;="&amp;DATE(YEAR($A$4),MONTH($A$4),1),'Регистрация расход товаров'!$D$4:$D$2000,$B41)-SUMIFS('Регистрация расход товаров'!$G$4:$G$2000,'Регистрация расход товаров'!$A$4:$A$2000,"&gt;="&amp;DATE(YEAR($A$4),MONTH($A$4)+1,1),'Регистрация расход товаров'!$D$4:$D$2000,$B41)</f>
        <v>0</v>
      </c>
      <c r="K41" s="95">
        <f>SUMIFS('Регистрация расход товаров'!$H$4:$H$2000,'Регистрация расход товаров'!$A$4:$A$2000,"&gt;="&amp;DATE(YEAR($A$4),MONTH($A$4),1),'Регистрация расход товаров'!$D$4:$D$2000,$B41)-SUMIFS('Регистрация расход товаров'!$H$4:$H$2000,'Регистрация расход товаров'!$A$4:$A$2000,"&gt;="&amp;DATE(YEAR($A$4),MONTH($A$4)+1,1),'Регистрация расход товаров'!$D$4:$D$2000,$B41)</f>
        <v>0</v>
      </c>
      <c r="L41" s="94">
        <f t="shared" si="1"/>
        <v>0</v>
      </c>
      <c r="M41" s="95">
        <f t="shared" si="2"/>
        <v>0</v>
      </c>
    </row>
    <row r="42" spans="1:13">
      <c r="A42" s="86">
        <f>IF(E42&gt;0,MAX($A$8:A41)+1,0)</f>
        <v>0</v>
      </c>
      <c r="B42" s="87"/>
      <c r="C42" s="88"/>
      <c r="D42" s="99"/>
      <c r="E42" s="77">
        <f t="shared" si="4"/>
        <v>0</v>
      </c>
      <c r="F42" s="103">
        <f>IFERROR((SUMIF('Остаток на начало год'!$B$5:$B$302,$B42,'Остаток на начало год'!$E$5:$E$302)+SUMIFS('Регистрация приход товаров'!$G$4:$G$2000,'Регистрация приход товаров'!$D$4:$D$2000,$B42,'Регистрация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товаров'!$D$4:$D$2000,$B42),0)</f>
        <v>0</v>
      </c>
      <c r="G42" s="95">
        <f>IFERROR((SUMIF('Остаток на начало год'!$B$5:$B$302,$B42,'Остаток на начало год'!$F$5:$F$302)+SUMIFS('Регистрация приход товаров'!$H$4:$H$2000,'Регистрация приход товаров'!$D$4:$D$2000,$B42,'Регистрация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товаров'!$D$4:$D$2000,$B42),0)</f>
        <v>0</v>
      </c>
      <c r="H42" s="94">
        <f>SUMIFS('Регистрация приход товаров'!$G$4:$G$2000,'Регистрация приход товаров'!$A$4:$A$2000,"&gt;="&amp;DATE(YEAR($A$4),MONTH($A$4),1),'Регистрация приход товаров'!$D$4:$D$2000,$B42)-SUMIFS('Регистрация приход товаров'!$G$4:$G$2000,'Регистрация приход товаров'!$A$4:$A$2000,"&gt;="&amp;DATE(YEAR($A$4),MONTH($A$4)+1,1),'Регистрация приход товаров'!$D$4:$D$2000,$B42)</f>
        <v>0</v>
      </c>
      <c r="I42" s="95">
        <f>SUMIFS('Регистрация приход товаров'!$H$4:$H$2000,'Регистрация приход товаров'!$A$4:$A$2000,"&gt;="&amp;DATE(YEAR($A$4),MONTH($A$4),1),'Регистрация приход товаров'!$D$4:$D$2000,$B42)-SUMIFS('Регистрация приход товаров'!$H$4:$H$2000,'Регистрация приход товаров'!$A$4:$A$2000,"&gt;="&amp;DATE(YEAR($A$4),MONTH($A$4)+1,1),'Регистрация приход товаров'!$D$4:$D$2000,$B42)</f>
        <v>0</v>
      </c>
      <c r="J42" s="94">
        <f>SUMIFS('Регистрация расход товаров'!$G$4:$G$2000,'Регистрация расход товаров'!$A$4:$A$2000,"&gt;="&amp;DATE(YEAR($A$4),MONTH($A$4),1),'Регистрация расход товаров'!$D$4:$D$2000,$B42)-SUMIFS('Регистрация расход товаров'!$G$4:$G$2000,'Регистрация расход товаров'!$A$4:$A$2000,"&gt;="&amp;DATE(YEAR($A$4),MONTH($A$4)+1,1),'Регистрация расход товаров'!$D$4:$D$2000,$B42)</f>
        <v>0</v>
      </c>
      <c r="K42" s="95">
        <f>SUMIFS('Регистрация расход товаров'!$H$4:$H$2000,'Регистрация расход товаров'!$A$4:$A$2000,"&gt;="&amp;DATE(YEAR($A$4),MONTH($A$4),1),'Регистрация расход товаров'!$D$4:$D$2000,$B42)-SUMIFS('Регистрация расход товаров'!$H$4:$H$2000,'Регистрация расход товаров'!$A$4:$A$2000,"&gt;="&amp;DATE(YEAR($A$4),MONTH($A$4)+1,1),'Регистрация расход товаров'!$D$4:$D$2000,$B42)</f>
        <v>0</v>
      </c>
      <c r="L42" s="94">
        <f t="shared" si="1"/>
        <v>0</v>
      </c>
      <c r="M42" s="95">
        <f t="shared" si="2"/>
        <v>0</v>
      </c>
    </row>
    <row r="43" spans="1:13">
      <c r="A43" s="86">
        <f>IF(E43&gt;0,MAX($A$8:A42)+1,0)</f>
        <v>0</v>
      </c>
      <c r="B43" s="87"/>
      <c r="C43" s="88"/>
      <c r="D43" s="99"/>
      <c r="E43" s="77">
        <f t="shared" si="4"/>
        <v>0</v>
      </c>
      <c r="F43" s="103">
        <f>IFERROR((SUMIF('Остаток на начало год'!$B$5:$B$302,$B43,'Остаток на начало год'!$E$5:$E$302)+SUMIFS('Регистрация приход товаров'!$G$4:$G$2000,'Регистрация приход товаров'!$D$4:$D$2000,$B43,'Регистрация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товаров'!$D$4:$D$2000,$B43),0)</f>
        <v>0</v>
      </c>
      <c r="G43" s="95">
        <f>IFERROR((SUMIF('Остаток на начало год'!$B$5:$B$302,$B43,'Остаток на начало год'!$F$5:$F$302)+SUMIFS('Регистрация приход товаров'!$H$4:$H$2000,'Регистрация приход товаров'!$D$4:$D$2000,$B43,'Регистрация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товаров'!$D$4:$D$2000,$B43),0)</f>
        <v>0</v>
      </c>
      <c r="H43" s="94">
        <f>SUMIFS('Регистрация приход товаров'!$G$4:$G$2000,'Регистрация приход товаров'!$A$4:$A$2000,"&gt;="&amp;DATE(YEAR($A$4),MONTH($A$4),1),'Регистрация приход товаров'!$D$4:$D$2000,$B43)-SUMIFS('Регистрация приход товаров'!$G$4:$G$2000,'Регистрация приход товаров'!$A$4:$A$2000,"&gt;="&amp;DATE(YEAR($A$4),MONTH($A$4)+1,1),'Регистрация приход товаров'!$D$4:$D$2000,$B43)</f>
        <v>0</v>
      </c>
      <c r="I43" s="95">
        <f>SUMIFS('Регистрация приход товаров'!$H$4:$H$2000,'Регистрация приход товаров'!$A$4:$A$2000,"&gt;="&amp;DATE(YEAR($A$4),MONTH($A$4),1),'Регистрация приход товаров'!$D$4:$D$2000,$B43)-SUMIFS('Регистрация приход товаров'!$H$4:$H$2000,'Регистрация приход товаров'!$A$4:$A$2000,"&gt;="&amp;DATE(YEAR($A$4),MONTH($A$4)+1,1),'Регистрация приход товаров'!$D$4:$D$2000,$B43)</f>
        <v>0</v>
      </c>
      <c r="J43" s="94">
        <f>SUMIFS('Регистрация расход товаров'!$G$4:$G$2000,'Регистрация расход товаров'!$A$4:$A$2000,"&gt;="&amp;DATE(YEAR($A$4),MONTH($A$4),1),'Регистрация расход товаров'!$D$4:$D$2000,$B43)-SUMIFS('Регистрация расход товаров'!$G$4:$G$2000,'Регистрация расход товаров'!$A$4:$A$2000,"&gt;="&amp;DATE(YEAR($A$4),MONTH($A$4)+1,1),'Регистрация расход товаров'!$D$4:$D$2000,$B43)</f>
        <v>0</v>
      </c>
      <c r="K43" s="95">
        <f>SUMIFS('Регистрация расход товаров'!$H$4:$H$2000,'Регистрация расход товаров'!$A$4:$A$2000,"&gt;="&amp;DATE(YEAR($A$4),MONTH($A$4),1),'Регистрация расход товаров'!$D$4:$D$2000,$B43)-SUMIFS('Регистрация расход товаров'!$H$4:$H$2000,'Регистрация расход товаров'!$A$4:$A$2000,"&gt;="&amp;DATE(YEAR($A$4),MONTH($A$4)+1,1),'Регистрация расход товаров'!$D$4:$D$2000,$B43)</f>
        <v>0</v>
      </c>
      <c r="L43" s="94">
        <f t="shared" si="1"/>
        <v>0</v>
      </c>
      <c r="M43" s="95">
        <f t="shared" si="2"/>
        <v>0</v>
      </c>
    </row>
    <row r="44" spans="1:13">
      <c r="A44" s="86">
        <f>IF(E44&gt;0,MAX($A$8:A43)+1,0)</f>
        <v>0</v>
      </c>
      <c r="B44" s="87"/>
      <c r="C44" s="88"/>
      <c r="D44" s="99"/>
      <c r="E44" s="77">
        <f t="shared" si="4"/>
        <v>0</v>
      </c>
      <c r="F44" s="103">
        <f>IFERROR((SUMIF('Остаток на начало год'!$B$5:$B$302,$B44,'Остаток на начало год'!$E$5:$E$302)+SUMIFS('Регистрация приход товаров'!$G$4:$G$2000,'Регистрация приход товаров'!$D$4:$D$2000,$B44,'Регистрация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товаров'!$D$4:$D$2000,$B44),0)</f>
        <v>0</v>
      </c>
      <c r="G44" s="95">
        <f>IFERROR((SUMIF('Остаток на начало год'!$B$5:$B$302,$B44,'Остаток на начало год'!$F$5:$F$302)+SUMIFS('Регистрация приход товаров'!$H$4:$H$2000,'Регистрация приход товаров'!$D$4:$D$2000,$B44,'Регистрация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товаров'!$D$4:$D$2000,$B44),0)</f>
        <v>0</v>
      </c>
      <c r="H44" s="94">
        <f>SUMIFS('Регистрация приход товаров'!$G$4:$G$2000,'Регистрация приход товаров'!$A$4:$A$2000,"&gt;="&amp;DATE(YEAR($A$4),MONTH($A$4),1),'Регистрация приход товаров'!$D$4:$D$2000,$B44)-SUMIFS('Регистрация приход товаров'!$G$4:$G$2000,'Регистрация приход товаров'!$A$4:$A$2000,"&gt;="&amp;DATE(YEAR($A$4),MONTH($A$4)+1,1),'Регистрация приход товаров'!$D$4:$D$2000,$B44)</f>
        <v>0</v>
      </c>
      <c r="I44" s="95">
        <f>SUMIFS('Регистрация приход товаров'!$H$4:$H$2000,'Регистрация приход товаров'!$A$4:$A$2000,"&gt;="&amp;DATE(YEAR($A$4),MONTH($A$4),1),'Регистрация приход товаров'!$D$4:$D$2000,$B44)-SUMIFS('Регистрация приход товаров'!$H$4:$H$2000,'Регистрация приход товаров'!$A$4:$A$2000,"&gt;="&amp;DATE(YEAR($A$4),MONTH($A$4)+1,1),'Регистрация приход товаров'!$D$4:$D$2000,$B44)</f>
        <v>0</v>
      </c>
      <c r="J44" s="94">
        <f>SUMIFS('Регистрация расход товаров'!$G$4:$G$2000,'Регистрация расход товаров'!$A$4:$A$2000,"&gt;="&amp;DATE(YEAR($A$4),MONTH($A$4),1),'Регистрация расход товаров'!$D$4:$D$2000,$B44)-SUMIFS('Регистрация расход товаров'!$G$4:$G$2000,'Регистрация расход товаров'!$A$4:$A$2000,"&gt;="&amp;DATE(YEAR($A$4),MONTH($A$4)+1,1),'Регистрация расход товаров'!$D$4:$D$2000,$B44)</f>
        <v>0</v>
      </c>
      <c r="K44" s="95">
        <f>SUMIFS('Регистрация расход товаров'!$H$4:$H$2000,'Регистрация расход товаров'!$A$4:$A$2000,"&gt;="&amp;DATE(YEAR($A$4),MONTH($A$4),1),'Регистрация расход товаров'!$D$4:$D$2000,$B44)-SUMIFS('Регистрация расход товаров'!$H$4:$H$2000,'Регистрация расход товаров'!$A$4:$A$2000,"&gt;="&amp;DATE(YEAR($A$4),MONTH($A$4)+1,1),'Регистрация расход товаров'!$D$4:$D$2000,$B44)</f>
        <v>0</v>
      </c>
      <c r="L44" s="94">
        <f t="shared" si="1"/>
        <v>0</v>
      </c>
      <c r="M44" s="95">
        <f t="shared" si="2"/>
        <v>0</v>
      </c>
    </row>
    <row r="45" spans="1:13">
      <c r="A45" s="86">
        <f>IF(E45&gt;0,MAX($A$8:A44)+1,0)</f>
        <v>0</v>
      </c>
      <c r="B45" s="87"/>
      <c r="C45" s="88"/>
      <c r="D45" s="99"/>
      <c r="E45" s="77">
        <f t="shared" si="4"/>
        <v>0</v>
      </c>
      <c r="F45" s="103">
        <f>IFERROR((SUMIF('Остаток на начало год'!$B$5:$B$302,$B45,'Остаток на начало год'!$E$5:$E$302)+SUMIFS('Регистрация приход товаров'!$G$4:$G$2000,'Регистрация приход товаров'!$D$4:$D$2000,$B45,'Регистрация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товаров'!$D$4:$D$2000,$B45),0)</f>
        <v>0</v>
      </c>
      <c r="G45" s="95">
        <f>IFERROR((SUMIF('Остаток на начало год'!$B$5:$B$302,$B45,'Остаток на начало год'!$F$5:$F$302)+SUMIFS('Регистрация приход товаров'!$H$4:$H$2000,'Регистрация приход товаров'!$D$4:$D$2000,$B45,'Регистрация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товаров'!$D$4:$D$2000,$B45),0)</f>
        <v>0</v>
      </c>
      <c r="H45" s="94">
        <f>SUMIFS('Регистрация приход товаров'!$G$4:$G$2000,'Регистрация приход товаров'!$A$4:$A$2000,"&gt;="&amp;DATE(YEAR($A$4),MONTH($A$4),1),'Регистрация приход товаров'!$D$4:$D$2000,$B45)-SUMIFS('Регистрация приход товаров'!$G$4:$G$2000,'Регистрация приход товаров'!$A$4:$A$2000,"&gt;="&amp;DATE(YEAR($A$4),MONTH($A$4)+1,1),'Регистрация приход товаров'!$D$4:$D$2000,$B45)</f>
        <v>0</v>
      </c>
      <c r="I45" s="95">
        <f>SUMIFS('Регистрация приход товаров'!$H$4:$H$2000,'Регистрация приход товаров'!$A$4:$A$2000,"&gt;="&amp;DATE(YEAR($A$4),MONTH($A$4),1),'Регистрация приход товаров'!$D$4:$D$2000,$B45)-SUMIFS('Регистрация приход товаров'!$H$4:$H$2000,'Регистрация приход товаров'!$A$4:$A$2000,"&gt;="&amp;DATE(YEAR($A$4),MONTH($A$4)+1,1),'Регистрация приход товаров'!$D$4:$D$2000,$B45)</f>
        <v>0</v>
      </c>
      <c r="J45" s="94">
        <f>SUMIFS('Регистрация расход товаров'!$G$4:$G$2000,'Регистрация расход товаров'!$A$4:$A$2000,"&gt;="&amp;DATE(YEAR($A$4),MONTH($A$4),1),'Регистрация расход товаров'!$D$4:$D$2000,$B45)-SUMIFS('Регистрация расход товаров'!$G$4:$G$2000,'Регистрация расход товаров'!$A$4:$A$2000,"&gt;="&amp;DATE(YEAR($A$4),MONTH($A$4)+1,1),'Регистрация расход товаров'!$D$4:$D$2000,$B45)</f>
        <v>0</v>
      </c>
      <c r="K45" s="95">
        <f>SUMIFS('Регистрация расход товаров'!$H$4:$H$2000,'Регистрация расход товаров'!$A$4:$A$2000,"&gt;="&amp;DATE(YEAR($A$4),MONTH($A$4),1),'Регистрация расход товаров'!$D$4:$D$2000,$B45)-SUMIFS('Регистрация расход товаров'!$H$4:$H$2000,'Регистрация расход товаров'!$A$4:$A$2000,"&gt;="&amp;DATE(YEAR($A$4),MONTH($A$4)+1,1),'Регистрация расход товаров'!$D$4:$D$2000,$B45)</f>
        <v>0</v>
      </c>
      <c r="L45" s="94">
        <f t="shared" si="1"/>
        <v>0</v>
      </c>
      <c r="M45" s="95">
        <f t="shared" si="2"/>
        <v>0</v>
      </c>
    </row>
    <row r="46" spans="1:13">
      <c r="A46" s="86">
        <f>IF(E46&gt;0,MAX($A$8:A45)+1,0)</f>
        <v>0</v>
      </c>
      <c r="B46" s="87"/>
      <c r="C46" s="88"/>
      <c r="D46" s="99"/>
      <c r="E46" s="77">
        <f t="shared" si="4"/>
        <v>0</v>
      </c>
      <c r="F46" s="103">
        <f>IFERROR((SUMIF('Остаток на начало год'!$B$5:$B$302,$B46,'Остаток на начало год'!$E$5:$E$302)+SUMIFS('Регистрация приход товаров'!$G$4:$G$2000,'Регистрация приход товаров'!$D$4:$D$2000,$B46,'Регистрация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товаров'!$D$4:$D$2000,$B46),0)</f>
        <v>0</v>
      </c>
      <c r="G46" s="95">
        <f>IFERROR((SUMIF('Остаток на начало год'!$B$5:$B$302,$B46,'Остаток на начало год'!$F$5:$F$302)+SUMIFS('Регистрация приход товаров'!$H$4:$H$2000,'Регистрация приход товаров'!$D$4:$D$2000,$B46,'Регистрация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товаров'!$D$4:$D$2000,$B46),0)</f>
        <v>0</v>
      </c>
      <c r="H46" s="94">
        <f>SUMIFS('Регистрация приход товаров'!$G$4:$G$2000,'Регистрация приход товаров'!$A$4:$A$2000,"&gt;="&amp;DATE(YEAR($A$4),MONTH($A$4),1),'Регистрация приход товаров'!$D$4:$D$2000,$B46)-SUMIFS('Регистрация приход товаров'!$G$4:$G$2000,'Регистрация приход товаров'!$A$4:$A$2000,"&gt;="&amp;DATE(YEAR($A$4),MONTH($A$4)+1,1),'Регистрация приход товаров'!$D$4:$D$2000,$B46)</f>
        <v>0</v>
      </c>
      <c r="I46" s="95">
        <f>SUMIFS('Регистрация приход товаров'!$H$4:$H$2000,'Регистрация приход товаров'!$A$4:$A$2000,"&gt;="&amp;DATE(YEAR($A$4),MONTH($A$4),1),'Регистрация приход товаров'!$D$4:$D$2000,$B46)-SUMIFS('Регистрация приход товаров'!$H$4:$H$2000,'Регистрация приход товаров'!$A$4:$A$2000,"&gt;="&amp;DATE(YEAR($A$4),MONTH($A$4)+1,1),'Регистрация приход товаров'!$D$4:$D$2000,$B46)</f>
        <v>0</v>
      </c>
      <c r="J46" s="94">
        <f>SUMIFS('Регистрация расход товаров'!$G$4:$G$2000,'Регистрация расход товаров'!$A$4:$A$2000,"&gt;="&amp;DATE(YEAR($A$4),MONTH($A$4),1),'Регистрация расход товаров'!$D$4:$D$2000,$B46)-SUMIFS('Регистрация расход товаров'!$G$4:$G$2000,'Регистрация расход товаров'!$A$4:$A$2000,"&gt;="&amp;DATE(YEAR($A$4),MONTH($A$4)+1,1),'Регистрация расход товаров'!$D$4:$D$2000,$B46)</f>
        <v>0</v>
      </c>
      <c r="K46" s="95">
        <f>SUMIFS('Регистрация расход товаров'!$H$4:$H$2000,'Регистрация расход товаров'!$A$4:$A$2000,"&gt;="&amp;DATE(YEAR($A$4),MONTH($A$4),1),'Регистрация расход товаров'!$D$4:$D$2000,$B46)-SUMIFS('Регистрация расход товаров'!$H$4:$H$2000,'Регистрация расход товаров'!$A$4:$A$2000,"&gt;="&amp;DATE(YEAR($A$4),MONTH($A$4)+1,1),'Регистрация расход товаров'!$D$4:$D$2000,$B46)</f>
        <v>0</v>
      </c>
      <c r="L46" s="94">
        <f t="shared" si="1"/>
        <v>0</v>
      </c>
      <c r="M46" s="95">
        <f t="shared" si="2"/>
        <v>0</v>
      </c>
    </row>
    <row r="47" spans="1:13">
      <c r="A47" s="86">
        <f>IF(E47&gt;0,MAX($A$8:A46)+1,0)</f>
        <v>0</v>
      </c>
      <c r="B47" s="87"/>
      <c r="C47" s="88"/>
      <c r="D47" s="99"/>
      <c r="E47" s="77">
        <f t="shared" si="4"/>
        <v>0</v>
      </c>
      <c r="F47" s="103">
        <f>IFERROR((SUMIF('Остаток на начало год'!$B$5:$B$302,$B47,'Остаток на начало год'!$E$5:$E$302)+SUMIFS('Регистрация приход товаров'!$G$4:$G$2000,'Регистрация приход товаров'!$D$4:$D$2000,$B47,'Регистрация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товаров'!$D$4:$D$2000,$B47),0)</f>
        <v>0</v>
      </c>
      <c r="G47" s="95">
        <f>IFERROR((SUMIF('Остаток на начало год'!$B$5:$B$302,$B47,'Остаток на начало год'!$F$5:$F$302)+SUMIFS('Регистрация приход товаров'!$H$4:$H$2000,'Регистрация приход товаров'!$D$4:$D$2000,$B47,'Регистрация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товаров'!$D$4:$D$2000,$B47),0)</f>
        <v>0</v>
      </c>
      <c r="H47" s="94">
        <f>SUMIFS('Регистрация приход товаров'!$G$4:$G$2000,'Регистрация приход товаров'!$A$4:$A$2000,"&gt;="&amp;DATE(YEAR($A$4),MONTH($A$4),1),'Регистрация приход товаров'!$D$4:$D$2000,$B47)-SUMIFS('Регистрация приход товаров'!$G$4:$G$2000,'Регистрация приход товаров'!$A$4:$A$2000,"&gt;="&amp;DATE(YEAR($A$4),MONTH($A$4)+1,1),'Регистрация приход товаров'!$D$4:$D$2000,$B47)</f>
        <v>0</v>
      </c>
      <c r="I47" s="95">
        <f>SUMIFS('Регистрация приход товаров'!$H$4:$H$2000,'Регистрация приход товаров'!$A$4:$A$2000,"&gt;="&amp;DATE(YEAR($A$4),MONTH($A$4),1),'Регистрация приход товаров'!$D$4:$D$2000,$B47)-SUMIFS('Регистрация приход товаров'!$H$4:$H$2000,'Регистрация приход товаров'!$A$4:$A$2000,"&gt;="&amp;DATE(YEAR($A$4),MONTH($A$4)+1,1),'Регистрация приход товаров'!$D$4:$D$2000,$B47)</f>
        <v>0</v>
      </c>
      <c r="J47" s="94">
        <f>SUMIFS('Регистрация расход товаров'!$G$4:$G$2000,'Регистрация расход товаров'!$A$4:$A$2000,"&gt;="&amp;DATE(YEAR($A$4),MONTH($A$4),1),'Регистрация расход товаров'!$D$4:$D$2000,$B47)-SUMIFS('Регистрация расход товаров'!$G$4:$G$2000,'Регистрация расход товаров'!$A$4:$A$2000,"&gt;="&amp;DATE(YEAR($A$4),MONTH($A$4)+1,1),'Регистрация расход товаров'!$D$4:$D$2000,$B47)</f>
        <v>0</v>
      </c>
      <c r="K47" s="95">
        <f>SUMIFS('Регистрация расход товаров'!$H$4:$H$2000,'Регистрация расход товаров'!$A$4:$A$2000,"&gt;="&amp;DATE(YEAR($A$4),MONTH($A$4),1),'Регистрация расход товаров'!$D$4:$D$2000,$B47)-SUMIFS('Регистрация расход товаров'!$H$4:$H$2000,'Регистрация расход товаров'!$A$4:$A$2000,"&gt;="&amp;DATE(YEAR($A$4),MONTH($A$4)+1,1),'Регистрация расход товаров'!$D$4:$D$2000,$B47)</f>
        <v>0</v>
      </c>
      <c r="L47" s="94">
        <f t="shared" si="1"/>
        <v>0</v>
      </c>
      <c r="M47" s="95">
        <f t="shared" si="2"/>
        <v>0</v>
      </c>
    </row>
    <row r="48" spans="1:13">
      <c r="A48" s="86">
        <f>IF(E48&gt;0,MAX($A$8:A47)+1,0)</f>
        <v>0</v>
      </c>
      <c r="B48" s="87"/>
      <c r="C48" s="88"/>
      <c r="D48" s="99"/>
      <c r="E48" s="77">
        <f t="shared" si="4"/>
        <v>0</v>
      </c>
      <c r="F48" s="103">
        <f>IFERROR((SUMIF('Остаток на начало год'!$B$5:$B$302,$B48,'Остаток на начало год'!$E$5:$E$302)+SUMIFS('Регистрация приход товаров'!$G$4:$G$2000,'Регистрация приход товаров'!$D$4:$D$2000,$B48,'Регистрация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товаров'!$D$4:$D$2000,$B48),0)</f>
        <v>0</v>
      </c>
      <c r="G48" s="95">
        <f>IFERROR((SUMIF('Остаток на начало год'!$B$5:$B$302,$B48,'Остаток на начало год'!$F$5:$F$302)+SUMIFS('Регистрация приход товаров'!$H$4:$H$2000,'Регистрация приход товаров'!$D$4:$D$2000,$B48,'Регистрация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товаров'!$D$4:$D$2000,$B48),0)</f>
        <v>0</v>
      </c>
      <c r="H48" s="94">
        <f>SUMIFS('Регистрация приход товаров'!$G$4:$G$2000,'Регистрация приход товаров'!$A$4:$A$2000,"&gt;="&amp;DATE(YEAR($A$4),MONTH($A$4),1),'Регистрация приход товаров'!$D$4:$D$2000,$B48)-SUMIFS('Регистрация приход товаров'!$G$4:$G$2000,'Регистрация приход товаров'!$A$4:$A$2000,"&gt;="&amp;DATE(YEAR($A$4),MONTH($A$4)+1,1),'Регистрация приход товаров'!$D$4:$D$2000,$B48)</f>
        <v>0</v>
      </c>
      <c r="I48" s="95">
        <f>SUMIFS('Регистрация приход товаров'!$H$4:$H$2000,'Регистрация приход товаров'!$A$4:$A$2000,"&gt;="&amp;DATE(YEAR($A$4),MONTH($A$4),1),'Регистрация приход товаров'!$D$4:$D$2000,$B48)-SUMIFS('Регистрация приход товаров'!$H$4:$H$2000,'Регистрация приход товаров'!$A$4:$A$2000,"&gt;="&amp;DATE(YEAR($A$4),MONTH($A$4)+1,1),'Регистрация приход товаров'!$D$4:$D$2000,$B48)</f>
        <v>0</v>
      </c>
      <c r="J48" s="94">
        <f>SUMIFS('Регистрация расход товаров'!$G$4:$G$2000,'Регистрация расход товаров'!$A$4:$A$2000,"&gt;="&amp;DATE(YEAR($A$4),MONTH($A$4),1),'Регистрация расход товаров'!$D$4:$D$2000,$B48)-SUMIFS('Регистрация расход товаров'!$G$4:$G$2000,'Регистрация расход товаров'!$A$4:$A$2000,"&gt;="&amp;DATE(YEAR($A$4),MONTH($A$4)+1,1),'Регистрация расход товаров'!$D$4:$D$2000,$B48)</f>
        <v>0</v>
      </c>
      <c r="K48" s="95">
        <f>SUMIFS('Регистрация расход товаров'!$H$4:$H$2000,'Регистрация расход товаров'!$A$4:$A$2000,"&gt;="&amp;DATE(YEAR($A$4),MONTH($A$4),1),'Регистрация расход товаров'!$D$4:$D$2000,$B48)-SUMIFS('Регистрация расход товаров'!$H$4:$H$2000,'Регистрация расход товаров'!$A$4:$A$2000,"&gt;="&amp;DATE(YEAR($A$4),MONTH($A$4)+1,1),'Регистрация расход товаров'!$D$4:$D$2000,$B48)</f>
        <v>0</v>
      </c>
      <c r="L48" s="94">
        <f t="shared" si="1"/>
        <v>0</v>
      </c>
      <c r="M48" s="95">
        <f t="shared" si="2"/>
        <v>0</v>
      </c>
    </row>
    <row r="49" spans="1:13">
      <c r="A49" s="86">
        <f>IF(E49&gt;0,MAX($A$8:A48)+1,0)</f>
        <v>0</v>
      </c>
      <c r="B49" s="87"/>
      <c r="C49" s="88"/>
      <c r="D49" s="99"/>
      <c r="E49" s="77">
        <f t="shared" si="4"/>
        <v>0</v>
      </c>
      <c r="F49" s="103">
        <f>IFERROR((SUMIF('Остаток на начало год'!$B$5:$B$302,$B49,'Остаток на начало год'!$E$5:$E$302)+SUMIFS('Регистрация приход товаров'!$G$4:$G$2000,'Регистрация приход товаров'!$D$4:$D$2000,$B49,'Регистрация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товаров'!$D$4:$D$2000,$B49),0)</f>
        <v>0</v>
      </c>
      <c r="G49" s="95">
        <f>IFERROR((SUMIF('Остаток на начало год'!$B$5:$B$302,$B49,'Остаток на начало год'!$F$5:$F$302)+SUMIFS('Регистрация приход товаров'!$H$4:$H$2000,'Регистрация приход товаров'!$D$4:$D$2000,$B49,'Регистрация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товаров'!$D$4:$D$2000,$B49),0)</f>
        <v>0</v>
      </c>
      <c r="H49" s="94">
        <f>SUMIFS('Регистрация приход товаров'!$G$4:$G$2000,'Регистрация приход товаров'!$A$4:$A$2000,"&gt;="&amp;DATE(YEAR($A$4),MONTH($A$4),1),'Регистрация приход товаров'!$D$4:$D$2000,$B49)-SUMIFS('Регистрация приход товаров'!$G$4:$G$2000,'Регистрация приход товаров'!$A$4:$A$2000,"&gt;="&amp;DATE(YEAR($A$4),MONTH($A$4)+1,1),'Регистрация приход товаров'!$D$4:$D$2000,$B49)</f>
        <v>0</v>
      </c>
      <c r="I49" s="95">
        <f>SUMIFS('Регистрация приход товаров'!$H$4:$H$2000,'Регистрация приход товаров'!$A$4:$A$2000,"&gt;="&amp;DATE(YEAR($A$4),MONTH($A$4),1),'Регистрация приход товаров'!$D$4:$D$2000,$B49)-SUMIFS('Регистрация приход товаров'!$H$4:$H$2000,'Регистрация приход товаров'!$A$4:$A$2000,"&gt;="&amp;DATE(YEAR($A$4),MONTH($A$4)+1,1),'Регистрация приход товаров'!$D$4:$D$2000,$B49)</f>
        <v>0</v>
      </c>
      <c r="J49" s="94">
        <f>SUMIFS('Регистрация расход товаров'!$G$4:$G$2000,'Регистрация расход товаров'!$A$4:$A$2000,"&gt;="&amp;DATE(YEAR($A$4),MONTH($A$4),1),'Регистрация расход товаров'!$D$4:$D$2000,$B49)-SUMIFS('Регистрация расход товаров'!$G$4:$G$2000,'Регистрация расход товаров'!$A$4:$A$2000,"&gt;="&amp;DATE(YEAR($A$4),MONTH($A$4)+1,1),'Регистрация расход товаров'!$D$4:$D$2000,$B49)</f>
        <v>0</v>
      </c>
      <c r="K49" s="95">
        <f>SUMIFS('Регистрация расход товаров'!$H$4:$H$2000,'Регистрация расход товаров'!$A$4:$A$2000,"&gt;="&amp;DATE(YEAR($A$4),MONTH($A$4),1),'Регистрация расход товаров'!$D$4:$D$2000,$B49)-SUMIFS('Регистрация расход товаров'!$H$4:$H$2000,'Регистрация расход товаров'!$A$4:$A$2000,"&gt;="&amp;DATE(YEAR($A$4),MONTH($A$4)+1,1),'Регистрация расход товаров'!$D$4:$D$2000,$B49)</f>
        <v>0</v>
      </c>
      <c r="L49" s="94">
        <f t="shared" si="1"/>
        <v>0</v>
      </c>
      <c r="M49" s="95">
        <f t="shared" si="2"/>
        <v>0</v>
      </c>
    </row>
    <row r="50" spans="1:13">
      <c r="A50" s="86">
        <f>IF(E50&gt;0,MAX($A$8:A49)+1,0)</f>
        <v>0</v>
      </c>
      <c r="B50" s="87"/>
      <c r="C50" s="88"/>
      <c r="D50" s="99"/>
      <c r="E50" s="77">
        <f t="shared" si="4"/>
        <v>0</v>
      </c>
      <c r="F50" s="103">
        <f>IFERROR((SUMIF('Остаток на начало год'!$B$5:$B$302,$B50,'Остаток на начало год'!$E$5:$E$302)+SUMIFS('Регистрация приход товаров'!$G$4:$G$2000,'Регистрация приход товаров'!$D$4:$D$2000,$B50,'Регистрация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товаров'!$D$4:$D$2000,$B50),0)</f>
        <v>0</v>
      </c>
      <c r="G50" s="95">
        <f>IFERROR((SUMIF('Остаток на начало год'!$B$5:$B$302,$B50,'Остаток на начало год'!$F$5:$F$302)+SUMIFS('Регистрация приход товаров'!$H$4:$H$2000,'Регистрация приход товаров'!$D$4:$D$2000,$B50,'Регистрация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товаров'!$D$4:$D$2000,$B50),0)</f>
        <v>0</v>
      </c>
      <c r="H50" s="94">
        <f>SUMIFS('Регистрация приход товаров'!$G$4:$G$2000,'Регистрация приход товаров'!$A$4:$A$2000,"&gt;="&amp;DATE(YEAR($A$4),MONTH($A$4),1),'Регистрация приход товаров'!$D$4:$D$2000,$B50)-SUMIFS('Регистрация приход товаров'!$G$4:$G$2000,'Регистрация приход товаров'!$A$4:$A$2000,"&gt;="&amp;DATE(YEAR($A$4),MONTH($A$4)+1,1),'Регистрация приход товаров'!$D$4:$D$2000,$B50)</f>
        <v>0</v>
      </c>
      <c r="I50" s="95">
        <f>SUMIFS('Регистрация приход товаров'!$H$4:$H$2000,'Регистрация приход товаров'!$A$4:$A$2000,"&gt;="&amp;DATE(YEAR($A$4),MONTH($A$4),1),'Регистрация приход товаров'!$D$4:$D$2000,$B50)-SUMIFS('Регистрация приход товаров'!$H$4:$H$2000,'Регистрация приход товаров'!$A$4:$A$2000,"&gt;="&amp;DATE(YEAR($A$4),MONTH($A$4)+1,1),'Регистрация приход товаров'!$D$4:$D$2000,$B50)</f>
        <v>0</v>
      </c>
      <c r="J50" s="94">
        <f>SUMIFS('Регистрация расход товаров'!$G$4:$G$2000,'Регистрация расход товаров'!$A$4:$A$2000,"&gt;="&amp;DATE(YEAR($A$4),MONTH($A$4),1),'Регистрация расход товаров'!$D$4:$D$2000,$B50)-SUMIFS('Регистрация расход товаров'!$G$4:$G$2000,'Регистрация расход товаров'!$A$4:$A$2000,"&gt;="&amp;DATE(YEAR($A$4),MONTH($A$4)+1,1),'Регистрация расход товаров'!$D$4:$D$2000,$B50)</f>
        <v>0</v>
      </c>
      <c r="K50" s="95">
        <f>SUMIFS('Регистрация расход товаров'!$H$4:$H$2000,'Регистрация расход товаров'!$A$4:$A$2000,"&gt;="&amp;DATE(YEAR($A$4),MONTH($A$4),1),'Регистрация расход товаров'!$D$4:$D$2000,$B50)-SUMIFS('Регистрация расход товаров'!$H$4:$H$2000,'Регистрация расход товаров'!$A$4:$A$2000,"&gt;="&amp;DATE(YEAR($A$4),MONTH($A$4)+1,1),'Регистрация расход товаров'!$D$4:$D$2000,$B50)</f>
        <v>0</v>
      </c>
      <c r="L50" s="94">
        <f t="shared" si="1"/>
        <v>0</v>
      </c>
      <c r="M50" s="95">
        <f t="shared" si="2"/>
        <v>0</v>
      </c>
    </row>
    <row r="51" spans="1:13">
      <c r="A51" s="86">
        <f>IF(E51&gt;0,MAX($A$8:A50)+1,0)</f>
        <v>0</v>
      </c>
      <c r="B51" s="87"/>
      <c r="C51" s="88"/>
      <c r="D51" s="99"/>
      <c r="E51" s="77">
        <f t="shared" si="4"/>
        <v>0</v>
      </c>
      <c r="F51" s="103">
        <f>IFERROR((SUMIF('Остаток на начало год'!$B$5:$B$302,$B51,'Остаток на начало год'!$E$5:$E$302)+SUMIFS('Регистрация приход товаров'!$G$4:$G$2000,'Регистрация приход товаров'!$D$4:$D$2000,$B51,'Регистрация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товаров'!$D$4:$D$2000,$B51),0)</f>
        <v>0</v>
      </c>
      <c r="G51" s="95">
        <f>IFERROR((SUMIF('Остаток на начало год'!$B$5:$B$302,$B51,'Остаток на начало год'!$F$5:$F$302)+SUMIFS('Регистрация приход товаров'!$H$4:$H$2000,'Регистрация приход товаров'!$D$4:$D$2000,$B51,'Регистрация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товаров'!$D$4:$D$2000,$B51),0)</f>
        <v>0</v>
      </c>
      <c r="H51" s="94">
        <f>SUMIFS('Регистрация приход товаров'!$G$4:$G$2000,'Регистрация приход товаров'!$A$4:$A$2000,"&gt;="&amp;DATE(YEAR($A$4),MONTH($A$4),1),'Регистрация приход товаров'!$D$4:$D$2000,$B51)-SUMIFS('Регистрация приход товаров'!$G$4:$G$2000,'Регистрация приход товаров'!$A$4:$A$2000,"&gt;="&amp;DATE(YEAR($A$4),MONTH($A$4)+1,1),'Регистрация приход товаров'!$D$4:$D$2000,$B51)</f>
        <v>0</v>
      </c>
      <c r="I51" s="95">
        <f>SUMIFS('Регистрация приход товаров'!$H$4:$H$2000,'Регистрация приход товаров'!$A$4:$A$2000,"&gt;="&amp;DATE(YEAR($A$4),MONTH($A$4),1),'Регистрация приход товаров'!$D$4:$D$2000,$B51)-SUMIFS('Регистрация приход товаров'!$H$4:$H$2000,'Регистрация приход товаров'!$A$4:$A$2000,"&gt;="&amp;DATE(YEAR($A$4),MONTH($A$4)+1,1),'Регистрация приход товаров'!$D$4:$D$2000,$B51)</f>
        <v>0</v>
      </c>
      <c r="J51" s="94">
        <f>SUMIFS('Регистрация расход товаров'!$G$4:$G$2000,'Регистрация расход товаров'!$A$4:$A$2000,"&gt;="&amp;DATE(YEAR($A$4),MONTH($A$4),1),'Регистрация расход товаров'!$D$4:$D$2000,$B51)-SUMIFS('Регистрация расход товаров'!$G$4:$G$2000,'Регистрация расход товаров'!$A$4:$A$2000,"&gt;="&amp;DATE(YEAR($A$4),MONTH($A$4)+1,1),'Регистрация расход товаров'!$D$4:$D$2000,$B51)</f>
        <v>0</v>
      </c>
      <c r="K51" s="95">
        <f>SUMIFS('Регистрация расход товаров'!$H$4:$H$2000,'Регистрация расход товаров'!$A$4:$A$2000,"&gt;="&amp;DATE(YEAR($A$4),MONTH($A$4),1),'Регистрация расход товаров'!$D$4:$D$2000,$B51)-SUMIFS('Регистрация расход товаров'!$H$4:$H$2000,'Регистрация расход товаров'!$A$4:$A$2000,"&gt;="&amp;DATE(YEAR($A$4),MONTH($A$4)+1,1),'Регистрация расход товаров'!$D$4:$D$2000,$B51)</f>
        <v>0</v>
      </c>
      <c r="L51" s="94">
        <f t="shared" si="1"/>
        <v>0</v>
      </c>
      <c r="M51" s="95">
        <f t="shared" si="2"/>
        <v>0</v>
      </c>
    </row>
    <row r="52" spans="1:13">
      <c r="A52" s="86">
        <f>IF(E52&gt;0,MAX($A$8:A51)+1,0)</f>
        <v>0</v>
      </c>
      <c r="B52" s="87"/>
      <c r="C52" s="88"/>
      <c r="D52" s="99"/>
      <c r="E52" s="77">
        <f t="shared" si="4"/>
        <v>0</v>
      </c>
      <c r="F52" s="103">
        <f>IFERROR((SUMIF('Остаток на начало год'!$B$5:$B$302,$B52,'Остаток на начало год'!$E$5:$E$302)+SUMIFS('Регистрация приход товаров'!$G$4:$G$2000,'Регистрация приход товаров'!$D$4:$D$2000,$B52,'Регистрация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товаров'!$D$4:$D$2000,$B52),0)</f>
        <v>0</v>
      </c>
      <c r="G52" s="95">
        <f>IFERROR((SUMIF('Остаток на начало год'!$B$5:$B$302,$B52,'Остаток на начало год'!$F$5:$F$302)+SUMIFS('Регистрация приход товаров'!$H$4:$H$2000,'Регистрация приход товаров'!$D$4:$D$2000,$B52,'Регистрация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товаров'!$D$4:$D$2000,$B52),0)</f>
        <v>0</v>
      </c>
      <c r="H52" s="94">
        <f>SUMIFS('Регистрация приход товаров'!$G$4:$G$2000,'Регистрация приход товаров'!$A$4:$A$2000,"&gt;="&amp;DATE(YEAR($A$4),MONTH($A$4),1),'Регистрация приход товаров'!$D$4:$D$2000,$B52)-SUMIFS('Регистрация приход товаров'!$G$4:$G$2000,'Регистрация приход товаров'!$A$4:$A$2000,"&gt;="&amp;DATE(YEAR($A$4),MONTH($A$4)+1,1),'Регистрация приход товаров'!$D$4:$D$2000,$B52)</f>
        <v>0</v>
      </c>
      <c r="I52" s="95">
        <f>SUMIFS('Регистрация приход товаров'!$H$4:$H$2000,'Регистрация приход товаров'!$A$4:$A$2000,"&gt;="&amp;DATE(YEAR($A$4),MONTH($A$4),1),'Регистрация приход товаров'!$D$4:$D$2000,$B52)-SUMIFS('Регистрация приход товаров'!$H$4:$H$2000,'Регистрация приход товаров'!$A$4:$A$2000,"&gt;="&amp;DATE(YEAR($A$4),MONTH($A$4)+1,1),'Регистрация приход товаров'!$D$4:$D$2000,$B52)</f>
        <v>0</v>
      </c>
      <c r="J52" s="94">
        <f>SUMIFS('Регистрация расход товаров'!$G$4:$G$2000,'Регистрация расход товаров'!$A$4:$A$2000,"&gt;="&amp;DATE(YEAR($A$4),MONTH($A$4),1),'Регистрация расход товаров'!$D$4:$D$2000,$B52)-SUMIFS('Регистрация расход товаров'!$G$4:$G$2000,'Регистрация расход товаров'!$A$4:$A$2000,"&gt;="&amp;DATE(YEAR($A$4),MONTH($A$4)+1,1),'Регистрация расход товаров'!$D$4:$D$2000,$B52)</f>
        <v>0</v>
      </c>
      <c r="K52" s="95">
        <f>SUMIFS('Регистрация расход товаров'!$H$4:$H$2000,'Регистрация расход товаров'!$A$4:$A$2000,"&gt;="&amp;DATE(YEAR($A$4),MONTH($A$4),1),'Регистрация расход товаров'!$D$4:$D$2000,$B52)-SUMIFS('Регистрация расход товаров'!$H$4:$H$2000,'Регистрация расход товаров'!$A$4:$A$2000,"&gt;="&amp;DATE(YEAR($A$4),MONTH($A$4)+1,1),'Регистрация расход товаров'!$D$4:$D$2000,$B52)</f>
        <v>0</v>
      </c>
      <c r="L52" s="94">
        <f t="shared" si="1"/>
        <v>0</v>
      </c>
      <c r="M52" s="95">
        <f t="shared" si="2"/>
        <v>0</v>
      </c>
    </row>
    <row r="53" spans="1:13">
      <c r="A53" s="86">
        <f>IF(E53&gt;0,MAX($A$8:A52)+1,0)</f>
        <v>0</v>
      </c>
      <c r="B53" s="87"/>
      <c r="C53" s="88"/>
      <c r="D53" s="99"/>
      <c r="E53" s="77">
        <f t="shared" si="4"/>
        <v>0</v>
      </c>
      <c r="F53" s="103">
        <f>IFERROR((SUMIF('Остаток на начало год'!$B$5:$B$302,$B53,'Остаток на начало год'!$E$5:$E$302)+SUMIFS('Регистрация приход товаров'!$G$4:$G$2000,'Регистрация приход товаров'!$D$4:$D$2000,$B53,'Регистрация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товаров'!$D$4:$D$2000,$B53),0)</f>
        <v>0</v>
      </c>
      <c r="G53" s="95">
        <f>IFERROR((SUMIF('Остаток на начало год'!$B$5:$B$302,$B53,'Остаток на начало год'!$F$5:$F$302)+SUMIFS('Регистрация приход товаров'!$H$4:$H$2000,'Регистрация приход товаров'!$D$4:$D$2000,$B53,'Регистрация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товаров'!$D$4:$D$2000,$B53),0)</f>
        <v>0</v>
      </c>
      <c r="H53" s="94">
        <f>SUMIFS('Регистрация приход товаров'!$G$4:$G$2000,'Регистрация приход товаров'!$A$4:$A$2000,"&gt;="&amp;DATE(YEAR($A$4),MONTH($A$4),1),'Регистрация приход товаров'!$D$4:$D$2000,$B53)-SUMIFS('Регистрация приход товаров'!$G$4:$G$2000,'Регистрация приход товаров'!$A$4:$A$2000,"&gt;="&amp;DATE(YEAR($A$4),MONTH($A$4)+1,1),'Регистрация приход товаров'!$D$4:$D$2000,$B53)</f>
        <v>0</v>
      </c>
      <c r="I53" s="95">
        <f>SUMIFS('Регистрация приход товаров'!$H$4:$H$2000,'Регистрация приход товаров'!$A$4:$A$2000,"&gt;="&amp;DATE(YEAR($A$4),MONTH($A$4),1),'Регистрация приход товаров'!$D$4:$D$2000,$B53)-SUMIFS('Регистрация приход товаров'!$H$4:$H$2000,'Регистрация приход товаров'!$A$4:$A$2000,"&gt;="&amp;DATE(YEAR($A$4),MONTH($A$4)+1,1),'Регистрация приход товаров'!$D$4:$D$2000,$B53)</f>
        <v>0</v>
      </c>
      <c r="J53" s="94">
        <f>SUMIFS('Регистрация расход товаров'!$G$4:$G$2000,'Регистрация расход товаров'!$A$4:$A$2000,"&gt;="&amp;DATE(YEAR($A$4),MONTH($A$4),1),'Регистрация расход товаров'!$D$4:$D$2000,$B53)-SUMIFS('Регистрация расход товаров'!$G$4:$G$2000,'Регистрация расход товаров'!$A$4:$A$2000,"&gt;="&amp;DATE(YEAR($A$4),MONTH($A$4)+1,1),'Регистрация расход товаров'!$D$4:$D$2000,$B53)</f>
        <v>0</v>
      </c>
      <c r="K53" s="95">
        <f>SUMIFS('Регистрация расход товаров'!$H$4:$H$2000,'Регистрация расход товаров'!$A$4:$A$2000,"&gt;="&amp;DATE(YEAR($A$4),MONTH($A$4),1),'Регистрация расход товаров'!$D$4:$D$2000,$B53)-SUMIFS('Регистрация расход товаров'!$H$4:$H$2000,'Регистрация расход товаров'!$A$4:$A$2000,"&gt;="&amp;DATE(YEAR($A$4),MONTH($A$4)+1,1),'Регистрация расход товаров'!$D$4:$D$2000,$B53)</f>
        <v>0</v>
      </c>
      <c r="L53" s="94">
        <f t="shared" si="1"/>
        <v>0</v>
      </c>
      <c r="M53" s="95">
        <f t="shared" si="2"/>
        <v>0</v>
      </c>
    </row>
    <row r="54" spans="1:13">
      <c r="A54" s="86">
        <f>IF(E54&gt;0,MAX($A$8:A53)+1,0)</f>
        <v>0</v>
      </c>
      <c r="B54" s="87"/>
      <c r="C54" s="88"/>
      <c r="D54" s="99"/>
      <c r="E54" s="77">
        <f t="shared" si="4"/>
        <v>0</v>
      </c>
      <c r="F54" s="103">
        <f>IFERROR((SUMIF('Остаток на начало год'!$B$5:$B$302,$B54,'Остаток на начало год'!$E$5:$E$302)+SUMIFS('Регистрация приход товаров'!$G$4:$G$2000,'Регистрация приход товаров'!$D$4:$D$2000,$B54,'Регистрация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товаров'!$D$4:$D$2000,$B54),0)</f>
        <v>0</v>
      </c>
      <c r="G54" s="95">
        <f>IFERROR((SUMIF('Остаток на начало год'!$B$5:$B$302,$B54,'Остаток на начало год'!$F$5:$F$302)+SUMIFS('Регистрация приход товаров'!$H$4:$H$2000,'Регистрация приход товаров'!$D$4:$D$2000,$B54,'Регистрация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товаров'!$D$4:$D$2000,$B54),0)</f>
        <v>0</v>
      </c>
      <c r="H54" s="94">
        <f>SUMIFS('Регистрация приход товаров'!$G$4:$G$2000,'Регистрация приход товаров'!$A$4:$A$2000,"&gt;="&amp;DATE(YEAR($A$4),MONTH($A$4),1),'Регистрация приход товаров'!$D$4:$D$2000,$B54)-SUMIFS('Регистрация приход товаров'!$G$4:$G$2000,'Регистрация приход товаров'!$A$4:$A$2000,"&gt;="&amp;DATE(YEAR($A$4),MONTH($A$4)+1,1),'Регистрация приход товаров'!$D$4:$D$2000,$B54)</f>
        <v>0</v>
      </c>
      <c r="I54" s="95">
        <f>SUMIFS('Регистрация приход товаров'!$H$4:$H$2000,'Регистрация приход товаров'!$A$4:$A$2000,"&gt;="&amp;DATE(YEAR($A$4),MONTH($A$4),1),'Регистрация приход товаров'!$D$4:$D$2000,$B54)-SUMIFS('Регистрация приход товаров'!$H$4:$H$2000,'Регистрация приход товаров'!$A$4:$A$2000,"&gt;="&amp;DATE(YEAR($A$4),MONTH($A$4)+1,1),'Регистрация приход товаров'!$D$4:$D$2000,$B54)</f>
        <v>0</v>
      </c>
      <c r="J54" s="94">
        <f>SUMIFS('Регистрация расход товаров'!$G$4:$G$2000,'Регистрация расход товаров'!$A$4:$A$2000,"&gt;="&amp;DATE(YEAR($A$4),MONTH($A$4),1),'Регистрация расход товаров'!$D$4:$D$2000,$B54)-SUMIFS('Регистрация расход товаров'!$G$4:$G$2000,'Регистрация расход товаров'!$A$4:$A$2000,"&gt;="&amp;DATE(YEAR($A$4),MONTH($A$4)+1,1),'Регистрация расход товаров'!$D$4:$D$2000,$B54)</f>
        <v>0</v>
      </c>
      <c r="K54" s="95">
        <f>SUMIFS('Регистрация расход товаров'!$H$4:$H$2000,'Регистрация расход товаров'!$A$4:$A$2000,"&gt;="&amp;DATE(YEAR($A$4),MONTH($A$4),1),'Регистрация расход товаров'!$D$4:$D$2000,$B54)-SUMIFS('Регистрация расход товаров'!$H$4:$H$2000,'Регистрация расход товаров'!$A$4:$A$2000,"&gt;="&amp;DATE(YEAR($A$4),MONTH($A$4)+1,1),'Регистрация расход товаров'!$D$4:$D$2000,$B54)</f>
        <v>0</v>
      </c>
      <c r="L54" s="94">
        <f t="shared" si="1"/>
        <v>0</v>
      </c>
      <c r="M54" s="95">
        <f t="shared" si="2"/>
        <v>0</v>
      </c>
    </row>
    <row r="55" spans="1:13">
      <c r="A55" s="86">
        <f>IF(E55&gt;0,MAX($A$8:A54)+1,0)</f>
        <v>0</v>
      </c>
      <c r="B55" s="87"/>
      <c r="C55" s="88"/>
      <c r="D55" s="99"/>
      <c r="E55" s="77">
        <f t="shared" si="4"/>
        <v>0</v>
      </c>
      <c r="F55" s="103">
        <f>IFERROR((SUMIF('Остаток на начало год'!$B$5:$B$302,$B55,'Остаток на начало год'!$E$5:$E$302)+SUMIFS('Регистрация приход товаров'!$G$4:$G$2000,'Регистрация приход товаров'!$D$4:$D$2000,$B55,'Регистрация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товаров'!$D$4:$D$2000,$B55),0)</f>
        <v>0</v>
      </c>
      <c r="G55" s="95">
        <f>IFERROR((SUMIF('Остаток на начало год'!$B$5:$B$302,$B55,'Остаток на начало год'!$F$5:$F$302)+SUMIFS('Регистрация приход товаров'!$H$4:$H$2000,'Регистрация приход товаров'!$D$4:$D$2000,$B55,'Регистрация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товаров'!$D$4:$D$2000,$B55),0)</f>
        <v>0</v>
      </c>
      <c r="H55" s="94">
        <f>SUMIFS('Регистрация приход товаров'!$G$4:$G$2000,'Регистрация приход товаров'!$A$4:$A$2000,"&gt;="&amp;DATE(YEAR($A$4),MONTH($A$4),1),'Регистрация приход товаров'!$D$4:$D$2000,$B55)-SUMIFS('Регистрация приход товаров'!$G$4:$G$2000,'Регистрация приход товаров'!$A$4:$A$2000,"&gt;="&amp;DATE(YEAR($A$4),MONTH($A$4)+1,1),'Регистрация приход товаров'!$D$4:$D$2000,$B55)</f>
        <v>0</v>
      </c>
      <c r="I55" s="95">
        <f>SUMIFS('Регистрация приход товаров'!$H$4:$H$2000,'Регистрация приход товаров'!$A$4:$A$2000,"&gt;="&amp;DATE(YEAR($A$4),MONTH($A$4),1),'Регистрация приход товаров'!$D$4:$D$2000,$B55)-SUMIFS('Регистрация приход товаров'!$H$4:$H$2000,'Регистрация приход товаров'!$A$4:$A$2000,"&gt;="&amp;DATE(YEAR($A$4),MONTH($A$4)+1,1),'Регистрация приход товаров'!$D$4:$D$2000,$B55)</f>
        <v>0</v>
      </c>
      <c r="J55" s="94">
        <f>SUMIFS('Регистрация расход товаров'!$G$4:$G$2000,'Регистрация расход товаров'!$A$4:$A$2000,"&gt;="&amp;DATE(YEAR($A$4),MONTH($A$4),1),'Регистрация расход товаров'!$D$4:$D$2000,$B55)-SUMIFS('Регистрация расход товаров'!$G$4:$G$2000,'Регистрация расход товаров'!$A$4:$A$2000,"&gt;="&amp;DATE(YEAR($A$4),MONTH($A$4)+1,1),'Регистрация расход товаров'!$D$4:$D$2000,$B55)</f>
        <v>0</v>
      </c>
      <c r="K55" s="95">
        <f>SUMIFS('Регистрация расход товаров'!$H$4:$H$2000,'Регистрация расход товаров'!$A$4:$A$2000,"&gt;="&amp;DATE(YEAR($A$4),MONTH($A$4),1),'Регистрация расход товаров'!$D$4:$D$2000,$B55)-SUMIFS('Регистрация расход товаров'!$H$4:$H$2000,'Регистрация расход товаров'!$A$4:$A$2000,"&gt;="&amp;DATE(YEAR($A$4),MONTH($A$4)+1,1),'Регистрация расход товаров'!$D$4:$D$2000,$B55)</f>
        <v>0</v>
      </c>
      <c r="L55" s="94">
        <f t="shared" si="1"/>
        <v>0</v>
      </c>
      <c r="M55" s="95">
        <f t="shared" si="2"/>
        <v>0</v>
      </c>
    </row>
    <row r="56" spans="1:13">
      <c r="A56" s="86">
        <f>IF(E56&gt;0,MAX($A$8:A55)+1,0)</f>
        <v>0</v>
      </c>
      <c r="B56" s="87"/>
      <c r="C56" s="88"/>
      <c r="D56" s="99"/>
      <c r="E56" s="77">
        <f t="shared" si="4"/>
        <v>0</v>
      </c>
      <c r="F56" s="103">
        <f>IFERROR((SUMIF('Остаток на начало год'!$B$5:$B$302,$B56,'Остаток на начало год'!$E$5:$E$302)+SUMIFS('Регистрация приход товаров'!$G$4:$G$2000,'Регистрация приход товаров'!$D$4:$D$2000,$B56,'Регистрация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товаров'!$D$4:$D$2000,$B56),0)</f>
        <v>0</v>
      </c>
      <c r="G56" s="95">
        <f>IFERROR((SUMIF('Остаток на начало год'!$B$5:$B$302,$B56,'Остаток на начало год'!$F$5:$F$302)+SUMIFS('Регистрация приход товаров'!$H$4:$H$2000,'Регистрация приход товаров'!$D$4:$D$2000,$B56,'Регистрация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товаров'!$D$4:$D$2000,$B56),0)</f>
        <v>0</v>
      </c>
      <c r="H56" s="94">
        <f>SUMIFS('Регистрация приход товаров'!$G$4:$G$2000,'Регистрация приход товаров'!$A$4:$A$2000,"&gt;="&amp;DATE(YEAR($A$4),MONTH($A$4),1),'Регистрация приход товаров'!$D$4:$D$2000,$B56)-SUMIFS('Регистрация приход товаров'!$G$4:$G$2000,'Регистрация приход товаров'!$A$4:$A$2000,"&gt;="&amp;DATE(YEAR($A$4),MONTH($A$4)+1,1),'Регистрация приход товаров'!$D$4:$D$2000,$B56)</f>
        <v>0</v>
      </c>
      <c r="I56" s="95">
        <f>SUMIFS('Регистрация приход товаров'!$H$4:$H$2000,'Регистрация приход товаров'!$A$4:$A$2000,"&gt;="&amp;DATE(YEAR($A$4),MONTH($A$4),1),'Регистрация приход товаров'!$D$4:$D$2000,$B56)-SUMIFS('Регистрация приход товаров'!$H$4:$H$2000,'Регистрация приход товаров'!$A$4:$A$2000,"&gt;="&amp;DATE(YEAR($A$4),MONTH($A$4)+1,1),'Регистрация приход товаров'!$D$4:$D$2000,$B56)</f>
        <v>0</v>
      </c>
      <c r="J56" s="94">
        <f>SUMIFS('Регистрация расход товаров'!$G$4:$G$2000,'Регистрация расход товаров'!$A$4:$A$2000,"&gt;="&amp;DATE(YEAR($A$4),MONTH($A$4),1),'Регистрация расход товаров'!$D$4:$D$2000,$B56)-SUMIFS('Регистрация расход товаров'!$G$4:$G$2000,'Регистрация расход товаров'!$A$4:$A$2000,"&gt;="&amp;DATE(YEAR($A$4),MONTH($A$4)+1,1),'Регистрация расход товаров'!$D$4:$D$2000,$B56)</f>
        <v>0</v>
      </c>
      <c r="K56" s="95">
        <f>SUMIFS('Регистрация расход товаров'!$H$4:$H$2000,'Регистрация расход товаров'!$A$4:$A$2000,"&gt;="&amp;DATE(YEAR($A$4),MONTH($A$4),1),'Регистрация расход товаров'!$D$4:$D$2000,$B56)-SUMIFS('Регистрация расход товаров'!$H$4:$H$2000,'Регистрация расход товаров'!$A$4:$A$2000,"&gt;="&amp;DATE(YEAR($A$4),MONTH($A$4)+1,1),'Регистрация расход товаров'!$D$4:$D$2000,$B56)</f>
        <v>0</v>
      </c>
      <c r="L56" s="94">
        <f t="shared" si="1"/>
        <v>0</v>
      </c>
      <c r="M56" s="95">
        <f t="shared" si="2"/>
        <v>0</v>
      </c>
    </row>
    <row r="57" spans="1:13">
      <c r="A57" s="86">
        <f>IF(E57&gt;0,MAX($A$8:A56)+1,0)</f>
        <v>0</v>
      </c>
      <c r="B57" s="87"/>
      <c r="C57" s="88"/>
      <c r="D57" s="99"/>
      <c r="E57" s="77">
        <f t="shared" si="4"/>
        <v>0</v>
      </c>
      <c r="F57" s="103">
        <f>IFERROR((SUMIF('Остаток на начало год'!$B$5:$B$302,$B57,'Остаток на начало год'!$E$5:$E$302)+SUMIFS('Регистрация приход товаров'!$G$4:$G$2000,'Регистрация приход товаров'!$D$4:$D$2000,$B57,'Регистрация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товаров'!$D$4:$D$2000,$B57),0)</f>
        <v>0</v>
      </c>
      <c r="G57" s="95">
        <f>IFERROR((SUMIF('Остаток на начало год'!$B$5:$B$302,$B57,'Остаток на начало год'!$F$5:$F$302)+SUMIFS('Регистрация приход товаров'!$H$4:$H$2000,'Регистрация приход товаров'!$D$4:$D$2000,$B57,'Регистрация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товаров'!$D$4:$D$2000,$B57),0)</f>
        <v>0</v>
      </c>
      <c r="H57" s="94">
        <f>SUMIFS('Регистрация приход товаров'!$G$4:$G$2000,'Регистрация приход товаров'!$A$4:$A$2000,"&gt;="&amp;DATE(YEAR($A$4),MONTH($A$4),1),'Регистрация приход товаров'!$D$4:$D$2000,$B57)-SUMIFS('Регистрация приход товаров'!$G$4:$G$2000,'Регистрация приход товаров'!$A$4:$A$2000,"&gt;="&amp;DATE(YEAR($A$4),MONTH($A$4)+1,1),'Регистрация приход товаров'!$D$4:$D$2000,$B57)</f>
        <v>0</v>
      </c>
      <c r="I57" s="95">
        <f>SUMIFS('Регистрация приход товаров'!$H$4:$H$2000,'Регистрация приход товаров'!$A$4:$A$2000,"&gt;="&amp;DATE(YEAR($A$4),MONTH($A$4),1),'Регистрация приход товаров'!$D$4:$D$2000,$B57)-SUMIFS('Регистрация приход товаров'!$H$4:$H$2000,'Регистрация приход товаров'!$A$4:$A$2000,"&gt;="&amp;DATE(YEAR($A$4),MONTH($A$4)+1,1),'Регистрация приход товаров'!$D$4:$D$2000,$B57)</f>
        <v>0</v>
      </c>
      <c r="J57" s="94">
        <f>SUMIFS('Регистрация расход товаров'!$G$4:$G$2000,'Регистрация расход товаров'!$A$4:$A$2000,"&gt;="&amp;DATE(YEAR($A$4),MONTH($A$4),1),'Регистрация расход товаров'!$D$4:$D$2000,$B57)-SUMIFS('Регистрация расход товаров'!$G$4:$G$2000,'Регистрация расход товаров'!$A$4:$A$2000,"&gt;="&amp;DATE(YEAR($A$4),MONTH($A$4)+1,1),'Регистрация расход товаров'!$D$4:$D$2000,$B57)</f>
        <v>0</v>
      </c>
      <c r="K57" s="95">
        <f>SUMIFS('Регистрация расход товаров'!$H$4:$H$2000,'Регистрация расход товаров'!$A$4:$A$2000,"&gt;="&amp;DATE(YEAR($A$4),MONTH($A$4),1),'Регистрация расход товаров'!$D$4:$D$2000,$B57)-SUMIFS('Регистрация расход товаров'!$H$4:$H$2000,'Регистрация расход товаров'!$A$4:$A$2000,"&gt;="&amp;DATE(YEAR($A$4),MONTH($A$4)+1,1),'Регистрация расход товаров'!$D$4:$D$2000,$B57)</f>
        <v>0</v>
      </c>
      <c r="L57" s="94">
        <f t="shared" si="1"/>
        <v>0</v>
      </c>
      <c r="M57" s="95">
        <f t="shared" si="2"/>
        <v>0</v>
      </c>
    </row>
    <row r="58" spans="1:13">
      <c r="A58" s="86">
        <f>IF(E58&gt;0,MAX($A$8:A57)+1,0)</f>
        <v>0</v>
      </c>
      <c r="B58" s="87"/>
      <c r="C58" s="88"/>
      <c r="D58" s="99"/>
      <c r="E58" s="77">
        <f t="shared" si="4"/>
        <v>0</v>
      </c>
      <c r="F58" s="103">
        <f>IFERROR((SUMIF('Остаток на начало год'!$B$5:$B$302,$B58,'Остаток на начало год'!$E$5:$E$302)+SUMIFS('Регистрация приход товаров'!$G$4:$G$2000,'Регистрация приход товаров'!$D$4:$D$2000,$B58,'Регистрация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товаров'!$D$4:$D$2000,$B58),0)</f>
        <v>0</v>
      </c>
      <c r="G58" s="95">
        <f>IFERROR((SUMIF('Остаток на начало год'!$B$5:$B$302,$B58,'Остаток на начало год'!$F$5:$F$302)+SUMIFS('Регистрация приход товаров'!$H$4:$H$2000,'Регистрация приход товаров'!$D$4:$D$2000,$B58,'Регистрация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товаров'!$D$4:$D$2000,$B58),0)</f>
        <v>0</v>
      </c>
      <c r="H58" s="94">
        <f>SUMIFS('Регистрация приход товаров'!$G$4:$G$2000,'Регистрация приход товаров'!$A$4:$A$2000,"&gt;="&amp;DATE(YEAR($A$4),MONTH($A$4),1),'Регистрация приход товаров'!$D$4:$D$2000,$B58)-SUMIFS('Регистрация приход товаров'!$G$4:$G$2000,'Регистрация приход товаров'!$A$4:$A$2000,"&gt;="&amp;DATE(YEAR($A$4),MONTH($A$4)+1,1),'Регистрация приход товаров'!$D$4:$D$2000,$B58)</f>
        <v>0</v>
      </c>
      <c r="I58" s="95">
        <f>SUMIFS('Регистрация приход товаров'!$H$4:$H$2000,'Регистрация приход товаров'!$A$4:$A$2000,"&gt;="&amp;DATE(YEAR($A$4),MONTH($A$4),1),'Регистрация приход товаров'!$D$4:$D$2000,$B58)-SUMIFS('Регистрация приход товаров'!$H$4:$H$2000,'Регистрация приход товаров'!$A$4:$A$2000,"&gt;="&amp;DATE(YEAR($A$4),MONTH($A$4)+1,1),'Регистрация приход товаров'!$D$4:$D$2000,$B58)</f>
        <v>0</v>
      </c>
      <c r="J58" s="94">
        <f>SUMIFS('Регистрация расход товаров'!$G$4:$G$2000,'Регистрация расход товаров'!$A$4:$A$2000,"&gt;="&amp;DATE(YEAR($A$4),MONTH($A$4),1),'Регистрация расход товаров'!$D$4:$D$2000,$B58)-SUMIFS('Регистрация расход товаров'!$G$4:$G$2000,'Регистрация расход товаров'!$A$4:$A$2000,"&gt;="&amp;DATE(YEAR($A$4),MONTH($A$4)+1,1),'Регистрация расход товаров'!$D$4:$D$2000,$B58)</f>
        <v>0</v>
      </c>
      <c r="K58" s="95">
        <f>SUMIFS('Регистрация расход товаров'!$H$4:$H$2000,'Регистрация расход товаров'!$A$4:$A$2000,"&gt;="&amp;DATE(YEAR($A$4),MONTH($A$4),1),'Регистрация расход товаров'!$D$4:$D$2000,$B58)-SUMIFS('Регистрация расход товаров'!$H$4:$H$2000,'Регистрация расход товаров'!$A$4:$A$2000,"&gt;="&amp;DATE(YEAR($A$4),MONTH($A$4)+1,1),'Регистрация расход товаров'!$D$4:$D$2000,$B58)</f>
        <v>0</v>
      </c>
      <c r="L58" s="94">
        <f t="shared" si="1"/>
        <v>0</v>
      </c>
      <c r="M58" s="95">
        <f t="shared" si="2"/>
        <v>0</v>
      </c>
    </row>
    <row r="59" spans="1:13">
      <c r="A59" s="86">
        <f>IF(E59&gt;0,MAX($A$8:A58)+1,0)</f>
        <v>0</v>
      </c>
      <c r="B59" s="87"/>
      <c r="C59" s="88"/>
      <c r="D59" s="99"/>
      <c r="E59" s="77">
        <f t="shared" si="4"/>
        <v>0</v>
      </c>
      <c r="F59" s="103">
        <f>IFERROR((SUMIF('Остаток на начало год'!$B$5:$B$302,$B59,'Остаток на начало год'!$E$5:$E$302)+SUMIFS('Регистрация приход товаров'!$G$4:$G$2000,'Регистрация приход товаров'!$D$4:$D$2000,$B59,'Регистрация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товаров'!$D$4:$D$2000,$B59),0)</f>
        <v>0</v>
      </c>
      <c r="G59" s="95">
        <f>IFERROR((SUMIF('Остаток на начало год'!$B$5:$B$302,$B59,'Остаток на начало год'!$F$5:$F$302)+SUMIFS('Регистрация приход товаров'!$H$4:$H$2000,'Регистрация приход товаров'!$D$4:$D$2000,$B59,'Регистрация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товаров'!$D$4:$D$2000,$B59),0)</f>
        <v>0</v>
      </c>
      <c r="H59" s="94">
        <f>SUMIFS('Регистрация приход товаров'!$G$4:$G$2000,'Регистрация приход товаров'!$A$4:$A$2000,"&gt;="&amp;DATE(YEAR($A$4),MONTH($A$4),1),'Регистрация приход товаров'!$D$4:$D$2000,$B59)-SUMIFS('Регистрация приход товаров'!$G$4:$G$2000,'Регистрация приход товаров'!$A$4:$A$2000,"&gt;="&amp;DATE(YEAR($A$4),MONTH($A$4)+1,1),'Регистрация приход товаров'!$D$4:$D$2000,$B59)</f>
        <v>0</v>
      </c>
      <c r="I59" s="95">
        <f>SUMIFS('Регистрация приход товаров'!$H$4:$H$2000,'Регистрация приход товаров'!$A$4:$A$2000,"&gt;="&amp;DATE(YEAR($A$4),MONTH($A$4),1),'Регистрация приход товаров'!$D$4:$D$2000,$B59)-SUMIFS('Регистрация приход товаров'!$H$4:$H$2000,'Регистрация приход товаров'!$A$4:$A$2000,"&gt;="&amp;DATE(YEAR($A$4),MONTH($A$4)+1,1),'Регистрация приход товаров'!$D$4:$D$2000,$B59)</f>
        <v>0</v>
      </c>
      <c r="J59" s="94">
        <f>SUMIFS('Регистрация расход товаров'!$G$4:$G$2000,'Регистрация расход товаров'!$A$4:$A$2000,"&gt;="&amp;DATE(YEAR($A$4),MONTH($A$4),1),'Регистрация расход товаров'!$D$4:$D$2000,$B59)-SUMIFS('Регистрация расход товаров'!$G$4:$G$2000,'Регистрация расход товаров'!$A$4:$A$2000,"&gt;="&amp;DATE(YEAR($A$4),MONTH($A$4)+1,1),'Регистрация расход товаров'!$D$4:$D$2000,$B59)</f>
        <v>0</v>
      </c>
      <c r="K59" s="95">
        <f>SUMIFS('Регистрация расход товаров'!$H$4:$H$2000,'Регистрация расход товаров'!$A$4:$A$2000,"&gt;="&amp;DATE(YEAR($A$4),MONTH($A$4),1),'Регистрация расход товаров'!$D$4:$D$2000,$B59)-SUMIFS('Регистрация расход товаров'!$H$4:$H$2000,'Регистрация расход товаров'!$A$4:$A$2000,"&gt;="&amp;DATE(YEAR($A$4),MONTH($A$4)+1,1),'Регистрация расход товаров'!$D$4:$D$2000,$B59)</f>
        <v>0</v>
      </c>
      <c r="L59" s="94">
        <f t="shared" si="1"/>
        <v>0</v>
      </c>
      <c r="M59" s="95">
        <f t="shared" si="2"/>
        <v>0</v>
      </c>
    </row>
    <row r="60" spans="1:13">
      <c r="A60" s="86">
        <f>IF(E60&gt;0,MAX($A$8:A59)+1,0)</f>
        <v>0</v>
      </c>
      <c r="B60" s="87"/>
      <c r="C60" s="88"/>
      <c r="D60" s="99"/>
      <c r="E60" s="77">
        <f t="shared" si="4"/>
        <v>0</v>
      </c>
      <c r="F60" s="103">
        <f>IFERROR((SUMIF('Остаток на начало год'!$B$5:$B$302,$B60,'Остаток на начало год'!$E$5:$E$302)+SUMIFS('Регистрация приход товаров'!$G$4:$G$2000,'Регистрация приход товаров'!$D$4:$D$2000,$B60,'Регистрация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товаров'!$D$4:$D$2000,$B60),0)</f>
        <v>0</v>
      </c>
      <c r="G60" s="95">
        <f>IFERROR((SUMIF('Остаток на начало год'!$B$5:$B$302,$B60,'Остаток на начало год'!$F$5:$F$302)+SUMIFS('Регистрация приход товаров'!$H$4:$H$2000,'Регистрация приход товаров'!$D$4:$D$2000,$B60,'Регистрация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товаров'!$D$4:$D$2000,$B60),0)</f>
        <v>0</v>
      </c>
      <c r="H60" s="94">
        <f>SUMIFS('Регистрация приход товаров'!$G$4:$G$2000,'Регистрация приход товаров'!$A$4:$A$2000,"&gt;="&amp;DATE(YEAR($A$4),MONTH($A$4),1),'Регистрация приход товаров'!$D$4:$D$2000,$B60)-SUMIFS('Регистрация приход товаров'!$G$4:$G$2000,'Регистрация приход товаров'!$A$4:$A$2000,"&gt;="&amp;DATE(YEAR($A$4),MONTH($A$4)+1,1),'Регистрация приход товаров'!$D$4:$D$2000,$B60)</f>
        <v>0</v>
      </c>
      <c r="I60" s="95">
        <f>SUMIFS('Регистрация приход товаров'!$H$4:$H$2000,'Регистрация приход товаров'!$A$4:$A$2000,"&gt;="&amp;DATE(YEAR($A$4),MONTH($A$4),1),'Регистрация приход товаров'!$D$4:$D$2000,$B60)-SUMIFS('Регистрация приход товаров'!$H$4:$H$2000,'Регистрация приход товаров'!$A$4:$A$2000,"&gt;="&amp;DATE(YEAR($A$4),MONTH($A$4)+1,1),'Регистрация приход товаров'!$D$4:$D$2000,$B60)</f>
        <v>0</v>
      </c>
      <c r="J60" s="94">
        <f>SUMIFS('Регистрация расход товаров'!$G$4:$G$2000,'Регистрация расход товаров'!$A$4:$A$2000,"&gt;="&amp;DATE(YEAR($A$4),MONTH($A$4),1),'Регистрация расход товаров'!$D$4:$D$2000,$B60)-SUMIFS('Регистрация расход товаров'!$G$4:$G$2000,'Регистрация расход товаров'!$A$4:$A$2000,"&gt;="&amp;DATE(YEAR($A$4),MONTH($A$4)+1,1),'Регистрация расход товаров'!$D$4:$D$2000,$B60)</f>
        <v>0</v>
      </c>
      <c r="K60" s="95">
        <f>SUMIFS('Регистрация расход товаров'!$H$4:$H$2000,'Регистрация расход товаров'!$A$4:$A$2000,"&gt;="&amp;DATE(YEAR($A$4),MONTH($A$4),1),'Регистрация расход товаров'!$D$4:$D$2000,$B60)-SUMIFS('Регистрация расход товаров'!$H$4:$H$2000,'Регистрация расход товаров'!$A$4:$A$2000,"&gt;="&amp;DATE(YEAR($A$4),MONTH($A$4)+1,1),'Регистрация расход товаров'!$D$4:$D$2000,$B60)</f>
        <v>0</v>
      </c>
      <c r="L60" s="94">
        <f t="shared" si="1"/>
        <v>0</v>
      </c>
      <c r="M60" s="95">
        <f t="shared" si="2"/>
        <v>0</v>
      </c>
    </row>
    <row r="61" spans="1:13">
      <c r="A61" s="86">
        <f>IF(E61&gt;0,MAX($A$8:A60)+1,0)</f>
        <v>0</v>
      </c>
      <c r="B61" s="87"/>
      <c r="C61" s="88"/>
      <c r="D61" s="99"/>
      <c r="E61" s="77">
        <f t="shared" si="4"/>
        <v>0</v>
      </c>
      <c r="F61" s="103">
        <f>IFERROR((SUMIF('Остаток на начало год'!$B$5:$B$302,$B61,'Остаток на начало год'!$E$5:$E$302)+SUMIFS('Регистрация приход товаров'!$G$4:$G$2000,'Регистрация приход товаров'!$D$4:$D$2000,$B61,'Регистрация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товаров'!$D$4:$D$2000,$B61),0)</f>
        <v>0</v>
      </c>
      <c r="G61" s="95">
        <f>IFERROR((SUMIF('Остаток на начало год'!$B$5:$B$302,$B61,'Остаток на начало год'!$F$5:$F$302)+SUMIFS('Регистрация приход товаров'!$H$4:$H$2000,'Регистрация приход товаров'!$D$4:$D$2000,$B61,'Регистрация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товаров'!$D$4:$D$2000,$B61),0)</f>
        <v>0</v>
      </c>
      <c r="H61" s="94">
        <f>SUMIFS('Регистрация приход товаров'!$G$4:$G$2000,'Регистрация приход товаров'!$A$4:$A$2000,"&gt;="&amp;DATE(YEAR($A$4),MONTH($A$4),1),'Регистрация приход товаров'!$D$4:$D$2000,$B61)-SUMIFS('Регистрация приход товаров'!$G$4:$G$2000,'Регистрация приход товаров'!$A$4:$A$2000,"&gt;="&amp;DATE(YEAR($A$4),MONTH($A$4)+1,1),'Регистрация приход товаров'!$D$4:$D$2000,$B61)</f>
        <v>0</v>
      </c>
      <c r="I61" s="95">
        <f>SUMIFS('Регистрация приход товаров'!$H$4:$H$2000,'Регистрация приход товаров'!$A$4:$A$2000,"&gt;="&amp;DATE(YEAR($A$4),MONTH($A$4),1),'Регистрация приход товаров'!$D$4:$D$2000,$B61)-SUMIFS('Регистрация приход товаров'!$H$4:$H$2000,'Регистрация приход товаров'!$A$4:$A$2000,"&gt;="&amp;DATE(YEAR($A$4),MONTH($A$4)+1,1),'Регистрация приход товаров'!$D$4:$D$2000,$B61)</f>
        <v>0</v>
      </c>
      <c r="J61" s="94">
        <f>SUMIFS('Регистрация расход товаров'!$G$4:$G$2000,'Регистрация расход товаров'!$A$4:$A$2000,"&gt;="&amp;DATE(YEAR($A$4),MONTH($A$4),1),'Регистрация расход товаров'!$D$4:$D$2000,$B61)-SUMIFS('Регистрация расход товаров'!$G$4:$G$2000,'Регистрация расход товаров'!$A$4:$A$2000,"&gt;="&amp;DATE(YEAR($A$4),MONTH($A$4)+1,1),'Регистрация расход товаров'!$D$4:$D$2000,$B61)</f>
        <v>0</v>
      </c>
      <c r="K61" s="95">
        <f>SUMIFS('Регистрация расход товаров'!$H$4:$H$2000,'Регистрация расход товаров'!$A$4:$A$2000,"&gt;="&amp;DATE(YEAR($A$4),MONTH($A$4),1),'Регистрация расход товаров'!$D$4:$D$2000,$B61)-SUMIFS('Регистрация расход товаров'!$H$4:$H$2000,'Регистрация расход товаров'!$A$4:$A$2000,"&gt;="&amp;DATE(YEAR($A$4),MONTH($A$4)+1,1),'Регистрация расход товаров'!$D$4:$D$2000,$B61)</f>
        <v>0</v>
      </c>
      <c r="L61" s="94">
        <f t="shared" si="1"/>
        <v>0</v>
      </c>
      <c r="M61" s="95">
        <f t="shared" si="2"/>
        <v>0</v>
      </c>
    </row>
    <row r="62" spans="1:13">
      <c r="A62" s="86">
        <f>IF(E62&gt;0,MAX($A$8:A61)+1,0)</f>
        <v>0</v>
      </c>
      <c r="B62" s="87"/>
      <c r="C62" s="88"/>
      <c r="D62" s="99"/>
      <c r="E62" s="77">
        <f t="shared" si="4"/>
        <v>0</v>
      </c>
      <c r="F62" s="103">
        <f>IFERROR((SUMIF('Остаток на начало год'!$B$5:$B$302,$B62,'Остаток на начало год'!$E$5:$E$302)+SUMIFS('Регистрация приход товаров'!$G$4:$G$2000,'Регистрация приход товаров'!$D$4:$D$2000,$B62,'Регистрация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товаров'!$D$4:$D$2000,$B62),0)</f>
        <v>0</v>
      </c>
      <c r="G62" s="95">
        <f>IFERROR((SUMIF('Остаток на начало год'!$B$5:$B$302,$B62,'Остаток на начало год'!$F$5:$F$302)+SUMIFS('Регистрация приход товаров'!$H$4:$H$2000,'Регистрация приход товаров'!$D$4:$D$2000,$B62,'Регистрация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товаров'!$D$4:$D$2000,$B62),0)</f>
        <v>0</v>
      </c>
      <c r="H62" s="94">
        <f>SUMIFS('Регистрация приход товаров'!$G$4:$G$2000,'Регистрация приход товаров'!$A$4:$A$2000,"&gt;="&amp;DATE(YEAR($A$4),MONTH($A$4),1),'Регистрация приход товаров'!$D$4:$D$2000,$B62)-SUMIFS('Регистрация приход товаров'!$G$4:$G$2000,'Регистрация приход товаров'!$A$4:$A$2000,"&gt;="&amp;DATE(YEAR($A$4),MONTH($A$4)+1,1),'Регистрация приход товаров'!$D$4:$D$2000,$B62)</f>
        <v>0</v>
      </c>
      <c r="I62" s="95">
        <f>SUMIFS('Регистрация приход товаров'!$H$4:$H$2000,'Регистрация приход товаров'!$A$4:$A$2000,"&gt;="&amp;DATE(YEAR($A$4),MONTH($A$4),1),'Регистрация приход товаров'!$D$4:$D$2000,$B62)-SUMIFS('Регистрация приход товаров'!$H$4:$H$2000,'Регистрация приход товаров'!$A$4:$A$2000,"&gt;="&amp;DATE(YEAR($A$4),MONTH($A$4)+1,1),'Регистрация приход товаров'!$D$4:$D$2000,$B62)</f>
        <v>0</v>
      </c>
      <c r="J62" s="94">
        <f>SUMIFS('Регистрация расход товаров'!$G$4:$G$2000,'Регистрация расход товаров'!$A$4:$A$2000,"&gt;="&amp;DATE(YEAR($A$4),MONTH($A$4),1),'Регистрация расход товаров'!$D$4:$D$2000,$B62)-SUMIFS('Регистрация расход товаров'!$G$4:$G$2000,'Регистрация расход товаров'!$A$4:$A$2000,"&gt;="&amp;DATE(YEAR($A$4),MONTH($A$4)+1,1),'Регистрация расход товаров'!$D$4:$D$2000,$B62)</f>
        <v>0</v>
      </c>
      <c r="K62" s="95">
        <f>SUMIFS('Регистрация расход товаров'!$H$4:$H$2000,'Регистрация расход товаров'!$A$4:$A$2000,"&gt;="&amp;DATE(YEAR($A$4),MONTH($A$4),1),'Регистрация расход товаров'!$D$4:$D$2000,$B62)-SUMIFS('Регистрация расход товаров'!$H$4:$H$2000,'Регистрация расход товаров'!$A$4:$A$2000,"&gt;="&amp;DATE(YEAR($A$4),MONTH($A$4)+1,1),'Регистрация расход товаров'!$D$4:$D$2000,$B62)</f>
        <v>0</v>
      </c>
      <c r="L62" s="94">
        <f t="shared" si="1"/>
        <v>0</v>
      </c>
      <c r="M62" s="95">
        <f t="shared" si="2"/>
        <v>0</v>
      </c>
    </row>
    <row r="63" spans="1:13">
      <c r="A63" s="86">
        <f>IF(E63&gt;0,MAX($A$8:A62)+1,0)</f>
        <v>0</v>
      </c>
      <c r="B63" s="87"/>
      <c r="C63" s="88"/>
      <c r="D63" s="99"/>
      <c r="E63" s="77">
        <f t="shared" si="4"/>
        <v>0</v>
      </c>
      <c r="F63" s="103">
        <f>IFERROR((SUMIF('Остаток на начало год'!$B$5:$B$302,$B63,'Остаток на начало год'!$E$5:$E$302)+SUMIFS('Регистрация приход товаров'!$G$4:$G$2000,'Регистрация приход товаров'!$D$4:$D$2000,$B63,'Регистрация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товаров'!$D$4:$D$2000,$B63),0)</f>
        <v>0</v>
      </c>
      <c r="G63" s="95">
        <f>IFERROR((SUMIF('Остаток на начало год'!$B$5:$B$302,$B63,'Остаток на начало год'!$F$5:$F$302)+SUMIFS('Регистрация приход товаров'!$H$4:$H$2000,'Регистрация приход товаров'!$D$4:$D$2000,$B63,'Регистрация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товаров'!$D$4:$D$2000,$B63),0)</f>
        <v>0</v>
      </c>
      <c r="H63" s="94">
        <f>SUMIFS('Регистрация приход товаров'!$G$4:$G$2000,'Регистрация приход товаров'!$A$4:$A$2000,"&gt;="&amp;DATE(YEAR($A$4),MONTH($A$4),1),'Регистрация приход товаров'!$D$4:$D$2000,$B63)-SUMIFS('Регистрация приход товаров'!$G$4:$G$2000,'Регистрация приход товаров'!$A$4:$A$2000,"&gt;="&amp;DATE(YEAR($A$4),MONTH($A$4)+1,1),'Регистрация приход товаров'!$D$4:$D$2000,$B63)</f>
        <v>0</v>
      </c>
      <c r="I63" s="95">
        <f>SUMIFS('Регистрация приход товаров'!$H$4:$H$2000,'Регистрация приход товаров'!$A$4:$A$2000,"&gt;="&amp;DATE(YEAR($A$4),MONTH($A$4),1),'Регистрация приход товаров'!$D$4:$D$2000,$B63)-SUMIFS('Регистрация приход товаров'!$H$4:$H$2000,'Регистрация приход товаров'!$A$4:$A$2000,"&gt;="&amp;DATE(YEAR($A$4),MONTH($A$4)+1,1),'Регистрация приход товаров'!$D$4:$D$2000,$B63)</f>
        <v>0</v>
      </c>
      <c r="J63" s="94">
        <f>SUMIFS('Регистрация расход товаров'!$G$4:$G$2000,'Регистрация расход товаров'!$A$4:$A$2000,"&gt;="&amp;DATE(YEAR($A$4),MONTH($A$4),1),'Регистрация расход товаров'!$D$4:$D$2000,$B63)-SUMIFS('Регистрация расход товаров'!$G$4:$G$2000,'Регистрация расход товаров'!$A$4:$A$2000,"&gt;="&amp;DATE(YEAR($A$4),MONTH($A$4)+1,1),'Регистрация расход товаров'!$D$4:$D$2000,$B63)</f>
        <v>0</v>
      </c>
      <c r="K63" s="95">
        <f>SUMIFS('Регистрация расход товаров'!$H$4:$H$2000,'Регистрация расход товаров'!$A$4:$A$2000,"&gt;="&amp;DATE(YEAR($A$4),MONTH($A$4),1),'Регистрация расход товаров'!$D$4:$D$2000,$B63)-SUMIFS('Регистрация расход товаров'!$H$4:$H$2000,'Регистрация расход товаров'!$A$4:$A$2000,"&gt;="&amp;DATE(YEAR($A$4),MONTH($A$4)+1,1),'Регистрация расход товаров'!$D$4:$D$2000,$B63)</f>
        <v>0</v>
      </c>
      <c r="L63" s="94">
        <f t="shared" si="1"/>
        <v>0</v>
      </c>
      <c r="M63" s="95">
        <f t="shared" si="2"/>
        <v>0</v>
      </c>
    </row>
    <row r="64" spans="1:13">
      <c r="A64" s="86">
        <f>IF(E64&gt;0,MAX($A$8:A63)+1,0)</f>
        <v>0</v>
      </c>
      <c r="B64" s="87"/>
      <c r="C64" s="88"/>
      <c r="D64" s="99"/>
      <c r="E64" s="77">
        <f t="shared" si="4"/>
        <v>0</v>
      </c>
      <c r="F64" s="103">
        <f>IFERROR((SUMIF('Остаток на начало год'!$B$5:$B$302,$B64,'Остаток на начало год'!$E$5:$E$302)+SUMIFS('Регистрация приход товаров'!$G$4:$G$2000,'Регистрация приход товаров'!$D$4:$D$2000,$B64,'Регистрация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товаров'!$D$4:$D$2000,$B64),0)</f>
        <v>0</v>
      </c>
      <c r="G64" s="95">
        <f>IFERROR((SUMIF('Остаток на начало год'!$B$5:$B$302,$B64,'Остаток на начало год'!$F$5:$F$302)+SUMIFS('Регистрация приход товаров'!$H$4:$H$2000,'Регистрация приход товаров'!$D$4:$D$2000,$B64,'Регистрация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товаров'!$D$4:$D$2000,$B64),0)</f>
        <v>0</v>
      </c>
      <c r="H64" s="94">
        <f>SUMIFS('Регистрация приход товаров'!$G$4:$G$2000,'Регистрация приход товаров'!$A$4:$A$2000,"&gt;="&amp;DATE(YEAR($A$4),MONTH($A$4),1),'Регистрация приход товаров'!$D$4:$D$2000,$B64)-SUMIFS('Регистрация приход товаров'!$G$4:$G$2000,'Регистрация приход товаров'!$A$4:$A$2000,"&gt;="&amp;DATE(YEAR($A$4),MONTH($A$4)+1,1),'Регистрация приход товаров'!$D$4:$D$2000,$B64)</f>
        <v>0</v>
      </c>
      <c r="I64" s="95">
        <f>SUMIFS('Регистрация приход товаров'!$H$4:$H$2000,'Регистрация приход товаров'!$A$4:$A$2000,"&gt;="&amp;DATE(YEAR($A$4),MONTH($A$4),1),'Регистрация приход товаров'!$D$4:$D$2000,$B64)-SUMIFS('Регистрация приход товаров'!$H$4:$H$2000,'Регистрация приход товаров'!$A$4:$A$2000,"&gt;="&amp;DATE(YEAR($A$4),MONTH($A$4)+1,1),'Регистрация приход товаров'!$D$4:$D$2000,$B64)</f>
        <v>0</v>
      </c>
      <c r="J64" s="94">
        <f>SUMIFS('Регистрация расход товаров'!$G$4:$G$2000,'Регистрация расход товаров'!$A$4:$A$2000,"&gt;="&amp;DATE(YEAR($A$4),MONTH($A$4),1),'Регистрация расход товаров'!$D$4:$D$2000,$B64)-SUMIFS('Регистрация расход товаров'!$G$4:$G$2000,'Регистрация расход товаров'!$A$4:$A$2000,"&gt;="&amp;DATE(YEAR($A$4),MONTH($A$4)+1,1),'Регистрация расход товаров'!$D$4:$D$2000,$B64)</f>
        <v>0</v>
      </c>
      <c r="K64" s="95">
        <f>SUMIFS('Регистрация расход товаров'!$H$4:$H$2000,'Регистрация расход товаров'!$A$4:$A$2000,"&gt;="&amp;DATE(YEAR($A$4),MONTH($A$4),1),'Регистрация расход товаров'!$D$4:$D$2000,$B64)-SUMIFS('Регистрация расход товаров'!$H$4:$H$2000,'Регистрация расход товаров'!$A$4:$A$2000,"&gt;="&amp;DATE(YEAR($A$4),MONTH($A$4)+1,1),'Регистрация расход товаров'!$D$4:$D$2000,$B64)</f>
        <v>0</v>
      </c>
      <c r="L64" s="94">
        <f t="shared" si="1"/>
        <v>0</v>
      </c>
      <c r="M64" s="95">
        <f t="shared" si="2"/>
        <v>0</v>
      </c>
    </row>
    <row r="65" spans="1:13">
      <c r="A65" s="86">
        <f>IF(E65&gt;0,MAX($A$8:A64)+1,0)</f>
        <v>0</v>
      </c>
      <c r="B65" s="87"/>
      <c r="C65" s="88"/>
      <c r="D65" s="99"/>
      <c r="E65" s="77">
        <f t="shared" si="4"/>
        <v>0</v>
      </c>
      <c r="F65" s="103">
        <f>IFERROR((SUMIF('Остаток на начало год'!$B$5:$B$302,$B65,'Остаток на начало год'!$E$5:$E$302)+SUMIFS('Регистрация приход товаров'!$G$4:$G$2000,'Регистрация приход товаров'!$D$4:$D$2000,$B65,'Регистрация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товаров'!$D$4:$D$2000,$B65),0)</f>
        <v>0</v>
      </c>
      <c r="G65" s="95">
        <f>IFERROR((SUMIF('Остаток на начало год'!$B$5:$B$302,$B65,'Остаток на начало год'!$F$5:$F$302)+SUMIFS('Регистрация приход товаров'!$H$4:$H$2000,'Регистрация приход товаров'!$D$4:$D$2000,$B65,'Регистрация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товаров'!$D$4:$D$2000,$B65),0)</f>
        <v>0</v>
      </c>
      <c r="H65" s="94">
        <f>SUMIFS('Регистрация приход товаров'!$G$4:$G$2000,'Регистрация приход товаров'!$A$4:$A$2000,"&gt;="&amp;DATE(YEAR($A$4),MONTH($A$4),1),'Регистрация приход товаров'!$D$4:$D$2000,$B65)-SUMIFS('Регистрация приход товаров'!$G$4:$G$2000,'Регистрация приход товаров'!$A$4:$A$2000,"&gt;="&amp;DATE(YEAR($A$4),MONTH($A$4)+1,1),'Регистрация приход товаров'!$D$4:$D$2000,$B65)</f>
        <v>0</v>
      </c>
      <c r="I65" s="95">
        <f>SUMIFS('Регистрация приход товаров'!$H$4:$H$2000,'Регистрация приход товаров'!$A$4:$A$2000,"&gt;="&amp;DATE(YEAR($A$4),MONTH($A$4),1),'Регистрация приход товаров'!$D$4:$D$2000,$B65)-SUMIFS('Регистрация приход товаров'!$H$4:$H$2000,'Регистрация приход товаров'!$A$4:$A$2000,"&gt;="&amp;DATE(YEAR($A$4),MONTH($A$4)+1,1),'Регистрация приход товаров'!$D$4:$D$2000,$B65)</f>
        <v>0</v>
      </c>
      <c r="J65" s="94">
        <f>SUMIFS('Регистрация расход товаров'!$G$4:$G$2000,'Регистрация расход товаров'!$A$4:$A$2000,"&gt;="&amp;DATE(YEAR($A$4),MONTH($A$4),1),'Регистрация расход товаров'!$D$4:$D$2000,$B65)-SUMIFS('Регистрация расход товаров'!$G$4:$G$2000,'Регистрация расход товаров'!$A$4:$A$2000,"&gt;="&amp;DATE(YEAR($A$4),MONTH($A$4)+1,1),'Регистрация расход товаров'!$D$4:$D$2000,$B65)</f>
        <v>0</v>
      </c>
      <c r="K65" s="95">
        <f>SUMIFS('Регистрация расход товаров'!$H$4:$H$2000,'Регистрация расход товаров'!$A$4:$A$2000,"&gt;="&amp;DATE(YEAR($A$4),MONTH($A$4),1),'Регистрация расход товаров'!$D$4:$D$2000,$B65)-SUMIFS('Регистрация расход товаров'!$H$4:$H$2000,'Регистрация расход товаров'!$A$4:$A$2000,"&gt;="&amp;DATE(YEAR($A$4),MONTH($A$4)+1,1),'Регистрация расход товаров'!$D$4:$D$2000,$B65)</f>
        <v>0</v>
      </c>
      <c r="L65" s="94">
        <f t="shared" si="1"/>
        <v>0</v>
      </c>
      <c r="M65" s="95">
        <f t="shared" si="2"/>
        <v>0</v>
      </c>
    </row>
    <row r="66" spans="1:13">
      <c r="A66" s="86">
        <f>IF(E66&gt;0,MAX($A$8:A65)+1,0)</f>
        <v>0</v>
      </c>
      <c r="B66" s="87"/>
      <c r="C66" s="88"/>
      <c r="D66" s="99"/>
      <c r="E66" s="77">
        <f t="shared" si="4"/>
        <v>0</v>
      </c>
      <c r="F66" s="103">
        <f>IFERROR((SUMIF('Остаток на начало год'!$B$5:$B$302,$B66,'Остаток на начало год'!$E$5:$E$302)+SUMIFS('Регистрация приход товаров'!$G$4:$G$2000,'Регистрация приход товаров'!$D$4:$D$2000,$B66,'Регистрация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товаров'!$D$4:$D$2000,$B66),0)</f>
        <v>0</v>
      </c>
      <c r="G66" s="95">
        <f>IFERROR((SUMIF('Остаток на начало год'!$B$5:$B$302,$B66,'Остаток на начало год'!$F$5:$F$302)+SUMIFS('Регистрация приход товаров'!$H$4:$H$2000,'Регистрация приход товаров'!$D$4:$D$2000,$B66,'Регистрация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товаров'!$D$4:$D$2000,$B66),0)</f>
        <v>0</v>
      </c>
      <c r="H66" s="94">
        <f>SUMIFS('Регистрация приход товаров'!$G$4:$G$2000,'Регистрация приход товаров'!$A$4:$A$2000,"&gt;="&amp;DATE(YEAR($A$4),MONTH($A$4),1),'Регистрация приход товаров'!$D$4:$D$2000,$B66)-SUMIFS('Регистрация приход товаров'!$G$4:$G$2000,'Регистрация приход товаров'!$A$4:$A$2000,"&gt;="&amp;DATE(YEAR($A$4),MONTH($A$4)+1,1),'Регистрация приход товаров'!$D$4:$D$2000,$B66)</f>
        <v>0</v>
      </c>
      <c r="I66" s="95">
        <f>SUMIFS('Регистрация приход товаров'!$H$4:$H$2000,'Регистрация приход товаров'!$A$4:$A$2000,"&gt;="&amp;DATE(YEAR($A$4),MONTH($A$4),1),'Регистрация приход товаров'!$D$4:$D$2000,$B66)-SUMIFS('Регистрация приход товаров'!$H$4:$H$2000,'Регистрация приход товаров'!$A$4:$A$2000,"&gt;="&amp;DATE(YEAR($A$4),MONTH($A$4)+1,1),'Регистрация приход товаров'!$D$4:$D$2000,$B66)</f>
        <v>0</v>
      </c>
      <c r="J66" s="94">
        <f>SUMIFS('Регистрация расход товаров'!$G$4:$G$2000,'Регистрация расход товаров'!$A$4:$A$2000,"&gt;="&amp;DATE(YEAR($A$4),MONTH($A$4),1),'Регистрация расход товаров'!$D$4:$D$2000,$B66)-SUMIFS('Регистрация расход товаров'!$G$4:$G$2000,'Регистрация расход товаров'!$A$4:$A$2000,"&gt;="&amp;DATE(YEAR($A$4),MONTH($A$4)+1,1),'Регистрация расход товаров'!$D$4:$D$2000,$B66)</f>
        <v>0</v>
      </c>
      <c r="K66" s="95">
        <f>SUMIFS('Регистрация расход товаров'!$H$4:$H$2000,'Регистрация расход товаров'!$A$4:$A$2000,"&gt;="&amp;DATE(YEAR($A$4),MONTH($A$4),1),'Регистрация расход товаров'!$D$4:$D$2000,$B66)-SUMIFS('Регистрация расход товаров'!$H$4:$H$2000,'Регистрация расход товаров'!$A$4:$A$2000,"&gt;="&amp;DATE(YEAR($A$4),MONTH($A$4)+1,1),'Регистрация расход товаров'!$D$4:$D$2000,$B66)</f>
        <v>0</v>
      </c>
      <c r="L66" s="94">
        <f t="shared" si="1"/>
        <v>0</v>
      </c>
      <c r="M66" s="95">
        <f t="shared" si="2"/>
        <v>0</v>
      </c>
    </row>
    <row r="67" spans="1:13">
      <c r="A67" s="86">
        <f>IF(E67&gt;0,MAX($A$8:A66)+1,0)</f>
        <v>0</v>
      </c>
      <c r="B67" s="87"/>
      <c r="C67" s="88"/>
      <c r="D67" s="99"/>
      <c r="E67" s="77">
        <f t="shared" si="4"/>
        <v>0</v>
      </c>
      <c r="F67" s="103">
        <f>IFERROR((SUMIF('Остаток на начало год'!$B$5:$B$302,$B67,'Остаток на начало год'!$E$5:$E$302)+SUMIFS('Регистрация приход товаров'!$G$4:$G$2000,'Регистрация приход товаров'!$D$4:$D$2000,$B67,'Регистрация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товаров'!$D$4:$D$2000,$B67),0)</f>
        <v>0</v>
      </c>
      <c r="G67" s="95">
        <f>IFERROR((SUMIF('Остаток на начало год'!$B$5:$B$302,$B67,'Остаток на начало год'!$F$5:$F$302)+SUMIFS('Регистрация приход товаров'!$H$4:$H$2000,'Регистрация приход товаров'!$D$4:$D$2000,$B67,'Регистрация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товаров'!$D$4:$D$2000,$B67),0)</f>
        <v>0</v>
      </c>
      <c r="H67" s="94">
        <f>SUMIFS('Регистрация приход товаров'!$G$4:$G$2000,'Регистрация приход товаров'!$A$4:$A$2000,"&gt;="&amp;DATE(YEAR($A$4),MONTH($A$4),1),'Регистрация приход товаров'!$D$4:$D$2000,$B67)-SUMIFS('Регистрация приход товаров'!$G$4:$G$2000,'Регистрация приход товаров'!$A$4:$A$2000,"&gt;="&amp;DATE(YEAR($A$4),MONTH($A$4)+1,1),'Регистрация приход товаров'!$D$4:$D$2000,$B67)</f>
        <v>0</v>
      </c>
      <c r="I67" s="95">
        <f>SUMIFS('Регистрация приход товаров'!$H$4:$H$2000,'Регистрация приход товаров'!$A$4:$A$2000,"&gt;="&amp;DATE(YEAR($A$4),MONTH($A$4),1),'Регистрация приход товаров'!$D$4:$D$2000,$B67)-SUMIFS('Регистрация приход товаров'!$H$4:$H$2000,'Регистрация приход товаров'!$A$4:$A$2000,"&gt;="&amp;DATE(YEAR($A$4),MONTH($A$4)+1,1),'Регистрация приход товаров'!$D$4:$D$2000,$B67)</f>
        <v>0</v>
      </c>
      <c r="J67" s="94">
        <f>SUMIFS('Регистрация расход товаров'!$G$4:$G$2000,'Регистрация расход товаров'!$A$4:$A$2000,"&gt;="&amp;DATE(YEAR($A$4),MONTH($A$4),1),'Регистрация расход товаров'!$D$4:$D$2000,$B67)-SUMIFS('Регистрация расход товаров'!$G$4:$G$2000,'Регистрация расход товаров'!$A$4:$A$2000,"&gt;="&amp;DATE(YEAR($A$4),MONTH($A$4)+1,1),'Регистрация расход товаров'!$D$4:$D$2000,$B67)</f>
        <v>0</v>
      </c>
      <c r="K67" s="95">
        <f>SUMIFS('Регистрация расход товаров'!$H$4:$H$2000,'Регистрация расход товаров'!$A$4:$A$2000,"&gt;="&amp;DATE(YEAR($A$4),MONTH($A$4),1),'Регистрация расход товаров'!$D$4:$D$2000,$B67)-SUMIFS('Регистрация расход товаров'!$H$4:$H$2000,'Регистрация расход товаров'!$A$4:$A$2000,"&gt;="&amp;DATE(YEAR($A$4),MONTH($A$4)+1,1),'Регистрация расход товаров'!$D$4:$D$2000,$B67)</f>
        <v>0</v>
      </c>
      <c r="L67" s="94">
        <f t="shared" si="1"/>
        <v>0</v>
      </c>
      <c r="M67" s="95">
        <f t="shared" si="2"/>
        <v>0</v>
      </c>
    </row>
    <row r="68" spans="1:13">
      <c r="A68" s="86">
        <f>IF(E68&gt;0,MAX($A$8:A67)+1,0)</f>
        <v>0</v>
      </c>
      <c r="B68" s="87"/>
      <c r="C68" s="88"/>
      <c r="D68" s="99"/>
      <c r="E68" s="77">
        <f t="shared" si="4"/>
        <v>0</v>
      </c>
      <c r="F68" s="103">
        <f>IFERROR((SUMIF('Остаток на начало год'!$B$5:$B$302,$B68,'Остаток на начало год'!$E$5:$E$302)+SUMIFS('Регистрация приход товаров'!$G$4:$G$2000,'Регистрация приход товаров'!$D$4:$D$2000,$B68,'Регистрация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товаров'!$D$4:$D$2000,$B68),0)</f>
        <v>0</v>
      </c>
      <c r="G68" s="95">
        <f>IFERROR((SUMIF('Остаток на начало год'!$B$5:$B$302,$B68,'Остаток на начало год'!$F$5:$F$302)+SUMIFS('Регистрация приход товаров'!$H$4:$H$2000,'Регистрация приход товаров'!$D$4:$D$2000,$B68,'Регистрация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товаров'!$D$4:$D$2000,$B68),0)</f>
        <v>0</v>
      </c>
      <c r="H68" s="94">
        <f>SUMIFS('Регистрация приход товаров'!$G$4:$G$2000,'Регистрация приход товаров'!$A$4:$A$2000,"&gt;="&amp;DATE(YEAR($A$4),MONTH($A$4),1),'Регистрация приход товаров'!$D$4:$D$2000,$B68)-SUMIFS('Регистрация приход товаров'!$G$4:$G$2000,'Регистрация приход товаров'!$A$4:$A$2000,"&gt;="&amp;DATE(YEAR($A$4),MONTH($A$4)+1,1),'Регистрация приход товаров'!$D$4:$D$2000,$B68)</f>
        <v>0</v>
      </c>
      <c r="I68" s="95">
        <f>SUMIFS('Регистрация приход товаров'!$H$4:$H$2000,'Регистрация приход товаров'!$A$4:$A$2000,"&gt;="&amp;DATE(YEAR($A$4),MONTH($A$4),1),'Регистрация приход товаров'!$D$4:$D$2000,$B68)-SUMIFS('Регистрация приход товаров'!$H$4:$H$2000,'Регистрация приход товаров'!$A$4:$A$2000,"&gt;="&amp;DATE(YEAR($A$4),MONTH($A$4)+1,1),'Регистрация приход товаров'!$D$4:$D$2000,$B68)</f>
        <v>0</v>
      </c>
      <c r="J68" s="94">
        <f>SUMIFS('Регистрация расход товаров'!$G$4:$G$2000,'Регистрация расход товаров'!$A$4:$A$2000,"&gt;="&amp;DATE(YEAR($A$4),MONTH($A$4),1),'Регистрация расход товаров'!$D$4:$D$2000,$B68)-SUMIFS('Регистрация расход товаров'!$G$4:$G$2000,'Регистрация расход товаров'!$A$4:$A$2000,"&gt;="&amp;DATE(YEAR($A$4),MONTH($A$4)+1,1),'Регистрация расход товаров'!$D$4:$D$2000,$B68)</f>
        <v>0</v>
      </c>
      <c r="K68" s="95">
        <f>SUMIFS('Регистрация расход товаров'!$H$4:$H$2000,'Регистрация расход товаров'!$A$4:$A$2000,"&gt;="&amp;DATE(YEAR($A$4),MONTH($A$4),1),'Регистрация расход товаров'!$D$4:$D$2000,$B68)-SUMIFS('Регистрация расход товаров'!$H$4:$H$2000,'Регистрация расход товаров'!$A$4:$A$2000,"&gt;="&amp;DATE(YEAR($A$4),MONTH($A$4)+1,1),'Регистрация расход товаров'!$D$4:$D$2000,$B68)</f>
        <v>0</v>
      </c>
      <c r="L68" s="94">
        <f t="shared" si="1"/>
        <v>0</v>
      </c>
      <c r="M68" s="95">
        <f t="shared" si="2"/>
        <v>0</v>
      </c>
    </row>
    <row r="69" spans="1:13">
      <c r="A69" s="86">
        <f>IF(E69&gt;0,MAX($A$8:A68)+1,0)</f>
        <v>0</v>
      </c>
      <c r="B69" s="87"/>
      <c r="C69" s="88"/>
      <c r="D69" s="99"/>
      <c r="E69" s="77">
        <f t="shared" si="4"/>
        <v>0</v>
      </c>
      <c r="F69" s="103">
        <f>IFERROR((SUMIF('Остаток на начало год'!$B$5:$B$302,$B69,'Остаток на начало год'!$E$5:$E$302)+SUMIFS('Регистрация приход товаров'!$G$4:$G$2000,'Регистрация приход товаров'!$D$4:$D$2000,$B69,'Регистрация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товаров'!$D$4:$D$2000,$B69),0)</f>
        <v>0</v>
      </c>
      <c r="G69" s="95">
        <f>IFERROR((SUMIF('Остаток на начало год'!$B$5:$B$302,$B69,'Остаток на начало год'!$F$5:$F$302)+SUMIFS('Регистрация приход товаров'!$H$4:$H$2000,'Регистрация приход товаров'!$D$4:$D$2000,$B69,'Регистрация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товаров'!$D$4:$D$2000,$B69),0)</f>
        <v>0</v>
      </c>
      <c r="H69" s="94">
        <f>SUMIFS('Регистрация приход товаров'!$G$4:$G$2000,'Регистрация приход товаров'!$A$4:$A$2000,"&gt;="&amp;DATE(YEAR($A$4),MONTH($A$4),1),'Регистрация приход товаров'!$D$4:$D$2000,$B69)-SUMIFS('Регистрация приход товаров'!$G$4:$G$2000,'Регистрация приход товаров'!$A$4:$A$2000,"&gt;="&amp;DATE(YEAR($A$4),MONTH($A$4)+1,1),'Регистрация приход товаров'!$D$4:$D$2000,$B69)</f>
        <v>0</v>
      </c>
      <c r="I69" s="95">
        <f>SUMIFS('Регистрация приход товаров'!$H$4:$H$2000,'Регистрация приход товаров'!$A$4:$A$2000,"&gt;="&amp;DATE(YEAR($A$4),MONTH($A$4),1),'Регистрация приход товаров'!$D$4:$D$2000,$B69)-SUMIFS('Регистрация приход товаров'!$H$4:$H$2000,'Регистрация приход товаров'!$A$4:$A$2000,"&gt;="&amp;DATE(YEAR($A$4),MONTH($A$4)+1,1),'Регистрация приход товаров'!$D$4:$D$2000,$B69)</f>
        <v>0</v>
      </c>
      <c r="J69" s="94">
        <f>SUMIFS('Регистрация расход товаров'!$G$4:$G$2000,'Регистрация расход товаров'!$A$4:$A$2000,"&gt;="&amp;DATE(YEAR($A$4),MONTH($A$4),1),'Регистрация расход товаров'!$D$4:$D$2000,$B69)-SUMIFS('Регистрация расход товаров'!$G$4:$G$2000,'Регистрация расход товаров'!$A$4:$A$2000,"&gt;="&amp;DATE(YEAR($A$4),MONTH($A$4)+1,1),'Регистрация расход товаров'!$D$4:$D$2000,$B69)</f>
        <v>0</v>
      </c>
      <c r="K69" s="95">
        <f>SUMIFS('Регистрация расход товаров'!$H$4:$H$2000,'Регистрация расход товаров'!$A$4:$A$2000,"&gt;="&amp;DATE(YEAR($A$4),MONTH($A$4),1),'Регистрация расход товаров'!$D$4:$D$2000,$B69)-SUMIFS('Регистрация расход товаров'!$H$4:$H$2000,'Регистрация расход товаров'!$A$4:$A$2000,"&gt;="&amp;DATE(YEAR($A$4),MONTH($A$4)+1,1),'Регистрация расход товаров'!$D$4:$D$2000,$B69)</f>
        <v>0</v>
      </c>
      <c r="L69" s="94">
        <f t="shared" si="1"/>
        <v>0</v>
      </c>
      <c r="M69" s="95">
        <f t="shared" si="2"/>
        <v>0</v>
      </c>
    </row>
    <row r="70" spans="1:13">
      <c r="A70" s="86">
        <f>IF(E70&gt;0,MAX($A$8:A69)+1,0)</f>
        <v>0</v>
      </c>
      <c r="B70" s="87"/>
      <c r="C70" s="88"/>
      <c r="D70" s="99"/>
      <c r="E70" s="77">
        <f t="shared" si="4"/>
        <v>0</v>
      </c>
      <c r="F70" s="103">
        <f>IFERROR((SUMIF('Остаток на начало год'!$B$5:$B$302,$B70,'Остаток на начало год'!$E$5:$E$302)+SUMIFS('Регистрация приход товаров'!$G$4:$G$2000,'Регистрация приход товаров'!$D$4:$D$2000,$B70,'Регистрация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товаров'!$D$4:$D$2000,$B70),0)</f>
        <v>0</v>
      </c>
      <c r="G70" s="95">
        <f>IFERROR((SUMIF('Остаток на начало год'!$B$5:$B$302,$B70,'Остаток на начало год'!$F$5:$F$302)+SUMIFS('Регистрация приход товаров'!$H$4:$H$2000,'Регистрация приход товаров'!$D$4:$D$2000,$B70,'Регистрация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товаров'!$D$4:$D$2000,$B70),0)</f>
        <v>0</v>
      </c>
      <c r="H70" s="94">
        <f>SUMIFS('Регистрация приход товаров'!$G$4:$G$2000,'Регистрация приход товаров'!$A$4:$A$2000,"&gt;="&amp;DATE(YEAR($A$4),MONTH($A$4),1),'Регистрация приход товаров'!$D$4:$D$2000,$B70)-SUMIFS('Регистрация приход товаров'!$G$4:$G$2000,'Регистрация приход товаров'!$A$4:$A$2000,"&gt;="&amp;DATE(YEAR($A$4),MONTH($A$4)+1,1),'Регистрация приход товаров'!$D$4:$D$2000,$B70)</f>
        <v>0</v>
      </c>
      <c r="I70" s="95">
        <f>SUMIFS('Регистрация приход товаров'!$H$4:$H$2000,'Регистрация приход товаров'!$A$4:$A$2000,"&gt;="&amp;DATE(YEAR($A$4),MONTH($A$4),1),'Регистрация приход товаров'!$D$4:$D$2000,$B70)-SUMIFS('Регистрация приход товаров'!$H$4:$H$2000,'Регистрация приход товаров'!$A$4:$A$2000,"&gt;="&amp;DATE(YEAR($A$4),MONTH($A$4)+1,1),'Регистрация приход товаров'!$D$4:$D$2000,$B70)</f>
        <v>0</v>
      </c>
      <c r="J70" s="94">
        <f>SUMIFS('Регистрация расход товаров'!$G$4:$G$2000,'Регистрация расход товаров'!$A$4:$A$2000,"&gt;="&amp;DATE(YEAR($A$4),MONTH($A$4),1),'Регистрация расход товаров'!$D$4:$D$2000,$B70)-SUMIFS('Регистрация расход товаров'!$G$4:$G$2000,'Регистрация расход товаров'!$A$4:$A$2000,"&gt;="&amp;DATE(YEAR($A$4),MONTH($A$4)+1,1),'Регистрация расход товаров'!$D$4:$D$2000,$B70)</f>
        <v>0</v>
      </c>
      <c r="K70" s="95">
        <f>SUMIFS('Регистрация расход товаров'!$H$4:$H$2000,'Регистрация расход товаров'!$A$4:$A$2000,"&gt;="&amp;DATE(YEAR($A$4),MONTH($A$4),1),'Регистрация расход товаров'!$D$4:$D$2000,$B70)-SUMIFS('Регистрация расход товаров'!$H$4:$H$2000,'Регистрация расход товаров'!$A$4:$A$2000,"&gt;="&amp;DATE(YEAR($A$4),MONTH($A$4)+1,1),'Регистрация расход товаров'!$D$4:$D$2000,$B70)</f>
        <v>0</v>
      </c>
      <c r="L70" s="94">
        <f t="shared" si="1"/>
        <v>0</v>
      </c>
      <c r="M70" s="95">
        <f t="shared" si="2"/>
        <v>0</v>
      </c>
    </row>
    <row r="71" spans="1:13">
      <c r="A71" s="86">
        <f>IF(E71&gt;0,MAX($A$8:A70)+1,0)</f>
        <v>0</v>
      </c>
      <c r="B71" s="87"/>
      <c r="C71" s="88"/>
      <c r="D71" s="99"/>
      <c r="E71" s="77">
        <f t="shared" si="4"/>
        <v>0</v>
      </c>
      <c r="F71" s="103">
        <f>IFERROR((SUMIF('Остаток на начало год'!$B$5:$B$302,$B71,'Остаток на начало год'!$E$5:$E$302)+SUMIFS('Регистрация приход товаров'!$G$4:$G$2000,'Регистрация приход товаров'!$D$4:$D$2000,$B71,'Регистрация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товаров'!$D$4:$D$2000,$B71),0)</f>
        <v>0</v>
      </c>
      <c r="G71" s="95">
        <f>IFERROR((SUMIF('Остаток на начало год'!$B$5:$B$302,$B71,'Остаток на начало год'!$F$5:$F$302)+SUMIFS('Регистрация приход товаров'!$H$4:$H$2000,'Регистрация приход товаров'!$D$4:$D$2000,$B71,'Регистрация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товаров'!$D$4:$D$2000,$B71),0)</f>
        <v>0</v>
      </c>
      <c r="H71" s="94">
        <f>SUMIFS('Регистрация приход товаров'!$G$4:$G$2000,'Регистрация приход товаров'!$A$4:$A$2000,"&gt;="&amp;DATE(YEAR($A$4),MONTH($A$4),1),'Регистрация приход товаров'!$D$4:$D$2000,$B71)-SUMIFS('Регистрация приход товаров'!$G$4:$G$2000,'Регистрация приход товаров'!$A$4:$A$2000,"&gt;="&amp;DATE(YEAR($A$4),MONTH($A$4)+1,1),'Регистрация приход товаров'!$D$4:$D$2000,$B71)</f>
        <v>0</v>
      </c>
      <c r="I71" s="95">
        <f>SUMIFS('Регистрация приход товаров'!$H$4:$H$2000,'Регистрация приход товаров'!$A$4:$A$2000,"&gt;="&amp;DATE(YEAR($A$4),MONTH($A$4),1),'Регистрация приход товаров'!$D$4:$D$2000,$B71)-SUMIFS('Регистрация приход товаров'!$H$4:$H$2000,'Регистрация приход товаров'!$A$4:$A$2000,"&gt;="&amp;DATE(YEAR($A$4),MONTH($A$4)+1,1),'Регистрация приход товаров'!$D$4:$D$2000,$B71)</f>
        <v>0</v>
      </c>
      <c r="J71" s="94">
        <f>SUMIFS('Регистрация расход товаров'!$G$4:$G$2000,'Регистрация расход товаров'!$A$4:$A$2000,"&gt;="&amp;DATE(YEAR($A$4),MONTH($A$4),1),'Регистрация расход товаров'!$D$4:$D$2000,$B71)-SUMIFS('Регистрация расход товаров'!$G$4:$G$2000,'Регистрация расход товаров'!$A$4:$A$2000,"&gt;="&amp;DATE(YEAR($A$4),MONTH($A$4)+1,1),'Регистрация расход товаров'!$D$4:$D$2000,$B71)</f>
        <v>0</v>
      </c>
      <c r="K71" s="95">
        <f>SUMIFS('Регистрация расход товаров'!$H$4:$H$2000,'Регистрация расход товаров'!$A$4:$A$2000,"&gt;="&amp;DATE(YEAR($A$4),MONTH($A$4),1),'Регистрация расход товаров'!$D$4:$D$2000,$B71)-SUMIFS('Регистрация расход товаров'!$H$4:$H$2000,'Регистрация расход товаров'!$A$4:$A$2000,"&gt;="&amp;DATE(YEAR($A$4),MONTH($A$4)+1,1),'Регистрация расход товаров'!$D$4:$D$2000,$B71)</f>
        <v>0</v>
      </c>
      <c r="L71" s="94">
        <f t="shared" si="1"/>
        <v>0</v>
      </c>
      <c r="M71" s="95">
        <f t="shared" si="2"/>
        <v>0</v>
      </c>
    </row>
    <row r="72" spans="1:13">
      <c r="A72" s="86">
        <f>IF(E72&gt;0,MAX($A$8:A71)+1,0)</f>
        <v>0</v>
      </c>
      <c r="B72" s="87"/>
      <c r="C72" s="88"/>
      <c r="D72" s="99"/>
      <c r="E72" s="77">
        <f t="shared" si="4"/>
        <v>0</v>
      </c>
      <c r="F72" s="103">
        <f>IFERROR((SUMIF('Остаток на начало год'!$B$5:$B$302,$B72,'Остаток на начало год'!$E$5:$E$302)+SUMIFS('Регистрация приход товаров'!$G$4:$G$2000,'Регистрация приход товаров'!$D$4:$D$2000,$B72,'Регистрация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товаров'!$D$4:$D$2000,$B72),0)</f>
        <v>0</v>
      </c>
      <c r="G72" s="95">
        <f>IFERROR((SUMIF('Остаток на начало год'!$B$5:$B$302,$B72,'Остаток на начало год'!$F$5:$F$302)+SUMIFS('Регистрация приход товаров'!$H$4:$H$2000,'Регистрация приход товаров'!$D$4:$D$2000,$B72,'Регистрация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товаров'!$D$4:$D$2000,$B72),0)</f>
        <v>0</v>
      </c>
      <c r="H72" s="94">
        <f>SUMIFS('Регистрация приход товаров'!$G$4:$G$2000,'Регистрация приход товаров'!$A$4:$A$2000,"&gt;="&amp;DATE(YEAR($A$4),MONTH($A$4),1),'Регистрация приход товаров'!$D$4:$D$2000,$B72)-SUMIFS('Регистрация приход товаров'!$G$4:$G$2000,'Регистрация приход товаров'!$A$4:$A$2000,"&gt;="&amp;DATE(YEAR($A$4),MONTH($A$4)+1,1),'Регистрация приход товаров'!$D$4:$D$2000,$B72)</f>
        <v>0</v>
      </c>
      <c r="I72" s="95">
        <f>SUMIFS('Регистрация приход товаров'!$H$4:$H$2000,'Регистрация приход товаров'!$A$4:$A$2000,"&gt;="&amp;DATE(YEAR($A$4),MONTH($A$4),1),'Регистрация приход товаров'!$D$4:$D$2000,$B72)-SUMIFS('Регистрация приход товаров'!$H$4:$H$2000,'Регистрация приход товаров'!$A$4:$A$2000,"&gt;="&amp;DATE(YEAR($A$4),MONTH($A$4)+1,1),'Регистрация приход товаров'!$D$4:$D$2000,$B72)</f>
        <v>0</v>
      </c>
      <c r="J72" s="94">
        <f>SUMIFS('Регистрация расход товаров'!$G$4:$G$2000,'Регистрация расход товаров'!$A$4:$A$2000,"&gt;="&amp;DATE(YEAR($A$4),MONTH($A$4),1),'Регистрация расход товаров'!$D$4:$D$2000,$B72)-SUMIFS('Регистрация расход товаров'!$G$4:$G$2000,'Регистрация расход товаров'!$A$4:$A$2000,"&gt;="&amp;DATE(YEAR($A$4),MONTH($A$4)+1,1),'Регистрация расход товаров'!$D$4:$D$2000,$B72)</f>
        <v>0</v>
      </c>
      <c r="K72" s="95">
        <f>SUMIFS('Регистрация расход товаров'!$H$4:$H$2000,'Регистрация расход товаров'!$A$4:$A$2000,"&gt;="&amp;DATE(YEAR($A$4),MONTH($A$4),1),'Регистрация расход товаров'!$D$4:$D$2000,$B72)-SUMIFS('Регистрация расход товаров'!$H$4:$H$2000,'Регистрация расход товаров'!$A$4:$A$2000,"&gt;="&amp;DATE(YEAR($A$4),MONTH($A$4)+1,1),'Регистрация расход товаров'!$D$4:$D$2000,$B72)</f>
        <v>0</v>
      </c>
      <c r="L72" s="94">
        <f t="shared" si="1"/>
        <v>0</v>
      </c>
      <c r="M72" s="95">
        <f t="shared" si="2"/>
        <v>0</v>
      </c>
    </row>
    <row r="73" spans="1:13">
      <c r="A73" s="86">
        <f>IF(E73&gt;0,MAX($A$8:A72)+1,0)</f>
        <v>0</v>
      </c>
      <c r="B73" s="87"/>
      <c r="C73" s="88"/>
      <c r="D73" s="99"/>
      <c r="E73" s="77">
        <f t="shared" si="4"/>
        <v>0</v>
      </c>
      <c r="F73" s="103">
        <f>IFERROR((SUMIF('Остаток на начало год'!$B$5:$B$302,$B73,'Остаток на начало год'!$E$5:$E$302)+SUMIFS('Регистрация приход товаров'!$G$4:$G$2000,'Регистрация приход товаров'!$D$4:$D$2000,$B73,'Регистрация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товаров'!$D$4:$D$2000,$B73),0)</f>
        <v>0</v>
      </c>
      <c r="G73" s="95">
        <f>IFERROR((SUMIF('Остаток на начало год'!$B$5:$B$302,$B73,'Остаток на начало год'!$F$5:$F$302)+SUMIFS('Регистрация приход товаров'!$H$4:$H$2000,'Регистрация приход товаров'!$D$4:$D$2000,$B73,'Регистрация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товаров'!$D$4:$D$2000,$B73),0)</f>
        <v>0</v>
      </c>
      <c r="H73" s="94">
        <f>SUMIFS('Регистрация приход товаров'!$G$4:$G$2000,'Регистрация приход товаров'!$A$4:$A$2000,"&gt;="&amp;DATE(YEAR($A$4),MONTH($A$4),1),'Регистрация приход товаров'!$D$4:$D$2000,$B73)-SUMIFS('Регистрация приход товаров'!$G$4:$G$2000,'Регистрация приход товаров'!$A$4:$A$2000,"&gt;="&amp;DATE(YEAR($A$4),MONTH($A$4)+1,1),'Регистрация приход товаров'!$D$4:$D$2000,$B73)</f>
        <v>0</v>
      </c>
      <c r="I73" s="95">
        <f>SUMIFS('Регистрация приход товаров'!$H$4:$H$2000,'Регистрация приход товаров'!$A$4:$A$2000,"&gt;="&amp;DATE(YEAR($A$4),MONTH($A$4),1),'Регистрация приход товаров'!$D$4:$D$2000,$B73)-SUMIFS('Регистрация приход товаров'!$H$4:$H$2000,'Регистрация приход товаров'!$A$4:$A$2000,"&gt;="&amp;DATE(YEAR($A$4),MONTH($A$4)+1,1),'Регистрация приход товаров'!$D$4:$D$2000,$B73)</f>
        <v>0</v>
      </c>
      <c r="J73" s="94">
        <f>SUMIFS('Регистрация расход товаров'!$G$4:$G$2000,'Регистрация расход товаров'!$A$4:$A$2000,"&gt;="&amp;DATE(YEAR($A$4),MONTH($A$4),1),'Регистрация расход товаров'!$D$4:$D$2000,$B73)-SUMIFS('Регистрация расход товаров'!$G$4:$G$2000,'Регистрация расход товаров'!$A$4:$A$2000,"&gt;="&amp;DATE(YEAR($A$4),MONTH($A$4)+1,1),'Регистрация расход товаров'!$D$4:$D$2000,$B73)</f>
        <v>0</v>
      </c>
      <c r="K73" s="95">
        <f>SUMIFS('Регистрация расход товаров'!$H$4:$H$2000,'Регистрация расход товаров'!$A$4:$A$2000,"&gt;="&amp;DATE(YEAR($A$4),MONTH($A$4),1),'Регистрация расход товаров'!$D$4:$D$2000,$B73)-SUMIFS('Регистрация расход товаров'!$H$4:$H$2000,'Регистрация расход товаров'!$A$4:$A$2000,"&gt;="&amp;DATE(YEAR($A$4),MONTH($A$4)+1,1),'Регистрация расход товаров'!$D$4:$D$2000,$B73)</f>
        <v>0</v>
      </c>
      <c r="L73" s="94">
        <f t="shared" si="1"/>
        <v>0</v>
      </c>
      <c r="M73" s="95">
        <f t="shared" si="2"/>
        <v>0</v>
      </c>
    </row>
    <row r="74" spans="1:13">
      <c r="A74" s="86">
        <f>IF(E74&gt;0,MAX($A$8:A73)+1,0)</f>
        <v>0</v>
      </c>
      <c r="B74" s="87"/>
      <c r="C74" s="88"/>
      <c r="D74" s="99"/>
      <c r="E74" s="77">
        <f t="shared" si="4"/>
        <v>0</v>
      </c>
      <c r="F74" s="103">
        <f>IFERROR((SUMIF('Остаток на начало год'!$B$5:$B$302,$B74,'Остаток на начало год'!$E$5:$E$302)+SUMIFS('Регистрация приход товаров'!$G$4:$G$2000,'Регистрация приход товаров'!$D$4:$D$2000,$B74,'Регистрация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товаров'!$D$4:$D$2000,$B74),0)</f>
        <v>0</v>
      </c>
      <c r="G74" s="95">
        <f>IFERROR((SUMIF('Остаток на начало год'!$B$5:$B$302,$B74,'Остаток на начало год'!$F$5:$F$302)+SUMIFS('Регистрация приход товаров'!$H$4:$H$2000,'Регистрация приход товаров'!$D$4:$D$2000,$B74,'Регистрация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товаров'!$D$4:$D$2000,$B74),0)</f>
        <v>0</v>
      </c>
      <c r="H74" s="94">
        <f>SUMIFS('Регистрация приход товаров'!$G$4:$G$2000,'Регистрация приход товаров'!$A$4:$A$2000,"&gt;="&amp;DATE(YEAR($A$4),MONTH($A$4),1),'Регистрация приход товаров'!$D$4:$D$2000,$B74)-SUMIFS('Регистрация приход товаров'!$G$4:$G$2000,'Регистрация приход товаров'!$A$4:$A$2000,"&gt;="&amp;DATE(YEAR($A$4),MONTH($A$4)+1,1),'Регистрация приход товаров'!$D$4:$D$2000,$B74)</f>
        <v>0</v>
      </c>
      <c r="I74" s="95">
        <f>SUMIFS('Регистрация приход товаров'!$H$4:$H$2000,'Регистрация приход товаров'!$A$4:$A$2000,"&gt;="&amp;DATE(YEAR($A$4),MONTH($A$4),1),'Регистрация приход товаров'!$D$4:$D$2000,$B74)-SUMIFS('Регистрация приход товаров'!$H$4:$H$2000,'Регистрация приход товаров'!$A$4:$A$2000,"&gt;="&amp;DATE(YEAR($A$4),MONTH($A$4)+1,1),'Регистрация приход товаров'!$D$4:$D$2000,$B74)</f>
        <v>0</v>
      </c>
      <c r="J74" s="94">
        <f>SUMIFS('Регистрация расход товаров'!$G$4:$G$2000,'Регистрация расход товаров'!$A$4:$A$2000,"&gt;="&amp;DATE(YEAR($A$4),MONTH($A$4),1),'Регистрация расход товаров'!$D$4:$D$2000,$B74)-SUMIFS('Регистрация расход товаров'!$G$4:$G$2000,'Регистрация расход товаров'!$A$4:$A$2000,"&gt;="&amp;DATE(YEAR($A$4),MONTH($A$4)+1,1),'Регистрация расход товаров'!$D$4:$D$2000,$B74)</f>
        <v>0</v>
      </c>
      <c r="K74" s="95">
        <f>SUMIFS('Регистрация расход товаров'!$H$4:$H$2000,'Регистрация расход товаров'!$A$4:$A$2000,"&gt;="&amp;DATE(YEAR($A$4),MONTH($A$4),1),'Регистрация расход товаров'!$D$4:$D$2000,$B74)-SUMIFS('Регистрация расход товаров'!$H$4:$H$2000,'Регистрация расход товаров'!$A$4:$A$2000,"&gt;="&amp;DATE(YEAR($A$4),MONTH($A$4)+1,1),'Регистрация расход товаров'!$D$4:$D$2000,$B74)</f>
        <v>0</v>
      </c>
      <c r="L74" s="94">
        <f t="shared" ref="L74:L137" si="5">F74+H74-J74</f>
        <v>0</v>
      </c>
      <c r="M74" s="95">
        <f t="shared" ref="M74:M137" si="6">G74+I74-K74</f>
        <v>0</v>
      </c>
    </row>
    <row r="75" spans="1:13">
      <c r="A75" s="86">
        <f>IF(E75&gt;0,MAX($A$8:A74)+1,0)</f>
        <v>0</v>
      </c>
      <c r="B75" s="87"/>
      <c r="C75" s="88"/>
      <c r="D75" s="99"/>
      <c r="E75" s="77">
        <f t="shared" si="4"/>
        <v>0</v>
      </c>
      <c r="F75" s="103">
        <f>IFERROR((SUMIF('Остаток на начало год'!$B$5:$B$302,$B75,'Остаток на начало год'!$E$5:$E$302)+SUMIFS('Регистрация приход товаров'!$G$4:$G$2000,'Регистрация приход товаров'!$D$4:$D$2000,$B75,'Регистрация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товаров'!$D$4:$D$2000,$B75),0)</f>
        <v>0</v>
      </c>
      <c r="G75" s="95">
        <f>IFERROR((SUMIF('Остаток на начало год'!$B$5:$B$302,$B75,'Остаток на начало год'!$F$5:$F$302)+SUMIFS('Регистрация приход товаров'!$H$4:$H$2000,'Регистрация приход товаров'!$D$4:$D$2000,$B75,'Регистрация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товаров'!$D$4:$D$2000,$B75),0)</f>
        <v>0</v>
      </c>
      <c r="H75" s="94">
        <f>SUMIFS('Регистрация приход товаров'!$G$4:$G$2000,'Регистрация приход товаров'!$A$4:$A$2000,"&gt;="&amp;DATE(YEAR($A$4),MONTH($A$4),1),'Регистрация приход товаров'!$D$4:$D$2000,$B75)-SUMIFS('Регистрация приход товаров'!$G$4:$G$2000,'Регистрация приход товаров'!$A$4:$A$2000,"&gt;="&amp;DATE(YEAR($A$4),MONTH($A$4)+1,1),'Регистрация приход товаров'!$D$4:$D$2000,$B75)</f>
        <v>0</v>
      </c>
      <c r="I75" s="95">
        <f>SUMIFS('Регистрация приход товаров'!$H$4:$H$2000,'Регистрация приход товаров'!$A$4:$A$2000,"&gt;="&amp;DATE(YEAR($A$4),MONTH($A$4),1),'Регистрация приход товаров'!$D$4:$D$2000,$B75)-SUMIFS('Регистрация приход товаров'!$H$4:$H$2000,'Регистрация приход товаров'!$A$4:$A$2000,"&gt;="&amp;DATE(YEAR($A$4),MONTH($A$4)+1,1),'Регистрация приход товаров'!$D$4:$D$2000,$B75)</f>
        <v>0</v>
      </c>
      <c r="J75" s="94">
        <f>SUMIFS('Регистрация расход товаров'!$G$4:$G$2000,'Регистрация расход товаров'!$A$4:$A$2000,"&gt;="&amp;DATE(YEAR($A$4),MONTH($A$4),1),'Регистрация расход товаров'!$D$4:$D$2000,$B75)-SUMIFS('Регистрация расход товаров'!$G$4:$G$2000,'Регистрация расход товаров'!$A$4:$A$2000,"&gt;="&amp;DATE(YEAR($A$4),MONTH($A$4)+1,1),'Регистрация расход товаров'!$D$4:$D$2000,$B75)</f>
        <v>0</v>
      </c>
      <c r="K75" s="95">
        <f>SUMIFS('Регистрация расход товаров'!$H$4:$H$2000,'Регистрация расход товаров'!$A$4:$A$2000,"&gt;="&amp;DATE(YEAR($A$4),MONTH($A$4),1),'Регистрация расход товаров'!$D$4:$D$2000,$B75)-SUMIFS('Регистрация расход товаров'!$H$4:$H$2000,'Регистрация расход товаров'!$A$4:$A$2000,"&gt;="&amp;DATE(YEAR($A$4),MONTH($A$4)+1,1),'Регистрация расход товаров'!$D$4:$D$2000,$B75)</f>
        <v>0</v>
      </c>
      <c r="L75" s="94">
        <f t="shared" si="5"/>
        <v>0</v>
      </c>
      <c r="M75" s="95">
        <f t="shared" si="6"/>
        <v>0</v>
      </c>
    </row>
    <row r="76" spans="1:13">
      <c r="A76" s="86">
        <f>IF(E76&gt;0,MAX($A$8:A75)+1,0)</f>
        <v>0</v>
      </c>
      <c r="B76" s="87"/>
      <c r="C76" s="88"/>
      <c r="D76" s="99"/>
      <c r="E76" s="77">
        <f t="shared" ref="E76:E139" si="7">IFERROR(((G76+I76)/(F76+H76)),0)</f>
        <v>0</v>
      </c>
      <c r="F76" s="103">
        <f>IFERROR((SUMIF('Остаток на начало год'!$B$5:$B$302,$B76,'Остаток на начало год'!$E$5:$E$302)+SUMIFS('Регистрация приход товаров'!$G$4:$G$2000,'Регистрация приход товаров'!$D$4:$D$2000,$B76,'Регистрация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товаров'!$D$4:$D$2000,$B76),0)</f>
        <v>0</v>
      </c>
      <c r="G76" s="95">
        <f>IFERROR((SUMIF('Остаток на начало год'!$B$5:$B$302,$B76,'Остаток на начало год'!$F$5:$F$302)+SUMIFS('Регистрация приход товаров'!$H$4:$H$2000,'Регистрация приход товаров'!$D$4:$D$2000,$B76,'Регистрация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товаров'!$D$4:$D$2000,$B76),0)</f>
        <v>0</v>
      </c>
      <c r="H76" s="94">
        <f>SUMIFS('Регистрация приход товаров'!$G$4:$G$2000,'Регистрация приход товаров'!$A$4:$A$2000,"&gt;="&amp;DATE(YEAR($A$4),MONTH($A$4),1),'Регистрация приход товаров'!$D$4:$D$2000,$B76)-SUMIFS('Регистрация приход товаров'!$G$4:$G$2000,'Регистрация приход товаров'!$A$4:$A$2000,"&gt;="&amp;DATE(YEAR($A$4),MONTH($A$4)+1,1),'Регистрация приход товаров'!$D$4:$D$2000,$B76)</f>
        <v>0</v>
      </c>
      <c r="I76" s="95">
        <f>SUMIFS('Регистрация приход товаров'!$H$4:$H$2000,'Регистрация приход товаров'!$A$4:$A$2000,"&gt;="&amp;DATE(YEAR($A$4),MONTH($A$4),1),'Регистрация приход товаров'!$D$4:$D$2000,$B76)-SUMIFS('Регистрация приход товаров'!$H$4:$H$2000,'Регистрация приход товаров'!$A$4:$A$2000,"&gt;="&amp;DATE(YEAR($A$4),MONTH($A$4)+1,1),'Регистрация приход товаров'!$D$4:$D$2000,$B76)</f>
        <v>0</v>
      </c>
      <c r="J76" s="94">
        <f>SUMIFS('Регистрация расход товаров'!$G$4:$G$2000,'Регистрация расход товаров'!$A$4:$A$2000,"&gt;="&amp;DATE(YEAR($A$4),MONTH($A$4),1),'Регистрация расход товаров'!$D$4:$D$2000,$B76)-SUMIFS('Регистрация расход товаров'!$G$4:$G$2000,'Регистрация расход товаров'!$A$4:$A$2000,"&gt;="&amp;DATE(YEAR($A$4),MONTH($A$4)+1,1),'Регистрация расход товаров'!$D$4:$D$2000,$B76)</f>
        <v>0</v>
      </c>
      <c r="K76" s="95">
        <f>SUMIFS('Регистрация расход товаров'!$H$4:$H$2000,'Регистрация расход товаров'!$A$4:$A$2000,"&gt;="&amp;DATE(YEAR($A$4),MONTH($A$4),1),'Регистрация расход товаров'!$D$4:$D$2000,$B76)-SUMIFS('Регистрация расход товаров'!$H$4:$H$2000,'Регистрация расход товаров'!$A$4:$A$2000,"&gt;="&amp;DATE(YEAR($A$4),MONTH($A$4)+1,1),'Регистрация расход товаров'!$D$4:$D$2000,$B76)</f>
        <v>0</v>
      </c>
      <c r="L76" s="94">
        <f t="shared" si="5"/>
        <v>0</v>
      </c>
      <c r="M76" s="95">
        <f t="shared" si="6"/>
        <v>0</v>
      </c>
    </row>
    <row r="77" spans="1:13">
      <c r="A77" s="86">
        <f>IF(E77&gt;0,MAX($A$8:A76)+1,0)</f>
        <v>0</v>
      </c>
      <c r="B77" s="87"/>
      <c r="C77" s="88"/>
      <c r="D77" s="99"/>
      <c r="E77" s="77">
        <f t="shared" si="7"/>
        <v>0</v>
      </c>
      <c r="F77" s="103">
        <f>IFERROR((SUMIF('Остаток на начало год'!$B$5:$B$302,$B77,'Остаток на начало год'!$E$5:$E$302)+SUMIFS('Регистрация приход товаров'!$G$4:$G$2000,'Регистрация приход товаров'!$D$4:$D$2000,$B77,'Регистрация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товаров'!$D$4:$D$2000,$B77),0)</f>
        <v>0</v>
      </c>
      <c r="G77" s="95">
        <f>IFERROR((SUMIF('Остаток на начало год'!$B$5:$B$302,$B77,'Остаток на начало год'!$F$5:$F$302)+SUMIFS('Регистрация приход товаров'!$H$4:$H$2000,'Регистрация приход товаров'!$D$4:$D$2000,$B77,'Регистрация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товаров'!$D$4:$D$2000,$B77),0)</f>
        <v>0</v>
      </c>
      <c r="H77" s="94">
        <f>SUMIFS('Регистрация приход товаров'!$G$4:$G$2000,'Регистрация приход товаров'!$A$4:$A$2000,"&gt;="&amp;DATE(YEAR($A$4),MONTH($A$4),1),'Регистрация приход товаров'!$D$4:$D$2000,$B77)-SUMIFS('Регистрация приход товаров'!$G$4:$G$2000,'Регистрация приход товаров'!$A$4:$A$2000,"&gt;="&amp;DATE(YEAR($A$4),MONTH($A$4)+1,1),'Регистрация приход товаров'!$D$4:$D$2000,$B77)</f>
        <v>0</v>
      </c>
      <c r="I77" s="95">
        <f>SUMIFS('Регистрация приход товаров'!$H$4:$H$2000,'Регистрация приход товаров'!$A$4:$A$2000,"&gt;="&amp;DATE(YEAR($A$4),MONTH($A$4),1),'Регистрация приход товаров'!$D$4:$D$2000,$B77)-SUMIFS('Регистрация приход товаров'!$H$4:$H$2000,'Регистрация приход товаров'!$A$4:$A$2000,"&gt;="&amp;DATE(YEAR($A$4),MONTH($A$4)+1,1),'Регистрация приход товаров'!$D$4:$D$2000,$B77)</f>
        <v>0</v>
      </c>
      <c r="J77" s="94">
        <f>SUMIFS('Регистрация расход товаров'!$G$4:$G$2000,'Регистрация расход товаров'!$A$4:$A$2000,"&gt;="&amp;DATE(YEAR($A$4),MONTH($A$4),1),'Регистрация расход товаров'!$D$4:$D$2000,$B77)-SUMIFS('Регистрация расход товаров'!$G$4:$G$2000,'Регистрация расход товаров'!$A$4:$A$2000,"&gt;="&amp;DATE(YEAR($A$4),MONTH($A$4)+1,1),'Регистрация расход товаров'!$D$4:$D$2000,$B77)</f>
        <v>0</v>
      </c>
      <c r="K77" s="95">
        <f>SUMIFS('Регистрация расход товаров'!$H$4:$H$2000,'Регистрация расход товаров'!$A$4:$A$2000,"&gt;="&amp;DATE(YEAR($A$4),MONTH($A$4),1),'Регистрация расход товаров'!$D$4:$D$2000,$B77)-SUMIFS('Регистрация расход товаров'!$H$4:$H$2000,'Регистрация расход товаров'!$A$4:$A$2000,"&gt;="&amp;DATE(YEAR($A$4),MONTH($A$4)+1,1),'Регистрация расход товаров'!$D$4:$D$2000,$B77)</f>
        <v>0</v>
      </c>
      <c r="L77" s="94">
        <f t="shared" si="5"/>
        <v>0</v>
      </c>
      <c r="M77" s="95">
        <f t="shared" si="6"/>
        <v>0</v>
      </c>
    </row>
    <row r="78" spans="1:13">
      <c r="A78" s="86">
        <f>IF(E78&gt;0,MAX($A$8:A77)+1,0)</f>
        <v>0</v>
      </c>
      <c r="B78" s="87"/>
      <c r="C78" s="88"/>
      <c r="D78" s="99"/>
      <c r="E78" s="77">
        <f t="shared" si="7"/>
        <v>0</v>
      </c>
      <c r="F78" s="103">
        <f>IFERROR((SUMIF('Остаток на начало год'!$B$5:$B$302,$B78,'Остаток на начало год'!$E$5:$E$302)+SUMIFS('Регистрация приход товаров'!$G$4:$G$2000,'Регистрация приход товаров'!$D$4:$D$2000,$B78,'Регистрация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товаров'!$D$4:$D$2000,$B78),0)</f>
        <v>0</v>
      </c>
      <c r="G78" s="95">
        <f>IFERROR((SUMIF('Остаток на начало год'!$B$5:$B$302,$B78,'Остаток на начало год'!$F$5:$F$302)+SUMIFS('Регистрация приход товаров'!$H$4:$H$2000,'Регистрация приход товаров'!$D$4:$D$2000,$B78,'Регистрация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товаров'!$D$4:$D$2000,$B78),0)</f>
        <v>0</v>
      </c>
      <c r="H78" s="94">
        <f>SUMIFS('Регистрация приход товаров'!$G$4:$G$2000,'Регистрация приход товаров'!$A$4:$A$2000,"&gt;="&amp;DATE(YEAR($A$4),MONTH($A$4),1),'Регистрация приход товаров'!$D$4:$D$2000,$B78)-SUMIFS('Регистрация приход товаров'!$G$4:$G$2000,'Регистрация приход товаров'!$A$4:$A$2000,"&gt;="&amp;DATE(YEAR($A$4),MONTH($A$4)+1,1),'Регистрация приход товаров'!$D$4:$D$2000,$B78)</f>
        <v>0</v>
      </c>
      <c r="I78" s="95">
        <f>SUMIFS('Регистрация приход товаров'!$H$4:$H$2000,'Регистрация приход товаров'!$A$4:$A$2000,"&gt;="&amp;DATE(YEAR($A$4),MONTH($A$4),1),'Регистрация приход товаров'!$D$4:$D$2000,$B78)-SUMIFS('Регистрация приход товаров'!$H$4:$H$2000,'Регистрация приход товаров'!$A$4:$A$2000,"&gt;="&amp;DATE(YEAR($A$4),MONTH($A$4)+1,1),'Регистрация приход товаров'!$D$4:$D$2000,$B78)</f>
        <v>0</v>
      </c>
      <c r="J78" s="94">
        <f>SUMIFS('Регистрация расход товаров'!$G$4:$G$2000,'Регистрация расход товаров'!$A$4:$A$2000,"&gt;="&amp;DATE(YEAR($A$4),MONTH($A$4),1),'Регистрация расход товаров'!$D$4:$D$2000,$B78)-SUMIFS('Регистрация расход товаров'!$G$4:$G$2000,'Регистрация расход товаров'!$A$4:$A$2000,"&gt;="&amp;DATE(YEAR($A$4),MONTH($A$4)+1,1),'Регистрация расход товаров'!$D$4:$D$2000,$B78)</f>
        <v>0</v>
      </c>
      <c r="K78" s="95">
        <f>SUMIFS('Регистрация расход товаров'!$H$4:$H$2000,'Регистрация расход товаров'!$A$4:$A$2000,"&gt;="&amp;DATE(YEAR($A$4),MONTH($A$4),1),'Регистрация расход товаров'!$D$4:$D$2000,$B78)-SUMIFS('Регистрация расход товаров'!$H$4:$H$2000,'Регистрация расход товаров'!$A$4:$A$2000,"&gt;="&amp;DATE(YEAR($A$4),MONTH($A$4)+1,1),'Регистрация расход товаров'!$D$4:$D$2000,$B78)</f>
        <v>0</v>
      </c>
      <c r="L78" s="94">
        <f t="shared" si="5"/>
        <v>0</v>
      </c>
      <c r="M78" s="95">
        <f t="shared" si="6"/>
        <v>0</v>
      </c>
    </row>
    <row r="79" spans="1:13">
      <c r="A79" s="86">
        <f>IF(E79&gt;0,MAX($A$8:A78)+1,0)</f>
        <v>0</v>
      </c>
      <c r="B79" s="87"/>
      <c r="C79" s="88"/>
      <c r="D79" s="99"/>
      <c r="E79" s="77">
        <f t="shared" si="7"/>
        <v>0</v>
      </c>
      <c r="F79" s="103">
        <f>IFERROR((SUMIF('Остаток на начало год'!$B$5:$B$302,$B79,'Остаток на начало год'!$E$5:$E$302)+SUMIFS('Регистрация приход товаров'!$G$4:$G$2000,'Регистрация приход товаров'!$D$4:$D$2000,$B79,'Регистрация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товаров'!$D$4:$D$2000,$B79),0)</f>
        <v>0</v>
      </c>
      <c r="G79" s="95">
        <f>IFERROR((SUMIF('Остаток на начало год'!$B$5:$B$302,$B79,'Остаток на начало год'!$F$5:$F$302)+SUMIFS('Регистрация приход товаров'!$H$4:$H$2000,'Регистрация приход товаров'!$D$4:$D$2000,$B79,'Регистрация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товаров'!$D$4:$D$2000,$B79),0)</f>
        <v>0</v>
      </c>
      <c r="H79" s="94">
        <f>SUMIFS('Регистрация приход товаров'!$G$4:$G$2000,'Регистрация приход товаров'!$A$4:$A$2000,"&gt;="&amp;DATE(YEAR($A$4),MONTH($A$4),1),'Регистрация приход товаров'!$D$4:$D$2000,$B79)-SUMIFS('Регистрация приход товаров'!$G$4:$G$2000,'Регистрация приход товаров'!$A$4:$A$2000,"&gt;="&amp;DATE(YEAR($A$4),MONTH($A$4)+1,1),'Регистрация приход товаров'!$D$4:$D$2000,$B79)</f>
        <v>0</v>
      </c>
      <c r="I79" s="95">
        <f>SUMIFS('Регистрация приход товаров'!$H$4:$H$2000,'Регистрация приход товаров'!$A$4:$A$2000,"&gt;="&amp;DATE(YEAR($A$4),MONTH($A$4),1),'Регистрация приход товаров'!$D$4:$D$2000,$B79)-SUMIFS('Регистрация приход товаров'!$H$4:$H$2000,'Регистрация приход товаров'!$A$4:$A$2000,"&gt;="&amp;DATE(YEAR($A$4),MONTH($A$4)+1,1),'Регистрация приход товаров'!$D$4:$D$2000,$B79)</f>
        <v>0</v>
      </c>
      <c r="J79" s="94">
        <f>SUMIFS('Регистрация расход товаров'!$G$4:$G$2000,'Регистрация расход товаров'!$A$4:$A$2000,"&gt;="&amp;DATE(YEAR($A$4),MONTH($A$4),1),'Регистрация расход товаров'!$D$4:$D$2000,$B79)-SUMIFS('Регистрация расход товаров'!$G$4:$G$2000,'Регистрация расход товаров'!$A$4:$A$2000,"&gt;="&amp;DATE(YEAR($A$4),MONTH($A$4)+1,1),'Регистрация расход товаров'!$D$4:$D$2000,$B79)</f>
        <v>0</v>
      </c>
      <c r="K79" s="95">
        <f>SUMIFS('Регистрация расход товаров'!$H$4:$H$2000,'Регистрация расход товаров'!$A$4:$A$2000,"&gt;="&amp;DATE(YEAR($A$4),MONTH($A$4),1),'Регистрация расход товаров'!$D$4:$D$2000,$B79)-SUMIFS('Регистрация расход товаров'!$H$4:$H$2000,'Регистрация расход товаров'!$A$4:$A$2000,"&gt;="&amp;DATE(YEAR($A$4),MONTH($A$4)+1,1),'Регистрация расход товаров'!$D$4:$D$2000,$B79)</f>
        <v>0</v>
      </c>
      <c r="L79" s="94">
        <f t="shared" si="5"/>
        <v>0</v>
      </c>
      <c r="M79" s="95">
        <f t="shared" si="6"/>
        <v>0</v>
      </c>
    </row>
    <row r="80" spans="1:13">
      <c r="A80" s="86">
        <f>IF(E80&gt;0,MAX($A$8:A79)+1,0)</f>
        <v>0</v>
      </c>
      <c r="B80" s="87"/>
      <c r="C80" s="88"/>
      <c r="D80" s="99"/>
      <c r="E80" s="77">
        <f t="shared" si="7"/>
        <v>0</v>
      </c>
      <c r="F80" s="103">
        <f>IFERROR((SUMIF('Остаток на начало год'!$B$5:$B$302,$B80,'Остаток на начало год'!$E$5:$E$302)+SUMIFS('Регистрация приход товаров'!$G$4:$G$2000,'Регистрация приход товаров'!$D$4:$D$2000,$B80,'Регистрация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товаров'!$D$4:$D$2000,$B80),0)</f>
        <v>0</v>
      </c>
      <c r="G80" s="95">
        <f>IFERROR((SUMIF('Остаток на начало год'!$B$5:$B$302,$B80,'Остаток на начало год'!$F$5:$F$302)+SUMIFS('Регистрация приход товаров'!$H$4:$H$2000,'Регистрация приход товаров'!$D$4:$D$2000,$B80,'Регистрация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товаров'!$D$4:$D$2000,$B80),0)</f>
        <v>0</v>
      </c>
      <c r="H80" s="94">
        <f>SUMIFS('Регистрация приход товаров'!$G$4:$G$2000,'Регистрация приход товаров'!$A$4:$A$2000,"&gt;="&amp;DATE(YEAR($A$4),MONTH($A$4),1),'Регистрация приход товаров'!$D$4:$D$2000,$B80)-SUMIFS('Регистрация приход товаров'!$G$4:$G$2000,'Регистрация приход товаров'!$A$4:$A$2000,"&gt;="&amp;DATE(YEAR($A$4),MONTH($A$4)+1,1),'Регистрация приход товаров'!$D$4:$D$2000,$B80)</f>
        <v>0</v>
      </c>
      <c r="I80" s="95">
        <f>SUMIFS('Регистрация приход товаров'!$H$4:$H$2000,'Регистрация приход товаров'!$A$4:$A$2000,"&gt;="&amp;DATE(YEAR($A$4),MONTH($A$4),1),'Регистрация приход товаров'!$D$4:$D$2000,$B80)-SUMIFS('Регистрация приход товаров'!$H$4:$H$2000,'Регистрация приход товаров'!$A$4:$A$2000,"&gt;="&amp;DATE(YEAR($A$4),MONTH($A$4)+1,1),'Регистрация приход товаров'!$D$4:$D$2000,$B80)</f>
        <v>0</v>
      </c>
      <c r="J80" s="94">
        <f>SUMIFS('Регистрация расход товаров'!$G$4:$G$2000,'Регистрация расход товаров'!$A$4:$A$2000,"&gt;="&amp;DATE(YEAR($A$4),MONTH($A$4),1),'Регистрация расход товаров'!$D$4:$D$2000,$B80)-SUMIFS('Регистрация расход товаров'!$G$4:$G$2000,'Регистрация расход товаров'!$A$4:$A$2000,"&gt;="&amp;DATE(YEAR($A$4),MONTH($A$4)+1,1),'Регистрация расход товаров'!$D$4:$D$2000,$B80)</f>
        <v>0</v>
      </c>
      <c r="K80" s="95">
        <f>SUMIFS('Регистрация расход товаров'!$H$4:$H$2000,'Регистрация расход товаров'!$A$4:$A$2000,"&gt;="&amp;DATE(YEAR($A$4),MONTH($A$4),1),'Регистрация расход товаров'!$D$4:$D$2000,$B80)-SUMIFS('Регистрация расход товаров'!$H$4:$H$2000,'Регистрация расход товаров'!$A$4:$A$2000,"&gt;="&amp;DATE(YEAR($A$4),MONTH($A$4)+1,1),'Регистрация расход товаров'!$D$4:$D$2000,$B80)</f>
        <v>0</v>
      </c>
      <c r="L80" s="94">
        <f t="shared" si="5"/>
        <v>0</v>
      </c>
      <c r="M80" s="95">
        <f t="shared" si="6"/>
        <v>0</v>
      </c>
    </row>
    <row r="81" spans="1:13">
      <c r="A81" s="86">
        <f>IF(E81&gt;0,MAX($A$8:A80)+1,0)</f>
        <v>0</v>
      </c>
      <c r="B81" s="87"/>
      <c r="C81" s="88"/>
      <c r="D81" s="99"/>
      <c r="E81" s="77">
        <f t="shared" si="7"/>
        <v>0</v>
      </c>
      <c r="F81" s="103">
        <f>IFERROR((SUMIF('Остаток на начало год'!$B$5:$B$302,$B81,'Остаток на начало год'!$E$5:$E$302)+SUMIFS('Регистрация приход товаров'!$G$4:$G$2000,'Регистрация приход товаров'!$D$4:$D$2000,$B81,'Регистрация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товаров'!$D$4:$D$2000,$B81),0)</f>
        <v>0</v>
      </c>
      <c r="G81" s="95">
        <f>IFERROR((SUMIF('Остаток на начало год'!$B$5:$B$302,$B81,'Остаток на начало год'!$F$5:$F$302)+SUMIFS('Регистрация приход товаров'!$H$4:$H$2000,'Регистрация приход товаров'!$D$4:$D$2000,$B81,'Регистрация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товаров'!$D$4:$D$2000,$B81),0)</f>
        <v>0</v>
      </c>
      <c r="H81" s="94">
        <f>SUMIFS('Регистрация приход товаров'!$G$4:$G$2000,'Регистрация приход товаров'!$A$4:$A$2000,"&gt;="&amp;DATE(YEAR($A$4),MONTH($A$4),1),'Регистрация приход товаров'!$D$4:$D$2000,$B81)-SUMIFS('Регистрация приход товаров'!$G$4:$G$2000,'Регистрация приход товаров'!$A$4:$A$2000,"&gt;="&amp;DATE(YEAR($A$4),MONTH($A$4)+1,1),'Регистрация приход товаров'!$D$4:$D$2000,$B81)</f>
        <v>0</v>
      </c>
      <c r="I81" s="95">
        <f>SUMIFS('Регистрация приход товаров'!$H$4:$H$2000,'Регистрация приход товаров'!$A$4:$A$2000,"&gt;="&amp;DATE(YEAR($A$4),MONTH($A$4),1),'Регистрация приход товаров'!$D$4:$D$2000,$B81)-SUMIFS('Регистрация приход товаров'!$H$4:$H$2000,'Регистрация приход товаров'!$A$4:$A$2000,"&gt;="&amp;DATE(YEAR($A$4),MONTH($A$4)+1,1),'Регистрация приход товаров'!$D$4:$D$2000,$B81)</f>
        <v>0</v>
      </c>
      <c r="J81" s="94">
        <f>SUMIFS('Регистрация расход товаров'!$G$4:$G$2000,'Регистрация расход товаров'!$A$4:$A$2000,"&gt;="&amp;DATE(YEAR($A$4),MONTH($A$4),1),'Регистрация расход товаров'!$D$4:$D$2000,$B81)-SUMIFS('Регистрация расход товаров'!$G$4:$G$2000,'Регистрация расход товаров'!$A$4:$A$2000,"&gt;="&amp;DATE(YEAR($A$4),MONTH($A$4)+1,1),'Регистрация расход товаров'!$D$4:$D$2000,$B81)</f>
        <v>0</v>
      </c>
      <c r="K81" s="95">
        <f>SUMIFS('Регистрация расход товаров'!$H$4:$H$2000,'Регистрация расход товаров'!$A$4:$A$2000,"&gt;="&amp;DATE(YEAR($A$4),MONTH($A$4),1),'Регистрация расход товаров'!$D$4:$D$2000,$B81)-SUMIFS('Регистрация расход товаров'!$H$4:$H$2000,'Регистрация расход товаров'!$A$4:$A$2000,"&gt;="&amp;DATE(YEAR($A$4),MONTH($A$4)+1,1),'Регистрация расход товаров'!$D$4:$D$2000,$B81)</f>
        <v>0</v>
      </c>
      <c r="L81" s="94">
        <f t="shared" si="5"/>
        <v>0</v>
      </c>
      <c r="M81" s="95">
        <f t="shared" si="6"/>
        <v>0</v>
      </c>
    </row>
    <row r="82" spans="1:13">
      <c r="A82" s="86">
        <f>IF(E82&gt;0,MAX($A$8:A81)+1,0)</f>
        <v>0</v>
      </c>
      <c r="B82" s="87"/>
      <c r="C82" s="88"/>
      <c r="D82" s="99"/>
      <c r="E82" s="77">
        <f t="shared" si="7"/>
        <v>0</v>
      </c>
      <c r="F82" s="103">
        <f>IFERROR((SUMIF('Остаток на начало год'!$B$5:$B$302,$B82,'Остаток на начало год'!$E$5:$E$302)+SUMIFS('Регистрация приход товаров'!$G$4:$G$2000,'Регистрация приход товаров'!$D$4:$D$2000,$B82,'Регистрация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товаров'!$D$4:$D$2000,$B82),0)</f>
        <v>0</v>
      </c>
      <c r="G82" s="95">
        <f>IFERROR((SUMIF('Остаток на начало год'!$B$5:$B$302,$B82,'Остаток на начало год'!$F$5:$F$302)+SUMIFS('Регистрация приход товаров'!$H$4:$H$2000,'Регистрация приход товаров'!$D$4:$D$2000,$B82,'Регистрация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товаров'!$D$4:$D$2000,$B82),0)</f>
        <v>0</v>
      </c>
      <c r="H82" s="94">
        <f>SUMIFS('Регистрация приход товаров'!$G$4:$G$2000,'Регистрация приход товаров'!$A$4:$A$2000,"&gt;="&amp;DATE(YEAR($A$4),MONTH($A$4),1),'Регистрация приход товаров'!$D$4:$D$2000,$B82)-SUMIFS('Регистрация приход товаров'!$G$4:$G$2000,'Регистрация приход товаров'!$A$4:$A$2000,"&gt;="&amp;DATE(YEAR($A$4),MONTH($A$4)+1,1),'Регистрация приход товаров'!$D$4:$D$2000,$B82)</f>
        <v>0</v>
      </c>
      <c r="I82" s="95">
        <f>SUMIFS('Регистрация приход товаров'!$H$4:$H$2000,'Регистрация приход товаров'!$A$4:$A$2000,"&gt;="&amp;DATE(YEAR($A$4),MONTH($A$4),1),'Регистрация приход товаров'!$D$4:$D$2000,$B82)-SUMIFS('Регистрация приход товаров'!$H$4:$H$2000,'Регистрация приход товаров'!$A$4:$A$2000,"&gt;="&amp;DATE(YEAR($A$4),MONTH($A$4)+1,1),'Регистрация приход товаров'!$D$4:$D$2000,$B82)</f>
        <v>0</v>
      </c>
      <c r="J82" s="94">
        <f>SUMIFS('Регистрация расход товаров'!$G$4:$G$2000,'Регистрация расход товаров'!$A$4:$A$2000,"&gt;="&amp;DATE(YEAR($A$4),MONTH($A$4),1),'Регистрация расход товаров'!$D$4:$D$2000,$B82)-SUMIFS('Регистрация расход товаров'!$G$4:$G$2000,'Регистрация расход товаров'!$A$4:$A$2000,"&gt;="&amp;DATE(YEAR($A$4),MONTH($A$4)+1,1),'Регистрация расход товаров'!$D$4:$D$2000,$B82)</f>
        <v>0</v>
      </c>
      <c r="K82" s="95">
        <f>SUMIFS('Регистрация расход товаров'!$H$4:$H$2000,'Регистрация расход товаров'!$A$4:$A$2000,"&gt;="&amp;DATE(YEAR($A$4),MONTH($A$4),1),'Регистрация расход товаров'!$D$4:$D$2000,$B82)-SUMIFS('Регистрация расход товаров'!$H$4:$H$2000,'Регистрация расход товаров'!$A$4:$A$2000,"&gt;="&amp;DATE(YEAR($A$4),MONTH($A$4)+1,1),'Регистрация расход товаров'!$D$4:$D$2000,$B82)</f>
        <v>0</v>
      </c>
      <c r="L82" s="94">
        <f t="shared" si="5"/>
        <v>0</v>
      </c>
      <c r="M82" s="95">
        <f t="shared" si="6"/>
        <v>0</v>
      </c>
    </row>
    <row r="83" spans="1:13">
      <c r="A83" s="86">
        <f>IF(E83&gt;0,MAX($A$8:A82)+1,0)</f>
        <v>0</v>
      </c>
      <c r="B83" s="87"/>
      <c r="C83" s="88"/>
      <c r="D83" s="99"/>
      <c r="E83" s="77">
        <f t="shared" si="7"/>
        <v>0</v>
      </c>
      <c r="F83" s="103">
        <f>IFERROR((SUMIF('Остаток на начало год'!$B$5:$B$302,$B83,'Остаток на начало год'!$E$5:$E$302)+SUMIFS('Регистрация приход товаров'!$G$4:$G$2000,'Регистрация приход товаров'!$D$4:$D$2000,$B83,'Регистрация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товаров'!$D$4:$D$2000,$B83),0)</f>
        <v>0</v>
      </c>
      <c r="G83" s="95">
        <f>IFERROR((SUMIF('Остаток на начало год'!$B$5:$B$302,$B83,'Остаток на начало год'!$F$5:$F$302)+SUMIFS('Регистрация приход товаров'!$H$4:$H$2000,'Регистрация приход товаров'!$D$4:$D$2000,$B83,'Регистрация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товаров'!$D$4:$D$2000,$B83),0)</f>
        <v>0</v>
      </c>
      <c r="H83" s="94">
        <f>SUMIFS('Регистрация приход товаров'!$G$4:$G$2000,'Регистрация приход товаров'!$A$4:$A$2000,"&gt;="&amp;DATE(YEAR($A$4),MONTH($A$4),1),'Регистрация приход товаров'!$D$4:$D$2000,$B83)-SUMIFS('Регистрация приход товаров'!$G$4:$G$2000,'Регистрация приход товаров'!$A$4:$A$2000,"&gt;="&amp;DATE(YEAR($A$4),MONTH($A$4)+1,1),'Регистрация приход товаров'!$D$4:$D$2000,$B83)</f>
        <v>0</v>
      </c>
      <c r="I83" s="95">
        <f>SUMIFS('Регистрация приход товаров'!$H$4:$H$2000,'Регистрация приход товаров'!$A$4:$A$2000,"&gt;="&amp;DATE(YEAR($A$4),MONTH($A$4),1),'Регистрация приход товаров'!$D$4:$D$2000,$B83)-SUMIFS('Регистрация приход товаров'!$H$4:$H$2000,'Регистрация приход товаров'!$A$4:$A$2000,"&gt;="&amp;DATE(YEAR($A$4),MONTH($A$4)+1,1),'Регистрация приход товаров'!$D$4:$D$2000,$B83)</f>
        <v>0</v>
      </c>
      <c r="J83" s="94">
        <f>SUMIFS('Регистрация расход товаров'!$G$4:$G$2000,'Регистрация расход товаров'!$A$4:$A$2000,"&gt;="&amp;DATE(YEAR($A$4),MONTH($A$4),1),'Регистрация расход товаров'!$D$4:$D$2000,$B83)-SUMIFS('Регистрация расход товаров'!$G$4:$G$2000,'Регистрация расход товаров'!$A$4:$A$2000,"&gt;="&amp;DATE(YEAR($A$4),MONTH($A$4)+1,1),'Регистрация расход товаров'!$D$4:$D$2000,$B83)</f>
        <v>0</v>
      </c>
      <c r="K83" s="95">
        <f>SUMIFS('Регистрация расход товаров'!$H$4:$H$2000,'Регистрация расход товаров'!$A$4:$A$2000,"&gt;="&amp;DATE(YEAR($A$4),MONTH($A$4),1),'Регистрация расход товаров'!$D$4:$D$2000,$B83)-SUMIFS('Регистрация расход товаров'!$H$4:$H$2000,'Регистрация расход товаров'!$A$4:$A$2000,"&gt;="&amp;DATE(YEAR($A$4),MONTH($A$4)+1,1),'Регистрация расход товаров'!$D$4:$D$2000,$B83)</f>
        <v>0</v>
      </c>
      <c r="L83" s="94">
        <f t="shared" si="5"/>
        <v>0</v>
      </c>
      <c r="M83" s="95">
        <f t="shared" si="6"/>
        <v>0</v>
      </c>
    </row>
    <row r="84" spans="1:13">
      <c r="A84" s="86">
        <f>IF(E84&gt;0,MAX($A$8:A83)+1,0)</f>
        <v>0</v>
      </c>
      <c r="B84" s="87"/>
      <c r="C84" s="88"/>
      <c r="D84" s="99"/>
      <c r="E84" s="77">
        <f t="shared" si="7"/>
        <v>0</v>
      </c>
      <c r="F84" s="103">
        <f>IFERROR((SUMIF('Остаток на начало год'!$B$5:$B$302,$B84,'Остаток на начало год'!$E$5:$E$302)+SUMIFS('Регистрация приход товаров'!$G$4:$G$2000,'Регистрация приход товаров'!$D$4:$D$2000,$B84,'Регистрация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товаров'!$D$4:$D$2000,$B84),0)</f>
        <v>0</v>
      </c>
      <c r="G84" s="95">
        <f>IFERROR((SUMIF('Остаток на начало год'!$B$5:$B$302,$B84,'Остаток на начало год'!$F$5:$F$302)+SUMIFS('Регистрация приход товаров'!$H$4:$H$2000,'Регистрация приход товаров'!$D$4:$D$2000,$B84,'Регистрация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товаров'!$D$4:$D$2000,$B84),0)</f>
        <v>0</v>
      </c>
      <c r="H84" s="94">
        <f>SUMIFS('Регистрация приход товаров'!$G$4:$G$2000,'Регистрация приход товаров'!$A$4:$A$2000,"&gt;="&amp;DATE(YEAR($A$4),MONTH($A$4),1),'Регистрация приход товаров'!$D$4:$D$2000,$B84)-SUMIFS('Регистрация приход товаров'!$G$4:$G$2000,'Регистрация приход товаров'!$A$4:$A$2000,"&gt;="&amp;DATE(YEAR($A$4),MONTH($A$4)+1,1),'Регистрация приход товаров'!$D$4:$D$2000,$B84)</f>
        <v>0</v>
      </c>
      <c r="I84" s="95">
        <f>SUMIFS('Регистрация приход товаров'!$H$4:$H$2000,'Регистрация приход товаров'!$A$4:$A$2000,"&gt;="&amp;DATE(YEAR($A$4),MONTH($A$4),1),'Регистрация приход товаров'!$D$4:$D$2000,$B84)-SUMIFS('Регистрация приход товаров'!$H$4:$H$2000,'Регистрация приход товаров'!$A$4:$A$2000,"&gt;="&amp;DATE(YEAR($A$4),MONTH($A$4)+1,1),'Регистрация приход товаров'!$D$4:$D$2000,$B84)</f>
        <v>0</v>
      </c>
      <c r="J84" s="94">
        <f>SUMIFS('Регистрация расход товаров'!$G$4:$G$2000,'Регистрация расход товаров'!$A$4:$A$2000,"&gt;="&amp;DATE(YEAR($A$4),MONTH($A$4),1),'Регистрация расход товаров'!$D$4:$D$2000,$B84)-SUMIFS('Регистрация расход товаров'!$G$4:$G$2000,'Регистрация расход товаров'!$A$4:$A$2000,"&gt;="&amp;DATE(YEAR($A$4),MONTH($A$4)+1,1),'Регистрация расход товаров'!$D$4:$D$2000,$B84)</f>
        <v>0</v>
      </c>
      <c r="K84" s="95">
        <f>SUMIFS('Регистрация расход товаров'!$H$4:$H$2000,'Регистрация расход товаров'!$A$4:$A$2000,"&gt;="&amp;DATE(YEAR($A$4),MONTH($A$4),1),'Регистрация расход товаров'!$D$4:$D$2000,$B84)-SUMIFS('Регистрация расход товаров'!$H$4:$H$2000,'Регистрация расход товаров'!$A$4:$A$2000,"&gt;="&amp;DATE(YEAR($A$4),MONTH($A$4)+1,1),'Регистрация расход товаров'!$D$4:$D$2000,$B84)</f>
        <v>0</v>
      </c>
      <c r="L84" s="94">
        <f t="shared" si="5"/>
        <v>0</v>
      </c>
      <c r="M84" s="95">
        <f t="shared" si="6"/>
        <v>0</v>
      </c>
    </row>
    <row r="85" spans="1:13">
      <c r="A85" s="86">
        <f>IF(E85&gt;0,MAX($A$8:A84)+1,0)</f>
        <v>0</v>
      </c>
      <c r="B85" s="87"/>
      <c r="C85" s="88"/>
      <c r="D85" s="99"/>
      <c r="E85" s="77">
        <f t="shared" si="7"/>
        <v>0</v>
      </c>
      <c r="F85" s="103">
        <f>IFERROR((SUMIF('Остаток на начало год'!$B$5:$B$302,$B85,'Остаток на начало год'!$E$5:$E$302)+SUMIFS('Регистрация приход товаров'!$G$4:$G$2000,'Регистрация приход товаров'!$D$4:$D$2000,$B85,'Регистрация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товаров'!$D$4:$D$2000,$B85),0)</f>
        <v>0</v>
      </c>
      <c r="G85" s="95">
        <f>IFERROR((SUMIF('Остаток на начало год'!$B$5:$B$302,$B85,'Остаток на начало год'!$F$5:$F$302)+SUMIFS('Регистрация приход товаров'!$H$4:$H$2000,'Регистрация приход товаров'!$D$4:$D$2000,$B85,'Регистрация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товаров'!$D$4:$D$2000,$B85),0)</f>
        <v>0</v>
      </c>
      <c r="H85" s="94">
        <f>SUMIFS('Регистрация приход товаров'!$G$4:$G$2000,'Регистрация приход товаров'!$A$4:$A$2000,"&gt;="&amp;DATE(YEAR($A$4),MONTH($A$4),1),'Регистрация приход товаров'!$D$4:$D$2000,$B85)-SUMIFS('Регистрация приход товаров'!$G$4:$G$2000,'Регистрация приход товаров'!$A$4:$A$2000,"&gt;="&amp;DATE(YEAR($A$4),MONTH($A$4)+1,1),'Регистрация приход товаров'!$D$4:$D$2000,$B85)</f>
        <v>0</v>
      </c>
      <c r="I85" s="95">
        <f>SUMIFS('Регистрация приход товаров'!$H$4:$H$2000,'Регистрация приход товаров'!$A$4:$A$2000,"&gt;="&amp;DATE(YEAR($A$4),MONTH($A$4),1),'Регистрация приход товаров'!$D$4:$D$2000,$B85)-SUMIFS('Регистрация приход товаров'!$H$4:$H$2000,'Регистрация приход товаров'!$A$4:$A$2000,"&gt;="&amp;DATE(YEAR($A$4),MONTH($A$4)+1,1),'Регистрация приход товаров'!$D$4:$D$2000,$B85)</f>
        <v>0</v>
      </c>
      <c r="J85" s="94">
        <f>SUMIFS('Регистрация расход товаров'!$G$4:$G$2000,'Регистрация расход товаров'!$A$4:$A$2000,"&gt;="&amp;DATE(YEAR($A$4),MONTH($A$4),1),'Регистрация расход товаров'!$D$4:$D$2000,$B85)-SUMIFS('Регистрация расход товаров'!$G$4:$G$2000,'Регистрация расход товаров'!$A$4:$A$2000,"&gt;="&amp;DATE(YEAR($A$4),MONTH($A$4)+1,1),'Регистрация расход товаров'!$D$4:$D$2000,$B85)</f>
        <v>0</v>
      </c>
      <c r="K85" s="95">
        <f>SUMIFS('Регистрация расход товаров'!$H$4:$H$2000,'Регистрация расход товаров'!$A$4:$A$2000,"&gt;="&amp;DATE(YEAR($A$4),MONTH($A$4),1),'Регистрация расход товаров'!$D$4:$D$2000,$B85)-SUMIFS('Регистрация расход товаров'!$H$4:$H$2000,'Регистрация расход товаров'!$A$4:$A$2000,"&gt;="&amp;DATE(YEAR($A$4),MONTH($A$4)+1,1),'Регистрация расход товаров'!$D$4:$D$2000,$B85)</f>
        <v>0</v>
      </c>
      <c r="L85" s="94">
        <f t="shared" si="5"/>
        <v>0</v>
      </c>
      <c r="M85" s="95">
        <f t="shared" si="6"/>
        <v>0</v>
      </c>
    </row>
    <row r="86" spans="1:13">
      <c r="A86" s="86">
        <f>IF(E86&gt;0,MAX($A$8:A85)+1,0)</f>
        <v>0</v>
      </c>
      <c r="B86" s="87"/>
      <c r="C86" s="88"/>
      <c r="D86" s="99"/>
      <c r="E86" s="77">
        <f t="shared" si="7"/>
        <v>0</v>
      </c>
      <c r="F86" s="103">
        <f>IFERROR((SUMIF('Остаток на начало год'!$B$5:$B$302,$B86,'Остаток на начало год'!$E$5:$E$302)+SUMIFS('Регистрация приход товаров'!$G$4:$G$2000,'Регистрация приход товаров'!$D$4:$D$2000,$B86,'Регистрация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товаров'!$D$4:$D$2000,$B86),0)</f>
        <v>0</v>
      </c>
      <c r="G86" s="95">
        <f>IFERROR((SUMIF('Остаток на начало год'!$B$5:$B$302,$B86,'Остаток на начало год'!$F$5:$F$302)+SUMIFS('Регистрация приход товаров'!$H$4:$H$2000,'Регистрация приход товаров'!$D$4:$D$2000,$B86,'Регистрация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товаров'!$D$4:$D$2000,$B86),0)</f>
        <v>0</v>
      </c>
      <c r="H86" s="94">
        <f>SUMIFS('Регистрация приход товаров'!$G$4:$G$2000,'Регистрация приход товаров'!$A$4:$A$2000,"&gt;="&amp;DATE(YEAR($A$4),MONTH($A$4),1),'Регистрация приход товаров'!$D$4:$D$2000,$B86)-SUMIFS('Регистрация приход товаров'!$G$4:$G$2000,'Регистрация приход товаров'!$A$4:$A$2000,"&gt;="&amp;DATE(YEAR($A$4),MONTH($A$4)+1,1),'Регистрация приход товаров'!$D$4:$D$2000,$B86)</f>
        <v>0</v>
      </c>
      <c r="I86" s="95">
        <f>SUMIFS('Регистрация приход товаров'!$H$4:$H$2000,'Регистрация приход товаров'!$A$4:$A$2000,"&gt;="&amp;DATE(YEAR($A$4),MONTH($A$4),1),'Регистрация приход товаров'!$D$4:$D$2000,$B86)-SUMIFS('Регистрация приход товаров'!$H$4:$H$2000,'Регистрация приход товаров'!$A$4:$A$2000,"&gt;="&amp;DATE(YEAR($A$4),MONTH($A$4)+1,1),'Регистрация приход товаров'!$D$4:$D$2000,$B86)</f>
        <v>0</v>
      </c>
      <c r="J86" s="94">
        <f>SUMIFS('Регистрация расход товаров'!$G$4:$G$2000,'Регистрация расход товаров'!$A$4:$A$2000,"&gt;="&amp;DATE(YEAR($A$4),MONTH($A$4),1),'Регистрация расход товаров'!$D$4:$D$2000,$B86)-SUMIFS('Регистрация расход товаров'!$G$4:$G$2000,'Регистрация расход товаров'!$A$4:$A$2000,"&gt;="&amp;DATE(YEAR($A$4),MONTH($A$4)+1,1),'Регистрация расход товаров'!$D$4:$D$2000,$B86)</f>
        <v>0</v>
      </c>
      <c r="K86" s="95">
        <f>SUMIFS('Регистрация расход товаров'!$H$4:$H$2000,'Регистрация расход товаров'!$A$4:$A$2000,"&gt;="&amp;DATE(YEAR($A$4),MONTH($A$4),1),'Регистрация расход товаров'!$D$4:$D$2000,$B86)-SUMIFS('Регистрация расход товаров'!$H$4:$H$2000,'Регистрация расход товаров'!$A$4:$A$2000,"&gt;="&amp;DATE(YEAR($A$4),MONTH($A$4)+1,1),'Регистрация расход товаров'!$D$4:$D$2000,$B86)</f>
        <v>0</v>
      </c>
      <c r="L86" s="94">
        <f t="shared" si="5"/>
        <v>0</v>
      </c>
      <c r="M86" s="95">
        <f t="shared" si="6"/>
        <v>0</v>
      </c>
    </row>
    <row r="87" spans="1:13">
      <c r="A87" s="86">
        <f>IF(E87&gt;0,MAX($A$8:A86)+1,0)</f>
        <v>0</v>
      </c>
      <c r="B87" s="87"/>
      <c r="C87" s="88"/>
      <c r="D87" s="99"/>
      <c r="E87" s="77">
        <f t="shared" si="7"/>
        <v>0</v>
      </c>
      <c r="F87" s="103">
        <f>IFERROR((SUMIF('Остаток на начало год'!$B$5:$B$302,$B87,'Остаток на начало год'!$E$5:$E$302)+SUMIFS('Регистрация приход товаров'!$G$4:$G$2000,'Регистрация приход товаров'!$D$4:$D$2000,$B87,'Регистрация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товаров'!$D$4:$D$2000,$B87),0)</f>
        <v>0</v>
      </c>
      <c r="G87" s="95">
        <f>IFERROR((SUMIF('Остаток на начало год'!$B$5:$B$302,$B87,'Остаток на начало год'!$F$5:$F$302)+SUMIFS('Регистрация приход товаров'!$H$4:$H$2000,'Регистрация приход товаров'!$D$4:$D$2000,$B87,'Регистрация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товаров'!$D$4:$D$2000,$B87),0)</f>
        <v>0</v>
      </c>
      <c r="H87" s="94">
        <f>SUMIFS('Регистрация приход товаров'!$G$4:$G$2000,'Регистрация приход товаров'!$A$4:$A$2000,"&gt;="&amp;DATE(YEAR($A$4),MONTH($A$4),1),'Регистрация приход товаров'!$D$4:$D$2000,$B87)-SUMIFS('Регистрация приход товаров'!$G$4:$G$2000,'Регистрация приход товаров'!$A$4:$A$2000,"&gt;="&amp;DATE(YEAR($A$4),MONTH($A$4)+1,1),'Регистрация приход товаров'!$D$4:$D$2000,$B87)</f>
        <v>0</v>
      </c>
      <c r="I87" s="95">
        <f>SUMIFS('Регистрация приход товаров'!$H$4:$H$2000,'Регистрация приход товаров'!$A$4:$A$2000,"&gt;="&amp;DATE(YEAR($A$4),MONTH($A$4),1),'Регистрация приход товаров'!$D$4:$D$2000,$B87)-SUMIFS('Регистрация приход товаров'!$H$4:$H$2000,'Регистрация приход товаров'!$A$4:$A$2000,"&gt;="&amp;DATE(YEAR($A$4),MONTH($A$4)+1,1),'Регистрация приход товаров'!$D$4:$D$2000,$B87)</f>
        <v>0</v>
      </c>
      <c r="J87" s="94">
        <f>SUMIFS('Регистрация расход товаров'!$G$4:$G$2000,'Регистрация расход товаров'!$A$4:$A$2000,"&gt;="&amp;DATE(YEAR($A$4),MONTH($A$4),1),'Регистрация расход товаров'!$D$4:$D$2000,$B87)-SUMIFS('Регистрация расход товаров'!$G$4:$G$2000,'Регистрация расход товаров'!$A$4:$A$2000,"&gt;="&amp;DATE(YEAR($A$4),MONTH($A$4)+1,1),'Регистрация расход товаров'!$D$4:$D$2000,$B87)</f>
        <v>0</v>
      </c>
      <c r="K87" s="95">
        <f>SUMIFS('Регистрация расход товаров'!$H$4:$H$2000,'Регистрация расход товаров'!$A$4:$A$2000,"&gt;="&amp;DATE(YEAR($A$4),MONTH($A$4),1),'Регистрация расход товаров'!$D$4:$D$2000,$B87)-SUMIFS('Регистрация расход товаров'!$H$4:$H$2000,'Регистрация расход товаров'!$A$4:$A$2000,"&gt;="&amp;DATE(YEAR($A$4),MONTH($A$4)+1,1),'Регистрация расход товаров'!$D$4:$D$2000,$B87)</f>
        <v>0</v>
      </c>
      <c r="L87" s="94">
        <f t="shared" si="5"/>
        <v>0</v>
      </c>
      <c r="M87" s="95">
        <f t="shared" si="6"/>
        <v>0</v>
      </c>
    </row>
    <row r="88" spans="1:13">
      <c r="A88" s="86">
        <f>IF(E88&gt;0,MAX($A$8:A87)+1,0)</f>
        <v>0</v>
      </c>
      <c r="B88" s="87"/>
      <c r="C88" s="88"/>
      <c r="D88" s="99"/>
      <c r="E88" s="77">
        <f t="shared" si="7"/>
        <v>0</v>
      </c>
      <c r="F88" s="103">
        <f>IFERROR((SUMIF('Остаток на начало год'!$B$5:$B$302,$B88,'Остаток на начало год'!$E$5:$E$302)+SUMIFS('Регистрация приход товаров'!$G$4:$G$2000,'Регистрация приход товаров'!$D$4:$D$2000,$B88,'Регистрация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товаров'!$D$4:$D$2000,$B88),0)</f>
        <v>0</v>
      </c>
      <c r="G88" s="95">
        <f>IFERROR((SUMIF('Остаток на начало год'!$B$5:$B$302,$B88,'Остаток на начало год'!$F$5:$F$302)+SUMIFS('Регистрация приход товаров'!$H$4:$H$2000,'Регистрация приход товаров'!$D$4:$D$2000,$B88,'Регистрация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товаров'!$D$4:$D$2000,$B88),0)</f>
        <v>0</v>
      </c>
      <c r="H88" s="94">
        <f>SUMIFS('Регистрация приход товаров'!$G$4:$G$2000,'Регистрация приход товаров'!$A$4:$A$2000,"&gt;="&amp;DATE(YEAR($A$4),MONTH($A$4),1),'Регистрация приход товаров'!$D$4:$D$2000,$B88)-SUMIFS('Регистрация приход товаров'!$G$4:$G$2000,'Регистрация приход товаров'!$A$4:$A$2000,"&gt;="&amp;DATE(YEAR($A$4),MONTH($A$4)+1,1),'Регистрация приход товаров'!$D$4:$D$2000,$B88)</f>
        <v>0</v>
      </c>
      <c r="I88" s="95">
        <f>SUMIFS('Регистрация приход товаров'!$H$4:$H$2000,'Регистрация приход товаров'!$A$4:$A$2000,"&gt;="&amp;DATE(YEAR($A$4),MONTH($A$4),1),'Регистрация приход товаров'!$D$4:$D$2000,$B88)-SUMIFS('Регистрация приход товаров'!$H$4:$H$2000,'Регистрация приход товаров'!$A$4:$A$2000,"&gt;="&amp;DATE(YEAR($A$4),MONTH($A$4)+1,1),'Регистрация приход товаров'!$D$4:$D$2000,$B88)</f>
        <v>0</v>
      </c>
      <c r="J88" s="94">
        <f>SUMIFS('Регистрация расход товаров'!$G$4:$G$2000,'Регистрация расход товаров'!$A$4:$A$2000,"&gt;="&amp;DATE(YEAR($A$4),MONTH($A$4),1),'Регистрация расход товаров'!$D$4:$D$2000,$B88)-SUMIFS('Регистрация расход товаров'!$G$4:$G$2000,'Регистрация расход товаров'!$A$4:$A$2000,"&gt;="&amp;DATE(YEAR($A$4),MONTH($A$4)+1,1),'Регистрация расход товаров'!$D$4:$D$2000,$B88)</f>
        <v>0</v>
      </c>
      <c r="K88" s="95">
        <f>SUMIFS('Регистрация расход товаров'!$H$4:$H$2000,'Регистрация расход товаров'!$A$4:$A$2000,"&gt;="&amp;DATE(YEAR($A$4),MONTH($A$4),1),'Регистрация расход товаров'!$D$4:$D$2000,$B88)-SUMIFS('Регистрация расход товаров'!$H$4:$H$2000,'Регистрация расход товаров'!$A$4:$A$2000,"&gt;="&amp;DATE(YEAR($A$4),MONTH($A$4)+1,1),'Регистрация расход товаров'!$D$4:$D$2000,$B88)</f>
        <v>0</v>
      </c>
      <c r="L88" s="94">
        <f t="shared" si="5"/>
        <v>0</v>
      </c>
      <c r="M88" s="95">
        <f t="shared" si="6"/>
        <v>0</v>
      </c>
    </row>
    <row r="89" spans="1:13">
      <c r="A89" s="86">
        <f>IF(E89&gt;0,MAX($A$8:A88)+1,0)</f>
        <v>0</v>
      </c>
      <c r="B89" s="87"/>
      <c r="C89" s="88"/>
      <c r="D89" s="99"/>
      <c r="E89" s="77">
        <f t="shared" si="7"/>
        <v>0</v>
      </c>
      <c r="F89" s="103">
        <f>IFERROR((SUMIF('Остаток на начало год'!$B$5:$B$302,$B89,'Остаток на начало год'!$E$5:$E$302)+SUMIFS('Регистрация приход товаров'!$G$4:$G$2000,'Регистрация приход товаров'!$D$4:$D$2000,$B89,'Регистрация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товаров'!$D$4:$D$2000,$B89),0)</f>
        <v>0</v>
      </c>
      <c r="G89" s="95">
        <f>IFERROR((SUMIF('Остаток на начало год'!$B$5:$B$302,$B89,'Остаток на начало год'!$F$5:$F$302)+SUMIFS('Регистрация приход товаров'!$H$4:$H$2000,'Регистрация приход товаров'!$D$4:$D$2000,$B89,'Регистрация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товаров'!$D$4:$D$2000,$B89),0)</f>
        <v>0</v>
      </c>
      <c r="H89" s="94">
        <f>SUMIFS('Регистрация приход товаров'!$G$4:$G$2000,'Регистрация приход товаров'!$A$4:$A$2000,"&gt;="&amp;DATE(YEAR($A$4),MONTH($A$4),1),'Регистрация приход товаров'!$D$4:$D$2000,$B89)-SUMIFS('Регистрация приход товаров'!$G$4:$G$2000,'Регистрация приход товаров'!$A$4:$A$2000,"&gt;="&amp;DATE(YEAR($A$4),MONTH($A$4)+1,1),'Регистрация приход товаров'!$D$4:$D$2000,$B89)</f>
        <v>0</v>
      </c>
      <c r="I89" s="95">
        <f>SUMIFS('Регистрация приход товаров'!$H$4:$H$2000,'Регистрация приход товаров'!$A$4:$A$2000,"&gt;="&amp;DATE(YEAR($A$4),MONTH($A$4),1),'Регистрация приход товаров'!$D$4:$D$2000,$B89)-SUMIFS('Регистрация приход товаров'!$H$4:$H$2000,'Регистрация приход товаров'!$A$4:$A$2000,"&gt;="&amp;DATE(YEAR($A$4),MONTH($A$4)+1,1),'Регистрация приход товаров'!$D$4:$D$2000,$B89)</f>
        <v>0</v>
      </c>
      <c r="J89" s="94">
        <f>SUMIFS('Регистрация расход товаров'!$G$4:$G$2000,'Регистрация расход товаров'!$A$4:$A$2000,"&gt;="&amp;DATE(YEAR($A$4),MONTH($A$4),1),'Регистрация расход товаров'!$D$4:$D$2000,$B89)-SUMIFS('Регистрация расход товаров'!$G$4:$G$2000,'Регистрация расход товаров'!$A$4:$A$2000,"&gt;="&amp;DATE(YEAR($A$4),MONTH($A$4)+1,1),'Регистрация расход товаров'!$D$4:$D$2000,$B89)</f>
        <v>0</v>
      </c>
      <c r="K89" s="95">
        <f>SUMIFS('Регистрация расход товаров'!$H$4:$H$2000,'Регистрация расход товаров'!$A$4:$A$2000,"&gt;="&amp;DATE(YEAR($A$4),MONTH($A$4),1),'Регистрация расход товаров'!$D$4:$D$2000,$B89)-SUMIFS('Регистрация расход товаров'!$H$4:$H$2000,'Регистрация расход товаров'!$A$4:$A$2000,"&gt;="&amp;DATE(YEAR($A$4),MONTH($A$4)+1,1),'Регистрация расход товаров'!$D$4:$D$2000,$B89)</f>
        <v>0</v>
      </c>
      <c r="L89" s="94">
        <f t="shared" si="5"/>
        <v>0</v>
      </c>
      <c r="M89" s="95">
        <f t="shared" si="6"/>
        <v>0</v>
      </c>
    </row>
    <row r="90" spans="1:13">
      <c r="A90" s="86">
        <f>IF(E90&gt;0,MAX($A$8:A89)+1,0)</f>
        <v>0</v>
      </c>
      <c r="B90" s="87"/>
      <c r="C90" s="88"/>
      <c r="D90" s="99"/>
      <c r="E90" s="77">
        <f t="shared" si="7"/>
        <v>0</v>
      </c>
      <c r="F90" s="103">
        <f>IFERROR((SUMIF('Остаток на начало год'!$B$5:$B$302,$B90,'Остаток на начало год'!$E$5:$E$302)+SUMIFS('Регистрация приход товаров'!$G$4:$G$2000,'Регистрация приход товаров'!$D$4:$D$2000,$B90,'Регистрация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товаров'!$D$4:$D$2000,$B90),0)</f>
        <v>0</v>
      </c>
      <c r="G90" s="95">
        <f>IFERROR((SUMIF('Остаток на начало год'!$B$5:$B$302,$B90,'Остаток на начало год'!$F$5:$F$302)+SUMIFS('Регистрация приход товаров'!$H$4:$H$2000,'Регистрация приход товаров'!$D$4:$D$2000,$B90,'Регистрация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товаров'!$D$4:$D$2000,$B90),0)</f>
        <v>0</v>
      </c>
      <c r="H90" s="94">
        <f>SUMIFS('Регистрация приход товаров'!$G$4:$G$2000,'Регистрация приход товаров'!$A$4:$A$2000,"&gt;="&amp;DATE(YEAR($A$4),MONTH($A$4),1),'Регистрация приход товаров'!$D$4:$D$2000,$B90)-SUMIFS('Регистрация приход товаров'!$G$4:$G$2000,'Регистрация приход товаров'!$A$4:$A$2000,"&gt;="&amp;DATE(YEAR($A$4),MONTH($A$4)+1,1),'Регистрация приход товаров'!$D$4:$D$2000,$B90)</f>
        <v>0</v>
      </c>
      <c r="I90" s="95">
        <f>SUMIFS('Регистрация приход товаров'!$H$4:$H$2000,'Регистрация приход товаров'!$A$4:$A$2000,"&gt;="&amp;DATE(YEAR($A$4),MONTH($A$4),1),'Регистрация приход товаров'!$D$4:$D$2000,$B90)-SUMIFS('Регистрация приход товаров'!$H$4:$H$2000,'Регистрация приход товаров'!$A$4:$A$2000,"&gt;="&amp;DATE(YEAR($A$4),MONTH($A$4)+1,1),'Регистрация приход товаров'!$D$4:$D$2000,$B90)</f>
        <v>0</v>
      </c>
      <c r="J90" s="94">
        <f>SUMIFS('Регистрация расход товаров'!$G$4:$G$2000,'Регистрация расход товаров'!$A$4:$A$2000,"&gt;="&amp;DATE(YEAR($A$4),MONTH($A$4),1),'Регистрация расход товаров'!$D$4:$D$2000,$B90)-SUMIFS('Регистрация расход товаров'!$G$4:$G$2000,'Регистрация расход товаров'!$A$4:$A$2000,"&gt;="&amp;DATE(YEAR($A$4),MONTH($A$4)+1,1),'Регистрация расход товаров'!$D$4:$D$2000,$B90)</f>
        <v>0</v>
      </c>
      <c r="K90" s="95">
        <f>SUMIFS('Регистрация расход товаров'!$H$4:$H$2000,'Регистрация расход товаров'!$A$4:$A$2000,"&gt;="&amp;DATE(YEAR($A$4),MONTH($A$4),1),'Регистрация расход товаров'!$D$4:$D$2000,$B90)-SUMIFS('Регистрация расход товаров'!$H$4:$H$2000,'Регистрация расход товаров'!$A$4:$A$2000,"&gt;="&amp;DATE(YEAR($A$4),MONTH($A$4)+1,1),'Регистрация расход товаров'!$D$4:$D$2000,$B90)</f>
        <v>0</v>
      </c>
      <c r="L90" s="94">
        <f t="shared" si="5"/>
        <v>0</v>
      </c>
      <c r="M90" s="95">
        <f t="shared" si="6"/>
        <v>0</v>
      </c>
    </row>
    <row r="91" spans="1:13">
      <c r="A91" s="86">
        <f>IF(E91&gt;0,MAX($A$8:A90)+1,0)</f>
        <v>0</v>
      </c>
      <c r="B91" s="87"/>
      <c r="C91" s="88"/>
      <c r="D91" s="99"/>
      <c r="E91" s="77">
        <f t="shared" si="7"/>
        <v>0</v>
      </c>
      <c r="F91" s="103">
        <f>IFERROR((SUMIF('Остаток на начало год'!$B$5:$B$302,$B91,'Остаток на начало год'!$E$5:$E$302)+SUMIFS('Регистрация приход товаров'!$G$4:$G$2000,'Регистрация приход товаров'!$D$4:$D$2000,$B91,'Регистрация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товаров'!$D$4:$D$2000,$B91),0)</f>
        <v>0</v>
      </c>
      <c r="G91" s="95">
        <f>IFERROR((SUMIF('Остаток на начало год'!$B$5:$B$302,$B91,'Остаток на начало год'!$F$5:$F$302)+SUMIFS('Регистрация приход товаров'!$H$4:$H$2000,'Регистрация приход товаров'!$D$4:$D$2000,$B91,'Регистрация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товаров'!$D$4:$D$2000,$B91),0)</f>
        <v>0</v>
      </c>
      <c r="H91" s="94">
        <f>SUMIFS('Регистрация приход товаров'!$G$4:$G$2000,'Регистрация приход товаров'!$A$4:$A$2000,"&gt;="&amp;DATE(YEAR($A$4),MONTH($A$4),1),'Регистрация приход товаров'!$D$4:$D$2000,$B91)-SUMIFS('Регистрация приход товаров'!$G$4:$G$2000,'Регистрация приход товаров'!$A$4:$A$2000,"&gt;="&amp;DATE(YEAR($A$4),MONTH($A$4)+1,1),'Регистрация приход товаров'!$D$4:$D$2000,$B91)</f>
        <v>0</v>
      </c>
      <c r="I91" s="95">
        <f>SUMIFS('Регистрация приход товаров'!$H$4:$H$2000,'Регистрация приход товаров'!$A$4:$A$2000,"&gt;="&amp;DATE(YEAR($A$4),MONTH($A$4),1),'Регистрация приход товаров'!$D$4:$D$2000,$B91)-SUMIFS('Регистрация приход товаров'!$H$4:$H$2000,'Регистрация приход товаров'!$A$4:$A$2000,"&gt;="&amp;DATE(YEAR($A$4),MONTH($A$4)+1,1),'Регистрация приход товаров'!$D$4:$D$2000,$B91)</f>
        <v>0</v>
      </c>
      <c r="J91" s="94">
        <f>SUMIFS('Регистрация расход товаров'!$G$4:$G$2000,'Регистрация расход товаров'!$A$4:$A$2000,"&gt;="&amp;DATE(YEAR($A$4),MONTH($A$4),1),'Регистрация расход товаров'!$D$4:$D$2000,$B91)-SUMIFS('Регистрация расход товаров'!$G$4:$G$2000,'Регистрация расход товаров'!$A$4:$A$2000,"&gt;="&amp;DATE(YEAR($A$4),MONTH($A$4)+1,1),'Регистрация расход товаров'!$D$4:$D$2000,$B91)</f>
        <v>0</v>
      </c>
      <c r="K91" s="95">
        <f>SUMIFS('Регистрация расход товаров'!$H$4:$H$2000,'Регистрация расход товаров'!$A$4:$A$2000,"&gt;="&amp;DATE(YEAR($A$4),MONTH($A$4),1),'Регистрация расход товаров'!$D$4:$D$2000,$B91)-SUMIFS('Регистрация расход товаров'!$H$4:$H$2000,'Регистрация расход товаров'!$A$4:$A$2000,"&gt;="&amp;DATE(YEAR($A$4),MONTH($A$4)+1,1),'Регистрация расход товаров'!$D$4:$D$2000,$B91)</f>
        <v>0</v>
      </c>
      <c r="L91" s="94">
        <f t="shared" si="5"/>
        <v>0</v>
      </c>
      <c r="M91" s="95">
        <f t="shared" si="6"/>
        <v>0</v>
      </c>
    </row>
    <row r="92" spans="1:13">
      <c r="A92" s="86">
        <f>IF(E92&gt;0,MAX($A$8:A91)+1,0)</f>
        <v>0</v>
      </c>
      <c r="B92" s="87"/>
      <c r="C92" s="88"/>
      <c r="D92" s="99"/>
      <c r="E92" s="77">
        <f t="shared" si="7"/>
        <v>0</v>
      </c>
      <c r="F92" s="103">
        <f>IFERROR((SUMIF('Остаток на начало год'!$B$5:$B$302,$B92,'Остаток на начало год'!$E$5:$E$302)+SUMIFS('Регистрация приход товаров'!$G$4:$G$2000,'Регистрация приход товаров'!$D$4:$D$2000,$B92,'Регистрация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товаров'!$D$4:$D$2000,$B92),0)</f>
        <v>0</v>
      </c>
      <c r="G92" s="95">
        <f>IFERROR((SUMIF('Остаток на начало год'!$B$5:$B$302,$B92,'Остаток на начало год'!$F$5:$F$302)+SUMIFS('Регистрация приход товаров'!$H$4:$H$2000,'Регистрация приход товаров'!$D$4:$D$2000,$B92,'Регистрация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товаров'!$D$4:$D$2000,$B92),0)</f>
        <v>0</v>
      </c>
      <c r="H92" s="94">
        <f>SUMIFS('Регистрация приход товаров'!$G$4:$G$2000,'Регистрация приход товаров'!$A$4:$A$2000,"&gt;="&amp;DATE(YEAR($A$4),MONTH($A$4),1),'Регистрация приход товаров'!$D$4:$D$2000,$B92)-SUMIFS('Регистрация приход товаров'!$G$4:$G$2000,'Регистрация приход товаров'!$A$4:$A$2000,"&gt;="&amp;DATE(YEAR($A$4),MONTH($A$4)+1,1),'Регистрация приход товаров'!$D$4:$D$2000,$B92)</f>
        <v>0</v>
      </c>
      <c r="I92" s="95">
        <f>SUMIFS('Регистрация приход товаров'!$H$4:$H$2000,'Регистрация приход товаров'!$A$4:$A$2000,"&gt;="&amp;DATE(YEAR($A$4),MONTH($A$4),1),'Регистрация приход товаров'!$D$4:$D$2000,$B92)-SUMIFS('Регистрация приход товаров'!$H$4:$H$2000,'Регистрация приход товаров'!$A$4:$A$2000,"&gt;="&amp;DATE(YEAR($A$4),MONTH($A$4)+1,1),'Регистрация приход товаров'!$D$4:$D$2000,$B92)</f>
        <v>0</v>
      </c>
      <c r="J92" s="94">
        <f>SUMIFS('Регистрация расход товаров'!$G$4:$G$2000,'Регистрация расход товаров'!$A$4:$A$2000,"&gt;="&amp;DATE(YEAR($A$4),MONTH($A$4),1),'Регистрация расход товаров'!$D$4:$D$2000,$B92)-SUMIFS('Регистрация расход товаров'!$G$4:$G$2000,'Регистрация расход товаров'!$A$4:$A$2000,"&gt;="&amp;DATE(YEAR($A$4),MONTH($A$4)+1,1),'Регистрация расход товаров'!$D$4:$D$2000,$B92)</f>
        <v>0</v>
      </c>
      <c r="K92" s="95">
        <f>SUMIFS('Регистрация расход товаров'!$H$4:$H$2000,'Регистрация расход товаров'!$A$4:$A$2000,"&gt;="&amp;DATE(YEAR($A$4),MONTH($A$4),1),'Регистрация расход товаров'!$D$4:$D$2000,$B92)-SUMIFS('Регистрация расход товаров'!$H$4:$H$2000,'Регистрация расход товаров'!$A$4:$A$2000,"&gt;="&amp;DATE(YEAR($A$4),MONTH($A$4)+1,1),'Регистрация расход товаров'!$D$4:$D$2000,$B92)</f>
        <v>0</v>
      </c>
      <c r="L92" s="94">
        <f t="shared" si="5"/>
        <v>0</v>
      </c>
      <c r="M92" s="95">
        <f t="shared" si="6"/>
        <v>0</v>
      </c>
    </row>
    <row r="93" spans="1:13">
      <c r="A93" s="86">
        <f>IF(E93&gt;0,MAX($A$8:A92)+1,0)</f>
        <v>0</v>
      </c>
      <c r="B93" s="87"/>
      <c r="C93" s="88"/>
      <c r="D93" s="99"/>
      <c r="E93" s="77">
        <f t="shared" si="7"/>
        <v>0</v>
      </c>
      <c r="F93" s="103">
        <f>IFERROR((SUMIF('Остаток на начало год'!$B$5:$B$302,$B93,'Остаток на начало год'!$E$5:$E$302)+SUMIFS('Регистрация приход товаров'!$G$4:$G$2000,'Регистрация приход товаров'!$D$4:$D$2000,$B93,'Регистрация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товаров'!$D$4:$D$2000,$B93),0)</f>
        <v>0</v>
      </c>
      <c r="G93" s="95">
        <f>IFERROR((SUMIF('Остаток на начало год'!$B$5:$B$302,$B93,'Остаток на начало год'!$F$5:$F$302)+SUMIFS('Регистрация приход товаров'!$H$4:$H$2000,'Регистрация приход товаров'!$D$4:$D$2000,$B93,'Регистрация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товаров'!$D$4:$D$2000,$B93),0)</f>
        <v>0</v>
      </c>
      <c r="H93" s="94">
        <f>SUMIFS('Регистрация приход товаров'!$G$4:$G$2000,'Регистрация приход товаров'!$A$4:$A$2000,"&gt;="&amp;DATE(YEAR($A$4),MONTH($A$4),1),'Регистрация приход товаров'!$D$4:$D$2000,$B93)-SUMIFS('Регистрация приход товаров'!$G$4:$G$2000,'Регистрация приход товаров'!$A$4:$A$2000,"&gt;="&amp;DATE(YEAR($A$4),MONTH($A$4)+1,1),'Регистрация приход товаров'!$D$4:$D$2000,$B93)</f>
        <v>0</v>
      </c>
      <c r="I93" s="95">
        <f>SUMIFS('Регистрация приход товаров'!$H$4:$H$2000,'Регистрация приход товаров'!$A$4:$A$2000,"&gt;="&amp;DATE(YEAR($A$4),MONTH($A$4),1),'Регистрация приход товаров'!$D$4:$D$2000,$B93)-SUMIFS('Регистрация приход товаров'!$H$4:$H$2000,'Регистрация приход товаров'!$A$4:$A$2000,"&gt;="&amp;DATE(YEAR($A$4),MONTH($A$4)+1,1),'Регистрация приход товаров'!$D$4:$D$2000,$B93)</f>
        <v>0</v>
      </c>
      <c r="J93" s="94">
        <f>SUMIFS('Регистрация расход товаров'!$G$4:$G$2000,'Регистрация расход товаров'!$A$4:$A$2000,"&gt;="&amp;DATE(YEAR($A$4),MONTH($A$4),1),'Регистрация расход товаров'!$D$4:$D$2000,$B93)-SUMIFS('Регистрация расход товаров'!$G$4:$G$2000,'Регистрация расход товаров'!$A$4:$A$2000,"&gt;="&amp;DATE(YEAR($A$4),MONTH($A$4)+1,1),'Регистрация расход товаров'!$D$4:$D$2000,$B93)</f>
        <v>0</v>
      </c>
      <c r="K93" s="95">
        <f>SUMIFS('Регистрация расход товаров'!$H$4:$H$2000,'Регистрация расход товаров'!$A$4:$A$2000,"&gt;="&amp;DATE(YEAR($A$4),MONTH($A$4),1),'Регистрация расход товаров'!$D$4:$D$2000,$B93)-SUMIFS('Регистрация расход товаров'!$H$4:$H$2000,'Регистрация расход товаров'!$A$4:$A$2000,"&gt;="&amp;DATE(YEAR($A$4),MONTH($A$4)+1,1),'Регистрация расход товаров'!$D$4:$D$2000,$B93)</f>
        <v>0</v>
      </c>
      <c r="L93" s="94">
        <f t="shared" si="5"/>
        <v>0</v>
      </c>
      <c r="M93" s="95">
        <f t="shared" si="6"/>
        <v>0</v>
      </c>
    </row>
    <row r="94" spans="1:13">
      <c r="A94" s="86">
        <f>IF(E94&gt;0,MAX($A$8:A93)+1,0)</f>
        <v>0</v>
      </c>
      <c r="B94" s="87"/>
      <c r="C94" s="88"/>
      <c r="D94" s="99"/>
      <c r="E94" s="77">
        <f t="shared" si="7"/>
        <v>0</v>
      </c>
      <c r="F94" s="103">
        <f>IFERROR((SUMIF('Остаток на начало год'!$B$5:$B$302,$B94,'Остаток на начало год'!$E$5:$E$302)+SUMIFS('Регистрация приход товаров'!$G$4:$G$2000,'Регистрация приход товаров'!$D$4:$D$2000,$B94,'Регистрация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товаров'!$D$4:$D$2000,$B94),0)</f>
        <v>0</v>
      </c>
      <c r="G94" s="95">
        <f>IFERROR((SUMIF('Остаток на начало год'!$B$5:$B$302,$B94,'Остаток на начало год'!$F$5:$F$302)+SUMIFS('Регистрация приход товаров'!$H$4:$H$2000,'Регистрация приход товаров'!$D$4:$D$2000,$B94,'Регистрация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товаров'!$D$4:$D$2000,$B94),0)</f>
        <v>0</v>
      </c>
      <c r="H94" s="94">
        <f>SUMIFS('Регистрация приход товаров'!$G$4:$G$2000,'Регистрация приход товаров'!$A$4:$A$2000,"&gt;="&amp;DATE(YEAR($A$4),MONTH($A$4),1),'Регистрация приход товаров'!$D$4:$D$2000,$B94)-SUMIFS('Регистрация приход товаров'!$G$4:$G$2000,'Регистрация приход товаров'!$A$4:$A$2000,"&gt;="&amp;DATE(YEAR($A$4),MONTH($A$4)+1,1),'Регистрация приход товаров'!$D$4:$D$2000,$B94)</f>
        <v>0</v>
      </c>
      <c r="I94" s="95">
        <f>SUMIFS('Регистрация приход товаров'!$H$4:$H$2000,'Регистрация приход товаров'!$A$4:$A$2000,"&gt;="&amp;DATE(YEAR($A$4),MONTH($A$4),1),'Регистрация приход товаров'!$D$4:$D$2000,$B94)-SUMIFS('Регистрация приход товаров'!$H$4:$H$2000,'Регистрация приход товаров'!$A$4:$A$2000,"&gt;="&amp;DATE(YEAR($A$4),MONTH($A$4)+1,1),'Регистрация приход товаров'!$D$4:$D$2000,$B94)</f>
        <v>0</v>
      </c>
      <c r="J94" s="94">
        <f>SUMIFS('Регистрация расход товаров'!$G$4:$G$2000,'Регистрация расход товаров'!$A$4:$A$2000,"&gt;="&amp;DATE(YEAR($A$4),MONTH($A$4),1),'Регистрация расход товаров'!$D$4:$D$2000,$B94)-SUMIFS('Регистрация расход товаров'!$G$4:$G$2000,'Регистрация расход товаров'!$A$4:$A$2000,"&gt;="&amp;DATE(YEAR($A$4),MONTH($A$4)+1,1),'Регистрация расход товаров'!$D$4:$D$2000,$B94)</f>
        <v>0</v>
      </c>
      <c r="K94" s="95">
        <f>SUMIFS('Регистрация расход товаров'!$H$4:$H$2000,'Регистрация расход товаров'!$A$4:$A$2000,"&gt;="&amp;DATE(YEAR($A$4),MONTH($A$4),1),'Регистрация расход товаров'!$D$4:$D$2000,$B94)-SUMIFS('Регистрация расход товаров'!$H$4:$H$2000,'Регистрация расход товаров'!$A$4:$A$2000,"&gt;="&amp;DATE(YEAR($A$4),MONTH($A$4)+1,1),'Регистрация расход товаров'!$D$4:$D$2000,$B94)</f>
        <v>0</v>
      </c>
      <c r="L94" s="94">
        <f t="shared" si="5"/>
        <v>0</v>
      </c>
      <c r="M94" s="95">
        <f t="shared" si="6"/>
        <v>0</v>
      </c>
    </row>
    <row r="95" spans="1:13">
      <c r="A95" s="86">
        <f>IF(E95&gt;0,MAX($A$8:A94)+1,0)</f>
        <v>0</v>
      </c>
      <c r="B95" s="87"/>
      <c r="C95" s="88"/>
      <c r="D95" s="99"/>
      <c r="E95" s="77">
        <f t="shared" si="7"/>
        <v>0</v>
      </c>
      <c r="F95" s="103">
        <f>IFERROR((SUMIF('Остаток на начало год'!$B$5:$B$302,$B95,'Остаток на начало год'!$E$5:$E$302)+SUMIFS('Регистрация приход товаров'!$G$4:$G$2000,'Регистрация приход товаров'!$D$4:$D$2000,$B95,'Регистрация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товаров'!$D$4:$D$2000,$B95),0)</f>
        <v>0</v>
      </c>
      <c r="G95" s="95">
        <f>IFERROR((SUMIF('Остаток на начало год'!$B$5:$B$302,$B95,'Остаток на начало год'!$F$5:$F$302)+SUMIFS('Регистрация приход товаров'!$H$4:$H$2000,'Регистрация приход товаров'!$D$4:$D$2000,$B95,'Регистрация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товаров'!$D$4:$D$2000,$B95),0)</f>
        <v>0</v>
      </c>
      <c r="H95" s="94">
        <f>SUMIFS('Регистрация приход товаров'!$G$4:$G$2000,'Регистрация приход товаров'!$A$4:$A$2000,"&gt;="&amp;DATE(YEAR($A$4),MONTH($A$4),1),'Регистрация приход товаров'!$D$4:$D$2000,$B95)-SUMIFS('Регистрация приход товаров'!$G$4:$G$2000,'Регистрация приход товаров'!$A$4:$A$2000,"&gt;="&amp;DATE(YEAR($A$4),MONTH($A$4)+1,1),'Регистрация приход товаров'!$D$4:$D$2000,$B95)</f>
        <v>0</v>
      </c>
      <c r="I95" s="95">
        <f>SUMIFS('Регистрация приход товаров'!$H$4:$H$2000,'Регистрация приход товаров'!$A$4:$A$2000,"&gt;="&amp;DATE(YEAR($A$4),MONTH($A$4),1),'Регистрация приход товаров'!$D$4:$D$2000,$B95)-SUMIFS('Регистрация приход товаров'!$H$4:$H$2000,'Регистрация приход товаров'!$A$4:$A$2000,"&gt;="&amp;DATE(YEAR($A$4),MONTH($A$4)+1,1),'Регистрация приход товаров'!$D$4:$D$2000,$B95)</f>
        <v>0</v>
      </c>
      <c r="J95" s="94">
        <f>SUMIFS('Регистрация расход товаров'!$G$4:$G$2000,'Регистрация расход товаров'!$A$4:$A$2000,"&gt;="&amp;DATE(YEAR($A$4),MONTH($A$4),1),'Регистрация расход товаров'!$D$4:$D$2000,$B95)-SUMIFS('Регистрация расход товаров'!$G$4:$G$2000,'Регистрация расход товаров'!$A$4:$A$2000,"&gt;="&amp;DATE(YEAR($A$4),MONTH($A$4)+1,1),'Регистрация расход товаров'!$D$4:$D$2000,$B95)</f>
        <v>0</v>
      </c>
      <c r="K95" s="95">
        <f>SUMIFS('Регистрация расход товаров'!$H$4:$H$2000,'Регистрация расход товаров'!$A$4:$A$2000,"&gt;="&amp;DATE(YEAR($A$4),MONTH($A$4),1),'Регистрация расход товаров'!$D$4:$D$2000,$B95)-SUMIFS('Регистрация расход товаров'!$H$4:$H$2000,'Регистрация расход товаров'!$A$4:$A$2000,"&gt;="&amp;DATE(YEAR($A$4),MONTH($A$4)+1,1),'Регистрация расход товаров'!$D$4:$D$2000,$B95)</f>
        <v>0</v>
      </c>
      <c r="L95" s="94">
        <f t="shared" si="5"/>
        <v>0</v>
      </c>
      <c r="M95" s="95">
        <f t="shared" si="6"/>
        <v>0</v>
      </c>
    </row>
    <row r="96" spans="1:13">
      <c r="A96" s="86">
        <f>IF(E96&gt;0,MAX($A$8:A95)+1,0)</f>
        <v>0</v>
      </c>
      <c r="B96" s="87"/>
      <c r="C96" s="88"/>
      <c r="D96" s="99"/>
      <c r="E96" s="77">
        <f t="shared" si="7"/>
        <v>0</v>
      </c>
      <c r="F96" s="103">
        <f>IFERROR((SUMIF('Остаток на начало год'!$B$5:$B$302,$B96,'Остаток на начало год'!$E$5:$E$302)+SUMIFS('Регистрация приход товаров'!$G$4:$G$2000,'Регистрация приход товаров'!$D$4:$D$2000,$B96,'Регистрация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товаров'!$D$4:$D$2000,$B96),0)</f>
        <v>0</v>
      </c>
      <c r="G96" s="95">
        <f>IFERROR((SUMIF('Остаток на начало год'!$B$5:$B$302,$B96,'Остаток на начало год'!$F$5:$F$302)+SUMIFS('Регистрация приход товаров'!$H$4:$H$2000,'Регистрация приход товаров'!$D$4:$D$2000,$B96,'Регистрация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товаров'!$D$4:$D$2000,$B96),0)</f>
        <v>0</v>
      </c>
      <c r="H96" s="94">
        <f>SUMIFS('Регистрация приход товаров'!$G$4:$G$2000,'Регистрация приход товаров'!$A$4:$A$2000,"&gt;="&amp;DATE(YEAR($A$4),MONTH($A$4),1),'Регистрация приход товаров'!$D$4:$D$2000,$B96)-SUMIFS('Регистрация приход товаров'!$G$4:$G$2000,'Регистрация приход товаров'!$A$4:$A$2000,"&gt;="&amp;DATE(YEAR($A$4),MONTH($A$4)+1,1),'Регистрация приход товаров'!$D$4:$D$2000,$B96)</f>
        <v>0</v>
      </c>
      <c r="I96" s="95">
        <f>SUMIFS('Регистрация приход товаров'!$H$4:$H$2000,'Регистрация приход товаров'!$A$4:$A$2000,"&gt;="&amp;DATE(YEAR($A$4),MONTH($A$4),1),'Регистрация приход товаров'!$D$4:$D$2000,$B96)-SUMIFS('Регистрация приход товаров'!$H$4:$H$2000,'Регистрация приход товаров'!$A$4:$A$2000,"&gt;="&amp;DATE(YEAR($A$4),MONTH($A$4)+1,1),'Регистрация приход товаров'!$D$4:$D$2000,$B96)</f>
        <v>0</v>
      </c>
      <c r="J96" s="94">
        <f>SUMIFS('Регистрация расход товаров'!$G$4:$G$2000,'Регистрация расход товаров'!$A$4:$A$2000,"&gt;="&amp;DATE(YEAR($A$4),MONTH($A$4),1),'Регистрация расход товаров'!$D$4:$D$2000,$B96)-SUMIFS('Регистрация расход товаров'!$G$4:$G$2000,'Регистрация расход товаров'!$A$4:$A$2000,"&gt;="&amp;DATE(YEAR($A$4),MONTH($A$4)+1,1),'Регистрация расход товаров'!$D$4:$D$2000,$B96)</f>
        <v>0</v>
      </c>
      <c r="K96" s="95">
        <f>SUMIFS('Регистрация расход товаров'!$H$4:$H$2000,'Регистрация расход товаров'!$A$4:$A$2000,"&gt;="&amp;DATE(YEAR($A$4),MONTH($A$4),1),'Регистрация расход товаров'!$D$4:$D$2000,$B96)-SUMIFS('Регистрация расход товаров'!$H$4:$H$2000,'Регистрация расход товаров'!$A$4:$A$2000,"&gt;="&amp;DATE(YEAR($A$4),MONTH($A$4)+1,1),'Регистрация расход товаров'!$D$4:$D$2000,$B96)</f>
        <v>0</v>
      </c>
      <c r="L96" s="94">
        <f t="shared" si="5"/>
        <v>0</v>
      </c>
      <c r="M96" s="95">
        <f t="shared" si="6"/>
        <v>0</v>
      </c>
    </row>
    <row r="97" spans="1:13">
      <c r="A97" s="86">
        <f>IF(E97&gt;0,MAX($A$8:A96)+1,0)</f>
        <v>0</v>
      </c>
      <c r="B97" s="87"/>
      <c r="C97" s="88"/>
      <c r="D97" s="99"/>
      <c r="E97" s="77">
        <f t="shared" si="7"/>
        <v>0</v>
      </c>
      <c r="F97" s="103">
        <f>IFERROR((SUMIF('Остаток на начало год'!$B$5:$B$302,$B97,'Остаток на начало год'!$E$5:$E$302)+SUMIFS('Регистрация приход товаров'!$G$4:$G$2000,'Регистрация приход товаров'!$D$4:$D$2000,$B97,'Регистрация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товаров'!$D$4:$D$2000,$B97),0)</f>
        <v>0</v>
      </c>
      <c r="G97" s="95">
        <f>IFERROR((SUMIF('Остаток на начало год'!$B$5:$B$302,$B97,'Остаток на начало год'!$F$5:$F$302)+SUMIFS('Регистрация приход товаров'!$H$4:$H$2000,'Регистрация приход товаров'!$D$4:$D$2000,$B97,'Регистрация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товаров'!$D$4:$D$2000,$B97),0)</f>
        <v>0</v>
      </c>
      <c r="H97" s="94">
        <f>SUMIFS('Регистрация приход товаров'!$G$4:$G$2000,'Регистрация приход товаров'!$A$4:$A$2000,"&gt;="&amp;DATE(YEAR($A$4),MONTH($A$4),1),'Регистрация приход товаров'!$D$4:$D$2000,$B97)-SUMIFS('Регистрация приход товаров'!$G$4:$G$2000,'Регистрация приход товаров'!$A$4:$A$2000,"&gt;="&amp;DATE(YEAR($A$4),MONTH($A$4)+1,1),'Регистрация приход товаров'!$D$4:$D$2000,$B97)</f>
        <v>0</v>
      </c>
      <c r="I97" s="95">
        <f>SUMIFS('Регистрация приход товаров'!$H$4:$H$2000,'Регистрация приход товаров'!$A$4:$A$2000,"&gt;="&amp;DATE(YEAR($A$4),MONTH($A$4),1),'Регистрация приход товаров'!$D$4:$D$2000,$B97)-SUMIFS('Регистрация приход товаров'!$H$4:$H$2000,'Регистрация приход товаров'!$A$4:$A$2000,"&gt;="&amp;DATE(YEAR($A$4),MONTH($A$4)+1,1),'Регистрация приход товаров'!$D$4:$D$2000,$B97)</f>
        <v>0</v>
      </c>
      <c r="J97" s="94">
        <f>SUMIFS('Регистрация расход товаров'!$G$4:$G$2000,'Регистрация расход товаров'!$A$4:$A$2000,"&gt;="&amp;DATE(YEAR($A$4),MONTH($A$4),1),'Регистрация расход товаров'!$D$4:$D$2000,$B97)-SUMIFS('Регистрация расход товаров'!$G$4:$G$2000,'Регистрация расход товаров'!$A$4:$A$2000,"&gt;="&amp;DATE(YEAR($A$4),MONTH($A$4)+1,1),'Регистрация расход товаров'!$D$4:$D$2000,$B97)</f>
        <v>0</v>
      </c>
      <c r="K97" s="95">
        <f>SUMIFS('Регистрация расход товаров'!$H$4:$H$2000,'Регистрация расход товаров'!$A$4:$A$2000,"&gt;="&amp;DATE(YEAR($A$4),MONTH($A$4),1),'Регистрация расход товаров'!$D$4:$D$2000,$B97)-SUMIFS('Регистрация расход товаров'!$H$4:$H$2000,'Регистрация расход товаров'!$A$4:$A$2000,"&gt;="&amp;DATE(YEAR($A$4),MONTH($A$4)+1,1),'Регистрация расход товаров'!$D$4:$D$2000,$B97)</f>
        <v>0</v>
      </c>
      <c r="L97" s="94">
        <f t="shared" si="5"/>
        <v>0</v>
      </c>
      <c r="M97" s="95">
        <f t="shared" si="6"/>
        <v>0</v>
      </c>
    </row>
    <row r="98" spans="1:13">
      <c r="A98" s="86">
        <f>IF(E98&gt;0,MAX($A$8:A97)+1,0)</f>
        <v>0</v>
      </c>
      <c r="B98" s="87"/>
      <c r="C98" s="88"/>
      <c r="D98" s="99"/>
      <c r="E98" s="77">
        <f t="shared" si="7"/>
        <v>0</v>
      </c>
      <c r="F98" s="103">
        <f>IFERROR((SUMIF('Остаток на начало год'!$B$5:$B$302,$B98,'Остаток на начало год'!$E$5:$E$302)+SUMIFS('Регистрация приход товаров'!$G$4:$G$2000,'Регистрация приход товаров'!$D$4:$D$2000,$B98,'Регистрация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товаров'!$D$4:$D$2000,$B98),0)</f>
        <v>0</v>
      </c>
      <c r="G98" s="95">
        <f>IFERROR((SUMIF('Остаток на начало год'!$B$5:$B$302,$B98,'Остаток на начало год'!$F$5:$F$302)+SUMIFS('Регистрация приход товаров'!$H$4:$H$2000,'Регистрация приход товаров'!$D$4:$D$2000,$B98,'Регистрация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товаров'!$D$4:$D$2000,$B98),0)</f>
        <v>0</v>
      </c>
      <c r="H98" s="94">
        <f>SUMIFS('Регистрация приход товаров'!$G$4:$G$2000,'Регистрация приход товаров'!$A$4:$A$2000,"&gt;="&amp;DATE(YEAR($A$4),MONTH($A$4),1),'Регистрация приход товаров'!$D$4:$D$2000,$B98)-SUMIFS('Регистрация приход товаров'!$G$4:$G$2000,'Регистрация приход товаров'!$A$4:$A$2000,"&gt;="&amp;DATE(YEAR($A$4),MONTH($A$4)+1,1),'Регистрация приход товаров'!$D$4:$D$2000,$B98)</f>
        <v>0</v>
      </c>
      <c r="I98" s="95">
        <f>SUMIFS('Регистрация приход товаров'!$H$4:$H$2000,'Регистрация приход товаров'!$A$4:$A$2000,"&gt;="&amp;DATE(YEAR($A$4),MONTH($A$4),1),'Регистрация приход товаров'!$D$4:$D$2000,$B98)-SUMIFS('Регистрация приход товаров'!$H$4:$H$2000,'Регистрация приход товаров'!$A$4:$A$2000,"&gt;="&amp;DATE(YEAR($A$4),MONTH($A$4)+1,1),'Регистрация приход товаров'!$D$4:$D$2000,$B98)</f>
        <v>0</v>
      </c>
      <c r="J98" s="94">
        <f>SUMIFS('Регистрация расход товаров'!$G$4:$G$2000,'Регистрация расход товаров'!$A$4:$A$2000,"&gt;="&amp;DATE(YEAR($A$4),MONTH($A$4),1),'Регистрация расход товаров'!$D$4:$D$2000,$B98)-SUMIFS('Регистрация расход товаров'!$G$4:$G$2000,'Регистрация расход товаров'!$A$4:$A$2000,"&gt;="&amp;DATE(YEAR($A$4),MONTH($A$4)+1,1),'Регистрация расход товаров'!$D$4:$D$2000,$B98)</f>
        <v>0</v>
      </c>
      <c r="K98" s="95">
        <f>SUMIFS('Регистрация расход товаров'!$H$4:$H$2000,'Регистрация расход товаров'!$A$4:$A$2000,"&gt;="&amp;DATE(YEAR($A$4),MONTH($A$4),1),'Регистрация расход товаров'!$D$4:$D$2000,$B98)-SUMIFS('Регистрация расход товаров'!$H$4:$H$2000,'Регистрация расход товаров'!$A$4:$A$2000,"&gt;="&amp;DATE(YEAR($A$4),MONTH($A$4)+1,1),'Регистрация расход товаров'!$D$4:$D$2000,$B98)</f>
        <v>0</v>
      </c>
      <c r="L98" s="94">
        <f t="shared" si="5"/>
        <v>0</v>
      </c>
      <c r="M98" s="95">
        <f t="shared" si="6"/>
        <v>0</v>
      </c>
    </row>
    <row r="99" spans="1:13">
      <c r="A99" s="86">
        <f>IF(E99&gt;0,MAX($A$8:A98)+1,0)</f>
        <v>0</v>
      </c>
      <c r="B99" s="87"/>
      <c r="C99" s="88"/>
      <c r="D99" s="99"/>
      <c r="E99" s="77">
        <f t="shared" si="7"/>
        <v>0</v>
      </c>
      <c r="F99" s="103">
        <f>IFERROR((SUMIF('Остаток на начало год'!$B$5:$B$302,$B99,'Остаток на начало год'!$E$5:$E$302)+SUMIFS('Регистрация приход товаров'!$G$4:$G$2000,'Регистрация приход товаров'!$D$4:$D$2000,$B99,'Регистрация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товаров'!$D$4:$D$2000,$B99),0)</f>
        <v>0</v>
      </c>
      <c r="G99" s="95">
        <f>IFERROR((SUMIF('Остаток на начало год'!$B$5:$B$302,$B99,'Остаток на начало год'!$F$5:$F$302)+SUMIFS('Регистрация приход товаров'!$H$4:$H$2000,'Регистрация приход товаров'!$D$4:$D$2000,$B99,'Регистрация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товаров'!$D$4:$D$2000,$B99),0)</f>
        <v>0</v>
      </c>
      <c r="H99" s="94">
        <f>SUMIFS('Регистрация приход товаров'!$G$4:$G$2000,'Регистрация приход товаров'!$A$4:$A$2000,"&gt;="&amp;DATE(YEAR($A$4),MONTH($A$4),1),'Регистрация приход товаров'!$D$4:$D$2000,$B99)-SUMIFS('Регистрация приход товаров'!$G$4:$G$2000,'Регистрация приход товаров'!$A$4:$A$2000,"&gt;="&amp;DATE(YEAR($A$4),MONTH($A$4)+1,1),'Регистрация приход товаров'!$D$4:$D$2000,$B99)</f>
        <v>0</v>
      </c>
      <c r="I99" s="95">
        <f>SUMIFS('Регистрация приход товаров'!$H$4:$H$2000,'Регистрация приход товаров'!$A$4:$A$2000,"&gt;="&amp;DATE(YEAR($A$4),MONTH($A$4),1),'Регистрация приход товаров'!$D$4:$D$2000,$B99)-SUMIFS('Регистрация приход товаров'!$H$4:$H$2000,'Регистрация приход товаров'!$A$4:$A$2000,"&gt;="&amp;DATE(YEAR($A$4),MONTH($A$4)+1,1),'Регистрация приход товаров'!$D$4:$D$2000,$B99)</f>
        <v>0</v>
      </c>
      <c r="J99" s="94">
        <f>SUMIFS('Регистрация расход товаров'!$G$4:$G$2000,'Регистрация расход товаров'!$A$4:$A$2000,"&gt;="&amp;DATE(YEAR($A$4),MONTH($A$4),1),'Регистрация расход товаров'!$D$4:$D$2000,$B99)-SUMIFS('Регистрация расход товаров'!$G$4:$G$2000,'Регистрация расход товаров'!$A$4:$A$2000,"&gt;="&amp;DATE(YEAR($A$4),MONTH($A$4)+1,1),'Регистрация расход товаров'!$D$4:$D$2000,$B99)</f>
        <v>0</v>
      </c>
      <c r="K99" s="95">
        <f>SUMIFS('Регистрация расход товаров'!$H$4:$H$2000,'Регистрация расход товаров'!$A$4:$A$2000,"&gt;="&amp;DATE(YEAR($A$4),MONTH($A$4),1),'Регистрация расход товаров'!$D$4:$D$2000,$B99)-SUMIFS('Регистрация расход товаров'!$H$4:$H$2000,'Регистрация расход товаров'!$A$4:$A$2000,"&gt;="&amp;DATE(YEAR($A$4),MONTH($A$4)+1,1),'Регистрация расход товаров'!$D$4:$D$2000,$B99)</f>
        <v>0</v>
      </c>
      <c r="L99" s="94">
        <f t="shared" si="5"/>
        <v>0</v>
      </c>
      <c r="M99" s="95">
        <f t="shared" si="6"/>
        <v>0</v>
      </c>
    </row>
    <row r="100" spans="1:13">
      <c r="A100" s="86">
        <f>IF(E100&gt;0,MAX($A$8:A99)+1,0)</f>
        <v>0</v>
      </c>
      <c r="B100" s="87"/>
      <c r="C100" s="88"/>
      <c r="D100" s="99"/>
      <c r="E100" s="77">
        <f t="shared" si="7"/>
        <v>0</v>
      </c>
      <c r="F100" s="103">
        <f>IFERROR((SUMIF('Остаток на начало год'!$B$5:$B$302,$B100,'Остаток на начало год'!$E$5:$E$302)+SUMIFS('Регистрация приход товаров'!$G$4:$G$2000,'Регистрация приход товаров'!$D$4:$D$2000,$B100,'Регистрация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товаров'!$D$4:$D$2000,$B100),0)</f>
        <v>0</v>
      </c>
      <c r="G100" s="95">
        <f>IFERROR((SUMIF('Остаток на начало год'!$B$5:$B$302,$B100,'Остаток на начало год'!$F$5:$F$302)+SUMIFS('Регистрация приход товаров'!$H$4:$H$2000,'Регистрация приход товаров'!$D$4:$D$2000,$B100,'Регистрация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товаров'!$D$4:$D$2000,$B100),0)</f>
        <v>0</v>
      </c>
      <c r="H100" s="94">
        <f>SUMIFS('Регистрация приход товаров'!$G$4:$G$2000,'Регистрация приход товаров'!$A$4:$A$2000,"&gt;="&amp;DATE(YEAR($A$4),MONTH($A$4),1),'Регистрация приход товаров'!$D$4:$D$2000,$B100)-SUMIFS('Регистрация приход товаров'!$G$4:$G$2000,'Регистрация приход товаров'!$A$4:$A$2000,"&gt;="&amp;DATE(YEAR($A$4),MONTH($A$4)+1,1),'Регистрация приход товаров'!$D$4:$D$2000,$B100)</f>
        <v>0</v>
      </c>
      <c r="I100" s="95">
        <f>SUMIFS('Регистрация приход товаров'!$H$4:$H$2000,'Регистрация приход товаров'!$A$4:$A$2000,"&gt;="&amp;DATE(YEAR($A$4),MONTH($A$4),1),'Регистрация приход товаров'!$D$4:$D$2000,$B100)-SUMIFS('Регистрация приход товаров'!$H$4:$H$2000,'Регистрация приход товаров'!$A$4:$A$2000,"&gt;="&amp;DATE(YEAR($A$4),MONTH($A$4)+1,1),'Регистрация приход товаров'!$D$4:$D$2000,$B100)</f>
        <v>0</v>
      </c>
      <c r="J100" s="94">
        <f>SUMIFS('Регистрация расход товаров'!$G$4:$G$2000,'Регистрация расход товаров'!$A$4:$A$2000,"&gt;="&amp;DATE(YEAR($A$4),MONTH($A$4),1),'Регистрация расход товаров'!$D$4:$D$2000,$B100)-SUMIFS('Регистрация расход товаров'!$G$4:$G$2000,'Регистрация расход товаров'!$A$4:$A$2000,"&gt;="&amp;DATE(YEAR($A$4),MONTH($A$4)+1,1),'Регистрация расход товаров'!$D$4:$D$2000,$B100)</f>
        <v>0</v>
      </c>
      <c r="K100" s="95">
        <f>SUMIFS('Регистрация расход товаров'!$H$4:$H$2000,'Регистрация расход товаров'!$A$4:$A$2000,"&gt;="&amp;DATE(YEAR($A$4),MONTH($A$4),1),'Регистрация расход товаров'!$D$4:$D$2000,$B100)-SUMIFS('Регистрация расход товаров'!$H$4:$H$2000,'Регистрация расход товаров'!$A$4:$A$2000,"&gt;="&amp;DATE(YEAR($A$4),MONTH($A$4)+1,1),'Регистрация расход товаров'!$D$4:$D$2000,$B100)</f>
        <v>0</v>
      </c>
      <c r="L100" s="94">
        <f t="shared" si="5"/>
        <v>0</v>
      </c>
      <c r="M100" s="95">
        <f t="shared" si="6"/>
        <v>0</v>
      </c>
    </row>
    <row r="101" spans="1:13">
      <c r="A101" s="86">
        <f>IF(E101&gt;0,MAX($A$8:A100)+1,0)</f>
        <v>0</v>
      </c>
      <c r="B101" s="87"/>
      <c r="C101" s="88"/>
      <c r="D101" s="99"/>
      <c r="E101" s="77">
        <f t="shared" si="7"/>
        <v>0</v>
      </c>
      <c r="F101" s="103">
        <f>IFERROR((SUMIF('Остаток на начало год'!$B$5:$B$302,$B101,'Остаток на начало год'!$E$5:$E$302)+SUMIFS('Регистрация приход товаров'!$G$4:$G$2000,'Регистрация приход товаров'!$D$4:$D$2000,$B101,'Регистрация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товаров'!$D$4:$D$2000,$B101),0)</f>
        <v>0</v>
      </c>
      <c r="G101" s="95">
        <f>IFERROR((SUMIF('Остаток на начало год'!$B$5:$B$302,$B101,'Остаток на начало год'!$F$5:$F$302)+SUMIFS('Регистрация приход товаров'!$H$4:$H$2000,'Регистрация приход товаров'!$D$4:$D$2000,$B101,'Регистрация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товаров'!$D$4:$D$2000,$B101),0)</f>
        <v>0</v>
      </c>
      <c r="H101" s="94">
        <f>SUMIFS('Регистрация приход товаров'!$G$4:$G$2000,'Регистрация приход товаров'!$A$4:$A$2000,"&gt;="&amp;DATE(YEAR($A$4),MONTH($A$4),1),'Регистрация приход товаров'!$D$4:$D$2000,$B101)-SUMIFS('Регистрация приход товаров'!$G$4:$G$2000,'Регистрация приход товаров'!$A$4:$A$2000,"&gt;="&amp;DATE(YEAR($A$4),MONTH($A$4)+1,1),'Регистрация приход товаров'!$D$4:$D$2000,$B101)</f>
        <v>0</v>
      </c>
      <c r="I101" s="95">
        <f>SUMIFS('Регистрация приход товаров'!$H$4:$H$2000,'Регистрация приход товаров'!$A$4:$A$2000,"&gt;="&amp;DATE(YEAR($A$4),MONTH($A$4),1),'Регистрация приход товаров'!$D$4:$D$2000,$B101)-SUMIFS('Регистрация приход товаров'!$H$4:$H$2000,'Регистрация приход товаров'!$A$4:$A$2000,"&gt;="&amp;DATE(YEAR($A$4),MONTH($A$4)+1,1),'Регистрация приход товаров'!$D$4:$D$2000,$B101)</f>
        <v>0</v>
      </c>
      <c r="J101" s="94">
        <f>SUMIFS('Регистрация расход товаров'!$G$4:$G$2000,'Регистрация расход товаров'!$A$4:$A$2000,"&gt;="&amp;DATE(YEAR($A$4),MONTH($A$4),1),'Регистрация расход товаров'!$D$4:$D$2000,$B101)-SUMIFS('Регистрация расход товаров'!$G$4:$G$2000,'Регистрация расход товаров'!$A$4:$A$2000,"&gt;="&amp;DATE(YEAR($A$4),MONTH($A$4)+1,1),'Регистрация расход товаров'!$D$4:$D$2000,$B101)</f>
        <v>0</v>
      </c>
      <c r="K101" s="95">
        <f>SUMIFS('Регистрация расход товаров'!$H$4:$H$2000,'Регистрация расход товаров'!$A$4:$A$2000,"&gt;="&amp;DATE(YEAR($A$4),MONTH($A$4),1),'Регистрация расход товаров'!$D$4:$D$2000,$B101)-SUMIFS('Регистрация расход товаров'!$H$4:$H$2000,'Регистрация расход товаров'!$A$4:$A$2000,"&gt;="&amp;DATE(YEAR($A$4),MONTH($A$4)+1,1),'Регистрация расход товаров'!$D$4:$D$2000,$B101)</f>
        <v>0</v>
      </c>
      <c r="L101" s="94">
        <f t="shared" si="5"/>
        <v>0</v>
      </c>
      <c r="M101" s="95">
        <f t="shared" si="6"/>
        <v>0</v>
      </c>
    </row>
    <row r="102" spans="1:13">
      <c r="A102" s="86">
        <f>IF(E102&gt;0,MAX($A$8:A101)+1,0)</f>
        <v>0</v>
      </c>
      <c r="B102" s="87"/>
      <c r="C102" s="88"/>
      <c r="D102" s="99"/>
      <c r="E102" s="77">
        <f t="shared" si="7"/>
        <v>0</v>
      </c>
      <c r="F102" s="103">
        <f>IFERROR((SUMIF('Остаток на начало год'!$B$5:$B$302,$B102,'Остаток на начало год'!$E$5:$E$302)+SUMIFS('Регистрация приход товаров'!$G$4:$G$2000,'Регистрация приход товаров'!$D$4:$D$2000,$B102,'Регистрация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товаров'!$D$4:$D$2000,$B102),0)</f>
        <v>0</v>
      </c>
      <c r="G102" s="95">
        <f>IFERROR((SUMIF('Остаток на начало год'!$B$5:$B$302,$B102,'Остаток на начало год'!$F$5:$F$302)+SUMIFS('Регистрация приход товаров'!$H$4:$H$2000,'Регистрация приход товаров'!$D$4:$D$2000,$B102,'Регистрация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товаров'!$D$4:$D$2000,$B102),0)</f>
        <v>0</v>
      </c>
      <c r="H102" s="94">
        <f>SUMIFS('Регистрация приход товаров'!$G$4:$G$2000,'Регистрация приход товаров'!$A$4:$A$2000,"&gt;="&amp;DATE(YEAR($A$4),MONTH($A$4),1),'Регистрация приход товаров'!$D$4:$D$2000,$B102)-SUMIFS('Регистрация приход товаров'!$G$4:$G$2000,'Регистрация приход товаров'!$A$4:$A$2000,"&gt;="&amp;DATE(YEAR($A$4),MONTH($A$4)+1,1),'Регистрация приход товаров'!$D$4:$D$2000,$B102)</f>
        <v>0</v>
      </c>
      <c r="I102" s="95">
        <f>SUMIFS('Регистрация приход товаров'!$H$4:$H$2000,'Регистрация приход товаров'!$A$4:$A$2000,"&gt;="&amp;DATE(YEAR($A$4),MONTH($A$4),1),'Регистрация приход товаров'!$D$4:$D$2000,$B102)-SUMIFS('Регистрация приход товаров'!$H$4:$H$2000,'Регистрация приход товаров'!$A$4:$A$2000,"&gt;="&amp;DATE(YEAR($A$4),MONTH($A$4)+1,1),'Регистрация приход товаров'!$D$4:$D$2000,$B102)</f>
        <v>0</v>
      </c>
      <c r="J102" s="94">
        <f>SUMIFS('Регистрация расход товаров'!$G$4:$G$2000,'Регистрация расход товаров'!$A$4:$A$2000,"&gt;="&amp;DATE(YEAR($A$4),MONTH($A$4),1),'Регистрация расход товаров'!$D$4:$D$2000,$B102)-SUMIFS('Регистрация расход товаров'!$G$4:$G$2000,'Регистрация расход товаров'!$A$4:$A$2000,"&gt;="&amp;DATE(YEAR($A$4),MONTH($A$4)+1,1),'Регистрация расход товаров'!$D$4:$D$2000,$B102)</f>
        <v>0</v>
      </c>
      <c r="K102" s="95">
        <f>SUMIFS('Регистрация расход товаров'!$H$4:$H$2000,'Регистрация расход товаров'!$A$4:$A$2000,"&gt;="&amp;DATE(YEAR($A$4),MONTH($A$4),1),'Регистрация расход товаров'!$D$4:$D$2000,$B102)-SUMIFS('Регистрация расход товаров'!$H$4:$H$2000,'Регистрация расход товаров'!$A$4:$A$2000,"&gt;="&amp;DATE(YEAR($A$4),MONTH($A$4)+1,1),'Регистрация расход товаров'!$D$4:$D$2000,$B102)</f>
        <v>0</v>
      </c>
      <c r="L102" s="94">
        <f t="shared" si="5"/>
        <v>0</v>
      </c>
      <c r="M102" s="95">
        <f t="shared" si="6"/>
        <v>0</v>
      </c>
    </row>
    <row r="103" spans="1:13">
      <c r="A103" s="86">
        <f>IF(E103&gt;0,MAX($A$8:A102)+1,0)</f>
        <v>0</v>
      </c>
      <c r="B103" s="87"/>
      <c r="C103" s="88"/>
      <c r="D103" s="99"/>
      <c r="E103" s="77">
        <f t="shared" si="7"/>
        <v>0</v>
      </c>
      <c r="F103" s="103">
        <f>IFERROR((SUMIF('Остаток на начало год'!$B$5:$B$302,$B103,'Остаток на начало год'!$E$5:$E$302)+SUMIFS('Регистрация приход товаров'!$G$4:$G$2000,'Регистрация приход товаров'!$D$4:$D$2000,$B103,'Регистрация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товаров'!$D$4:$D$2000,$B103),0)</f>
        <v>0</v>
      </c>
      <c r="G103" s="95">
        <f>IFERROR((SUMIF('Остаток на начало год'!$B$5:$B$302,$B103,'Остаток на начало год'!$F$5:$F$302)+SUMIFS('Регистрация приход товаров'!$H$4:$H$2000,'Регистрация приход товаров'!$D$4:$D$2000,$B103,'Регистрация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товаров'!$D$4:$D$2000,$B103),0)</f>
        <v>0</v>
      </c>
      <c r="H103" s="94">
        <f>SUMIFS('Регистрация приход товаров'!$G$4:$G$2000,'Регистрация приход товаров'!$A$4:$A$2000,"&gt;="&amp;DATE(YEAR($A$4),MONTH($A$4),1),'Регистрация приход товаров'!$D$4:$D$2000,$B103)-SUMIFS('Регистрация приход товаров'!$G$4:$G$2000,'Регистрация приход товаров'!$A$4:$A$2000,"&gt;="&amp;DATE(YEAR($A$4),MONTH($A$4)+1,1),'Регистрация приход товаров'!$D$4:$D$2000,$B103)</f>
        <v>0</v>
      </c>
      <c r="I103" s="95">
        <f>SUMIFS('Регистрация приход товаров'!$H$4:$H$2000,'Регистрация приход товаров'!$A$4:$A$2000,"&gt;="&amp;DATE(YEAR($A$4),MONTH($A$4),1),'Регистрация приход товаров'!$D$4:$D$2000,$B103)-SUMIFS('Регистрация приход товаров'!$H$4:$H$2000,'Регистрация приход товаров'!$A$4:$A$2000,"&gt;="&amp;DATE(YEAR($A$4),MONTH($A$4)+1,1),'Регистрация приход товаров'!$D$4:$D$2000,$B103)</f>
        <v>0</v>
      </c>
      <c r="J103" s="94">
        <f>SUMIFS('Регистрация расход товаров'!$G$4:$G$2000,'Регистрация расход товаров'!$A$4:$A$2000,"&gt;="&amp;DATE(YEAR($A$4),MONTH($A$4),1),'Регистрация расход товаров'!$D$4:$D$2000,$B103)-SUMIFS('Регистрация расход товаров'!$G$4:$G$2000,'Регистрация расход товаров'!$A$4:$A$2000,"&gt;="&amp;DATE(YEAR($A$4),MONTH($A$4)+1,1),'Регистрация расход товаров'!$D$4:$D$2000,$B103)</f>
        <v>0</v>
      </c>
      <c r="K103" s="95">
        <f>SUMIFS('Регистрация расход товаров'!$H$4:$H$2000,'Регистрация расход товаров'!$A$4:$A$2000,"&gt;="&amp;DATE(YEAR($A$4),MONTH($A$4),1),'Регистрация расход товаров'!$D$4:$D$2000,$B103)-SUMIFS('Регистрация расход товаров'!$H$4:$H$2000,'Регистрация расход товаров'!$A$4:$A$2000,"&gt;="&amp;DATE(YEAR($A$4),MONTH($A$4)+1,1),'Регистрация расход товаров'!$D$4:$D$2000,$B103)</f>
        <v>0</v>
      </c>
      <c r="L103" s="94">
        <f t="shared" si="5"/>
        <v>0</v>
      </c>
      <c r="M103" s="95">
        <f t="shared" si="6"/>
        <v>0</v>
      </c>
    </row>
    <row r="104" spans="1:13">
      <c r="A104" s="86">
        <f>IF(E104&gt;0,MAX($A$8:A103)+1,0)</f>
        <v>0</v>
      </c>
      <c r="B104" s="87"/>
      <c r="C104" s="88"/>
      <c r="D104" s="99"/>
      <c r="E104" s="77">
        <f t="shared" si="7"/>
        <v>0</v>
      </c>
      <c r="F104" s="103">
        <f>IFERROR((SUMIF('Остаток на начало год'!$B$5:$B$302,$B104,'Остаток на начало год'!$E$5:$E$302)+SUMIFS('Регистрация приход товаров'!$G$4:$G$2000,'Регистрация приход товаров'!$D$4:$D$2000,$B104,'Регистрация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товаров'!$D$4:$D$2000,$B104),0)</f>
        <v>0</v>
      </c>
      <c r="G104" s="95">
        <f>IFERROR((SUMIF('Остаток на начало год'!$B$5:$B$302,$B104,'Остаток на начало год'!$F$5:$F$302)+SUMIFS('Регистрация приход товаров'!$H$4:$H$2000,'Регистрация приход товаров'!$D$4:$D$2000,$B104,'Регистрация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товаров'!$D$4:$D$2000,$B104),0)</f>
        <v>0</v>
      </c>
      <c r="H104" s="94">
        <f>SUMIFS('Регистрация приход товаров'!$G$4:$G$2000,'Регистрация приход товаров'!$A$4:$A$2000,"&gt;="&amp;DATE(YEAR($A$4),MONTH($A$4),1),'Регистрация приход товаров'!$D$4:$D$2000,$B104)-SUMIFS('Регистрация приход товаров'!$G$4:$G$2000,'Регистрация приход товаров'!$A$4:$A$2000,"&gt;="&amp;DATE(YEAR($A$4),MONTH($A$4)+1,1),'Регистрация приход товаров'!$D$4:$D$2000,$B104)</f>
        <v>0</v>
      </c>
      <c r="I104" s="95">
        <f>SUMIFS('Регистрация приход товаров'!$H$4:$H$2000,'Регистрация приход товаров'!$A$4:$A$2000,"&gt;="&amp;DATE(YEAR($A$4),MONTH($A$4),1),'Регистрация приход товаров'!$D$4:$D$2000,$B104)-SUMIFS('Регистрация приход товаров'!$H$4:$H$2000,'Регистрация приход товаров'!$A$4:$A$2000,"&gt;="&amp;DATE(YEAR($A$4),MONTH($A$4)+1,1),'Регистрация приход товаров'!$D$4:$D$2000,$B104)</f>
        <v>0</v>
      </c>
      <c r="J104" s="94">
        <f>SUMIFS('Регистрация расход товаров'!$G$4:$G$2000,'Регистрация расход товаров'!$A$4:$A$2000,"&gt;="&amp;DATE(YEAR($A$4),MONTH($A$4),1),'Регистрация расход товаров'!$D$4:$D$2000,$B104)-SUMIFS('Регистрация расход товаров'!$G$4:$G$2000,'Регистрация расход товаров'!$A$4:$A$2000,"&gt;="&amp;DATE(YEAR($A$4),MONTH($A$4)+1,1),'Регистрация расход товаров'!$D$4:$D$2000,$B104)</f>
        <v>0</v>
      </c>
      <c r="K104" s="95">
        <f>SUMIFS('Регистрация расход товаров'!$H$4:$H$2000,'Регистрация расход товаров'!$A$4:$A$2000,"&gt;="&amp;DATE(YEAR($A$4),MONTH($A$4),1),'Регистрация расход товаров'!$D$4:$D$2000,$B104)-SUMIFS('Регистрация расход товаров'!$H$4:$H$2000,'Регистрация расход товаров'!$A$4:$A$2000,"&gt;="&amp;DATE(YEAR($A$4),MONTH($A$4)+1,1),'Регистрация расход товаров'!$D$4:$D$2000,$B104)</f>
        <v>0</v>
      </c>
      <c r="L104" s="94">
        <f t="shared" si="5"/>
        <v>0</v>
      </c>
      <c r="M104" s="95">
        <f t="shared" si="6"/>
        <v>0</v>
      </c>
    </row>
    <row r="105" spans="1:13">
      <c r="A105" s="86">
        <f>IF(E105&gt;0,MAX($A$8:A104)+1,0)</f>
        <v>0</v>
      </c>
      <c r="B105" s="87"/>
      <c r="C105" s="88"/>
      <c r="D105" s="99"/>
      <c r="E105" s="77">
        <f t="shared" si="7"/>
        <v>0</v>
      </c>
      <c r="F105" s="103">
        <f>IFERROR((SUMIF('Остаток на начало год'!$B$5:$B$302,$B105,'Остаток на начало год'!$E$5:$E$302)+SUMIFS('Регистрация приход товаров'!$G$4:$G$2000,'Регистрация приход товаров'!$D$4:$D$2000,$B105,'Регистрация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товаров'!$D$4:$D$2000,$B105),0)</f>
        <v>0</v>
      </c>
      <c r="G105" s="95">
        <f>IFERROR((SUMIF('Остаток на начало год'!$B$5:$B$302,$B105,'Остаток на начало год'!$F$5:$F$302)+SUMIFS('Регистрация приход товаров'!$H$4:$H$2000,'Регистрация приход товаров'!$D$4:$D$2000,$B105,'Регистрация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товаров'!$D$4:$D$2000,$B105),0)</f>
        <v>0</v>
      </c>
      <c r="H105" s="94">
        <f>SUMIFS('Регистрация приход товаров'!$G$4:$G$2000,'Регистрация приход товаров'!$A$4:$A$2000,"&gt;="&amp;DATE(YEAR($A$4),MONTH($A$4),1),'Регистрация приход товаров'!$D$4:$D$2000,$B105)-SUMIFS('Регистрация приход товаров'!$G$4:$G$2000,'Регистрация приход товаров'!$A$4:$A$2000,"&gt;="&amp;DATE(YEAR($A$4),MONTH($A$4)+1,1),'Регистрация приход товаров'!$D$4:$D$2000,$B105)</f>
        <v>0</v>
      </c>
      <c r="I105" s="95">
        <f>SUMIFS('Регистрация приход товаров'!$H$4:$H$2000,'Регистрация приход товаров'!$A$4:$A$2000,"&gt;="&amp;DATE(YEAR($A$4),MONTH($A$4),1),'Регистрация приход товаров'!$D$4:$D$2000,$B105)-SUMIFS('Регистрация приход товаров'!$H$4:$H$2000,'Регистрация приход товаров'!$A$4:$A$2000,"&gt;="&amp;DATE(YEAR($A$4),MONTH($A$4)+1,1),'Регистрация приход товаров'!$D$4:$D$2000,$B105)</f>
        <v>0</v>
      </c>
      <c r="J105" s="94">
        <f>SUMIFS('Регистрация расход товаров'!$G$4:$G$2000,'Регистрация расход товаров'!$A$4:$A$2000,"&gt;="&amp;DATE(YEAR($A$4),MONTH($A$4),1),'Регистрация расход товаров'!$D$4:$D$2000,$B105)-SUMIFS('Регистрация расход товаров'!$G$4:$G$2000,'Регистрация расход товаров'!$A$4:$A$2000,"&gt;="&amp;DATE(YEAR($A$4),MONTH($A$4)+1,1),'Регистрация расход товаров'!$D$4:$D$2000,$B105)</f>
        <v>0</v>
      </c>
      <c r="K105" s="95">
        <f>SUMIFS('Регистрация расход товаров'!$H$4:$H$2000,'Регистрация расход товаров'!$A$4:$A$2000,"&gt;="&amp;DATE(YEAR($A$4),MONTH($A$4),1),'Регистрация расход товаров'!$D$4:$D$2000,$B105)-SUMIFS('Регистрация расход товаров'!$H$4:$H$2000,'Регистрация расход товаров'!$A$4:$A$2000,"&gt;="&amp;DATE(YEAR($A$4),MONTH($A$4)+1,1),'Регистрация расход товаров'!$D$4:$D$2000,$B105)</f>
        <v>0</v>
      </c>
      <c r="L105" s="94">
        <f t="shared" si="5"/>
        <v>0</v>
      </c>
      <c r="M105" s="95">
        <f t="shared" si="6"/>
        <v>0</v>
      </c>
    </row>
    <row r="106" spans="1:13">
      <c r="A106" s="86">
        <f>IF(E106&gt;0,MAX($A$8:A105)+1,0)</f>
        <v>0</v>
      </c>
      <c r="B106" s="87"/>
      <c r="C106" s="88"/>
      <c r="D106" s="99"/>
      <c r="E106" s="77">
        <f t="shared" si="7"/>
        <v>0</v>
      </c>
      <c r="F106" s="103">
        <f>IFERROR((SUMIF('Остаток на начало год'!$B$5:$B$302,$B106,'Остаток на начало год'!$E$5:$E$302)+SUMIFS('Регистрация приход товаров'!$G$4:$G$2000,'Регистрация приход товаров'!$D$4:$D$2000,$B106,'Регистрация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товаров'!$D$4:$D$2000,$B106),0)</f>
        <v>0</v>
      </c>
      <c r="G106" s="95">
        <f>IFERROR((SUMIF('Остаток на начало год'!$B$5:$B$302,$B106,'Остаток на начало год'!$F$5:$F$302)+SUMIFS('Регистрация приход товаров'!$H$4:$H$2000,'Регистрация приход товаров'!$D$4:$D$2000,$B106,'Регистрация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товаров'!$D$4:$D$2000,$B106),0)</f>
        <v>0</v>
      </c>
      <c r="H106" s="94">
        <f>SUMIFS('Регистрация приход товаров'!$G$4:$G$2000,'Регистрация приход товаров'!$A$4:$A$2000,"&gt;="&amp;DATE(YEAR($A$4),MONTH($A$4),1),'Регистрация приход товаров'!$D$4:$D$2000,$B106)-SUMIFS('Регистрация приход товаров'!$G$4:$G$2000,'Регистрация приход товаров'!$A$4:$A$2000,"&gt;="&amp;DATE(YEAR($A$4),MONTH($A$4)+1,1),'Регистрация приход товаров'!$D$4:$D$2000,$B106)</f>
        <v>0</v>
      </c>
      <c r="I106" s="95">
        <f>SUMIFS('Регистрация приход товаров'!$H$4:$H$2000,'Регистрация приход товаров'!$A$4:$A$2000,"&gt;="&amp;DATE(YEAR($A$4),MONTH($A$4),1),'Регистрация приход товаров'!$D$4:$D$2000,$B106)-SUMIFS('Регистрация приход товаров'!$H$4:$H$2000,'Регистрация приход товаров'!$A$4:$A$2000,"&gt;="&amp;DATE(YEAR($A$4),MONTH($A$4)+1,1),'Регистрация приход товаров'!$D$4:$D$2000,$B106)</f>
        <v>0</v>
      </c>
      <c r="J106" s="94">
        <f>SUMIFS('Регистрация расход товаров'!$G$4:$G$2000,'Регистрация расход товаров'!$A$4:$A$2000,"&gt;="&amp;DATE(YEAR($A$4),MONTH($A$4),1),'Регистрация расход товаров'!$D$4:$D$2000,$B106)-SUMIFS('Регистрация расход товаров'!$G$4:$G$2000,'Регистрация расход товаров'!$A$4:$A$2000,"&gt;="&amp;DATE(YEAR($A$4),MONTH($A$4)+1,1),'Регистрация расход товаров'!$D$4:$D$2000,$B106)</f>
        <v>0</v>
      </c>
      <c r="K106" s="95">
        <f>SUMIFS('Регистрация расход товаров'!$H$4:$H$2000,'Регистрация расход товаров'!$A$4:$A$2000,"&gt;="&amp;DATE(YEAR($A$4),MONTH($A$4),1),'Регистрация расход товаров'!$D$4:$D$2000,$B106)-SUMIFS('Регистрация расход товаров'!$H$4:$H$2000,'Регистрация расход товаров'!$A$4:$A$2000,"&gt;="&amp;DATE(YEAR($A$4),MONTH($A$4)+1,1),'Регистрация расход товаров'!$D$4:$D$2000,$B106)</f>
        <v>0</v>
      </c>
      <c r="L106" s="94">
        <f t="shared" si="5"/>
        <v>0</v>
      </c>
      <c r="M106" s="95">
        <f t="shared" si="6"/>
        <v>0</v>
      </c>
    </row>
    <row r="107" spans="1:13">
      <c r="A107" s="86">
        <f>IF(E107&gt;0,MAX($A$8:A106)+1,0)</f>
        <v>0</v>
      </c>
      <c r="B107" s="87"/>
      <c r="C107" s="88"/>
      <c r="D107" s="99"/>
      <c r="E107" s="77">
        <f t="shared" si="7"/>
        <v>0</v>
      </c>
      <c r="F107" s="103">
        <f>IFERROR((SUMIF('Остаток на начало год'!$B$5:$B$302,$B107,'Остаток на начало год'!$E$5:$E$302)+SUMIFS('Регистрация приход товаров'!$G$4:$G$2000,'Регистрация приход товаров'!$D$4:$D$2000,$B107,'Регистрация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товаров'!$D$4:$D$2000,$B107),0)</f>
        <v>0</v>
      </c>
      <c r="G107" s="95">
        <f>IFERROR((SUMIF('Остаток на начало год'!$B$5:$B$302,$B107,'Остаток на начало год'!$F$5:$F$302)+SUMIFS('Регистрация приход товаров'!$H$4:$H$2000,'Регистрация приход товаров'!$D$4:$D$2000,$B107,'Регистрация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товаров'!$D$4:$D$2000,$B107),0)</f>
        <v>0</v>
      </c>
      <c r="H107" s="94">
        <f>SUMIFS('Регистрация приход товаров'!$G$4:$G$2000,'Регистрация приход товаров'!$A$4:$A$2000,"&gt;="&amp;DATE(YEAR($A$4),MONTH($A$4),1),'Регистрация приход товаров'!$D$4:$D$2000,$B107)-SUMIFS('Регистрация приход товаров'!$G$4:$G$2000,'Регистрация приход товаров'!$A$4:$A$2000,"&gt;="&amp;DATE(YEAR($A$4),MONTH($A$4)+1,1),'Регистрация приход товаров'!$D$4:$D$2000,$B107)</f>
        <v>0</v>
      </c>
      <c r="I107" s="95">
        <f>SUMIFS('Регистрация приход товаров'!$H$4:$H$2000,'Регистрация приход товаров'!$A$4:$A$2000,"&gt;="&amp;DATE(YEAR($A$4),MONTH($A$4),1),'Регистрация приход товаров'!$D$4:$D$2000,$B107)-SUMIFS('Регистрация приход товаров'!$H$4:$H$2000,'Регистрация приход товаров'!$A$4:$A$2000,"&gt;="&amp;DATE(YEAR($A$4),MONTH($A$4)+1,1),'Регистрация приход товаров'!$D$4:$D$2000,$B107)</f>
        <v>0</v>
      </c>
      <c r="J107" s="94">
        <f>SUMIFS('Регистрация расход товаров'!$G$4:$G$2000,'Регистрация расход товаров'!$A$4:$A$2000,"&gt;="&amp;DATE(YEAR($A$4),MONTH($A$4),1),'Регистрация расход товаров'!$D$4:$D$2000,$B107)-SUMIFS('Регистрация расход товаров'!$G$4:$G$2000,'Регистрация расход товаров'!$A$4:$A$2000,"&gt;="&amp;DATE(YEAR($A$4),MONTH($A$4)+1,1),'Регистрация расход товаров'!$D$4:$D$2000,$B107)</f>
        <v>0</v>
      </c>
      <c r="K107" s="95">
        <f>SUMIFS('Регистрация расход товаров'!$H$4:$H$2000,'Регистрация расход товаров'!$A$4:$A$2000,"&gt;="&amp;DATE(YEAR($A$4),MONTH($A$4),1),'Регистрация расход товаров'!$D$4:$D$2000,$B107)-SUMIFS('Регистрация расход товаров'!$H$4:$H$2000,'Регистрация расход товаров'!$A$4:$A$2000,"&gt;="&amp;DATE(YEAR($A$4),MONTH($A$4)+1,1),'Регистрация расход товаров'!$D$4:$D$2000,$B107)</f>
        <v>0</v>
      </c>
      <c r="L107" s="94">
        <f t="shared" si="5"/>
        <v>0</v>
      </c>
      <c r="M107" s="95">
        <f t="shared" si="6"/>
        <v>0</v>
      </c>
    </row>
    <row r="108" spans="1:13">
      <c r="A108" s="86">
        <f>IF(E108&gt;0,MAX($A$8:A107)+1,0)</f>
        <v>0</v>
      </c>
      <c r="B108" s="87"/>
      <c r="C108" s="88"/>
      <c r="D108" s="99"/>
      <c r="E108" s="77">
        <f t="shared" si="7"/>
        <v>0</v>
      </c>
      <c r="F108" s="103">
        <f>IFERROR((SUMIF('Остаток на начало год'!$B$5:$B$302,$B108,'Остаток на начало год'!$E$5:$E$302)+SUMIFS('Регистрация приход товаров'!$G$4:$G$2000,'Регистрация приход товаров'!$D$4:$D$2000,$B108,'Регистрация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товаров'!$D$4:$D$2000,$B108),0)</f>
        <v>0</v>
      </c>
      <c r="G108" s="95">
        <f>IFERROR((SUMIF('Остаток на начало год'!$B$5:$B$302,$B108,'Остаток на начало год'!$F$5:$F$302)+SUMIFS('Регистрация приход товаров'!$H$4:$H$2000,'Регистрация приход товаров'!$D$4:$D$2000,$B108,'Регистрация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товаров'!$D$4:$D$2000,$B108),0)</f>
        <v>0</v>
      </c>
      <c r="H108" s="94">
        <f>SUMIFS('Регистрация приход товаров'!$G$4:$G$2000,'Регистрация приход товаров'!$A$4:$A$2000,"&gt;="&amp;DATE(YEAR($A$4),MONTH($A$4),1),'Регистрация приход товаров'!$D$4:$D$2000,$B108)-SUMIFS('Регистрация приход товаров'!$G$4:$G$2000,'Регистрация приход товаров'!$A$4:$A$2000,"&gt;="&amp;DATE(YEAR($A$4),MONTH($A$4)+1,1),'Регистрация приход товаров'!$D$4:$D$2000,$B108)</f>
        <v>0</v>
      </c>
      <c r="I108" s="95">
        <f>SUMIFS('Регистрация приход товаров'!$H$4:$H$2000,'Регистрация приход товаров'!$A$4:$A$2000,"&gt;="&amp;DATE(YEAR($A$4),MONTH($A$4),1),'Регистрация приход товаров'!$D$4:$D$2000,$B108)-SUMIFS('Регистрация приход товаров'!$H$4:$H$2000,'Регистрация приход товаров'!$A$4:$A$2000,"&gt;="&amp;DATE(YEAR($A$4),MONTH($A$4)+1,1),'Регистрация приход товаров'!$D$4:$D$2000,$B108)</f>
        <v>0</v>
      </c>
      <c r="J108" s="94">
        <f>SUMIFS('Регистрация расход товаров'!$G$4:$G$2000,'Регистрация расход товаров'!$A$4:$A$2000,"&gt;="&amp;DATE(YEAR($A$4),MONTH($A$4),1),'Регистрация расход товаров'!$D$4:$D$2000,$B108)-SUMIFS('Регистрация расход товаров'!$G$4:$G$2000,'Регистрация расход товаров'!$A$4:$A$2000,"&gt;="&amp;DATE(YEAR($A$4),MONTH($A$4)+1,1),'Регистрация расход товаров'!$D$4:$D$2000,$B108)</f>
        <v>0</v>
      </c>
      <c r="K108" s="95">
        <f>SUMIFS('Регистрация расход товаров'!$H$4:$H$2000,'Регистрация расход товаров'!$A$4:$A$2000,"&gt;="&amp;DATE(YEAR($A$4),MONTH($A$4),1),'Регистрация расход товаров'!$D$4:$D$2000,$B108)-SUMIFS('Регистрация расход товаров'!$H$4:$H$2000,'Регистрация расход товаров'!$A$4:$A$2000,"&gt;="&amp;DATE(YEAR($A$4),MONTH($A$4)+1,1),'Регистрация расход товаров'!$D$4:$D$2000,$B108)</f>
        <v>0</v>
      </c>
      <c r="L108" s="94">
        <f t="shared" si="5"/>
        <v>0</v>
      </c>
      <c r="M108" s="95">
        <f t="shared" si="6"/>
        <v>0</v>
      </c>
    </row>
    <row r="109" spans="1:13">
      <c r="A109" s="86">
        <f>IF(E109&gt;0,MAX($A$8:A108)+1,0)</f>
        <v>0</v>
      </c>
      <c r="B109" s="87"/>
      <c r="C109" s="88"/>
      <c r="D109" s="99"/>
      <c r="E109" s="77">
        <f t="shared" si="7"/>
        <v>0</v>
      </c>
      <c r="F109" s="103">
        <f>IFERROR((SUMIF('Остаток на начало год'!$B$5:$B$302,$B109,'Остаток на начало год'!$E$5:$E$302)+SUMIFS('Регистрация приход товаров'!$G$4:$G$2000,'Регистрация приход товаров'!$D$4:$D$2000,$B109,'Регистрация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товаров'!$D$4:$D$2000,$B109),0)</f>
        <v>0</v>
      </c>
      <c r="G109" s="95">
        <f>IFERROR((SUMIF('Остаток на начало год'!$B$5:$B$302,$B109,'Остаток на начало год'!$F$5:$F$302)+SUMIFS('Регистрация приход товаров'!$H$4:$H$2000,'Регистрация приход товаров'!$D$4:$D$2000,$B109,'Регистрация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товаров'!$D$4:$D$2000,$B109),0)</f>
        <v>0</v>
      </c>
      <c r="H109" s="94">
        <f>SUMIFS('Регистрация приход товаров'!$G$4:$G$2000,'Регистрация приход товаров'!$A$4:$A$2000,"&gt;="&amp;DATE(YEAR($A$4),MONTH($A$4),1),'Регистрация приход товаров'!$D$4:$D$2000,$B109)-SUMIFS('Регистрация приход товаров'!$G$4:$G$2000,'Регистрация приход товаров'!$A$4:$A$2000,"&gt;="&amp;DATE(YEAR($A$4),MONTH($A$4)+1,1),'Регистрация приход товаров'!$D$4:$D$2000,$B109)</f>
        <v>0</v>
      </c>
      <c r="I109" s="95">
        <f>SUMIFS('Регистрация приход товаров'!$H$4:$H$2000,'Регистрация приход товаров'!$A$4:$A$2000,"&gt;="&amp;DATE(YEAR($A$4),MONTH($A$4),1),'Регистрация приход товаров'!$D$4:$D$2000,$B109)-SUMIFS('Регистрация приход товаров'!$H$4:$H$2000,'Регистрация приход товаров'!$A$4:$A$2000,"&gt;="&amp;DATE(YEAR($A$4),MONTH($A$4)+1,1),'Регистрация приход товаров'!$D$4:$D$2000,$B109)</f>
        <v>0</v>
      </c>
      <c r="J109" s="94">
        <f>SUMIFS('Регистрация расход товаров'!$G$4:$G$2000,'Регистрация расход товаров'!$A$4:$A$2000,"&gt;="&amp;DATE(YEAR($A$4),MONTH($A$4),1),'Регистрация расход товаров'!$D$4:$D$2000,$B109)-SUMIFS('Регистрация расход товаров'!$G$4:$G$2000,'Регистрация расход товаров'!$A$4:$A$2000,"&gt;="&amp;DATE(YEAR($A$4),MONTH($A$4)+1,1),'Регистрация расход товаров'!$D$4:$D$2000,$B109)</f>
        <v>0</v>
      </c>
      <c r="K109" s="95">
        <f>SUMIFS('Регистрация расход товаров'!$H$4:$H$2000,'Регистрация расход товаров'!$A$4:$A$2000,"&gt;="&amp;DATE(YEAR($A$4),MONTH($A$4),1),'Регистрация расход товаров'!$D$4:$D$2000,$B109)-SUMIFS('Регистрация расход товаров'!$H$4:$H$2000,'Регистрация расход товаров'!$A$4:$A$2000,"&gt;="&amp;DATE(YEAR($A$4),MONTH($A$4)+1,1),'Регистрация расход товаров'!$D$4:$D$2000,$B109)</f>
        <v>0</v>
      </c>
      <c r="L109" s="94">
        <f t="shared" si="5"/>
        <v>0</v>
      </c>
      <c r="M109" s="95">
        <f t="shared" si="6"/>
        <v>0</v>
      </c>
    </row>
    <row r="110" spans="1:13">
      <c r="A110" s="86">
        <f>IF(E110&gt;0,MAX($A$8:A109)+1,0)</f>
        <v>0</v>
      </c>
      <c r="B110" s="87"/>
      <c r="C110" s="88"/>
      <c r="D110" s="99"/>
      <c r="E110" s="77">
        <f t="shared" si="7"/>
        <v>0</v>
      </c>
      <c r="F110" s="103">
        <f>IFERROR((SUMIF('Остаток на начало год'!$B$5:$B$302,$B110,'Остаток на начало год'!$E$5:$E$302)+SUMIFS('Регистрация приход товаров'!$G$4:$G$2000,'Регистрация приход товаров'!$D$4:$D$2000,$B110,'Регистрация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товаров'!$D$4:$D$2000,$B110),0)</f>
        <v>0</v>
      </c>
      <c r="G110" s="95">
        <f>IFERROR((SUMIF('Остаток на начало год'!$B$5:$B$302,$B110,'Остаток на начало год'!$F$5:$F$302)+SUMIFS('Регистрация приход товаров'!$H$4:$H$2000,'Регистрация приход товаров'!$D$4:$D$2000,$B110,'Регистрация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товаров'!$D$4:$D$2000,$B110),0)</f>
        <v>0</v>
      </c>
      <c r="H110" s="94">
        <f>SUMIFS('Регистрация приход товаров'!$G$4:$G$2000,'Регистрация приход товаров'!$A$4:$A$2000,"&gt;="&amp;DATE(YEAR($A$4),MONTH($A$4),1),'Регистрация приход товаров'!$D$4:$D$2000,$B110)-SUMIFS('Регистрация приход товаров'!$G$4:$G$2000,'Регистрация приход товаров'!$A$4:$A$2000,"&gt;="&amp;DATE(YEAR($A$4),MONTH($A$4)+1,1),'Регистрация приход товаров'!$D$4:$D$2000,$B110)</f>
        <v>0</v>
      </c>
      <c r="I110" s="95">
        <f>SUMIFS('Регистрация приход товаров'!$H$4:$H$2000,'Регистрация приход товаров'!$A$4:$A$2000,"&gt;="&amp;DATE(YEAR($A$4),MONTH($A$4),1),'Регистрация приход товаров'!$D$4:$D$2000,$B110)-SUMIFS('Регистрация приход товаров'!$H$4:$H$2000,'Регистрация приход товаров'!$A$4:$A$2000,"&gt;="&amp;DATE(YEAR($A$4),MONTH($A$4)+1,1),'Регистрация приход товаров'!$D$4:$D$2000,$B110)</f>
        <v>0</v>
      </c>
      <c r="J110" s="94">
        <f>SUMIFS('Регистрация расход товаров'!$G$4:$G$2000,'Регистрация расход товаров'!$A$4:$A$2000,"&gt;="&amp;DATE(YEAR($A$4),MONTH($A$4),1),'Регистрация расход товаров'!$D$4:$D$2000,$B110)-SUMIFS('Регистрация расход товаров'!$G$4:$G$2000,'Регистрация расход товаров'!$A$4:$A$2000,"&gt;="&amp;DATE(YEAR($A$4),MONTH($A$4)+1,1),'Регистрация расход товаров'!$D$4:$D$2000,$B110)</f>
        <v>0</v>
      </c>
      <c r="K110" s="95">
        <f>SUMIFS('Регистрация расход товаров'!$H$4:$H$2000,'Регистрация расход товаров'!$A$4:$A$2000,"&gt;="&amp;DATE(YEAR($A$4),MONTH($A$4),1),'Регистрация расход товаров'!$D$4:$D$2000,$B110)-SUMIFS('Регистрация расход товаров'!$H$4:$H$2000,'Регистрация расход товаров'!$A$4:$A$2000,"&gt;="&amp;DATE(YEAR($A$4),MONTH($A$4)+1,1),'Регистрация расход товаров'!$D$4:$D$2000,$B110)</f>
        <v>0</v>
      </c>
      <c r="L110" s="94">
        <f t="shared" si="5"/>
        <v>0</v>
      </c>
      <c r="M110" s="95">
        <f t="shared" si="6"/>
        <v>0</v>
      </c>
    </row>
    <row r="111" spans="1:13">
      <c r="A111" s="86">
        <f>IF(E111&gt;0,MAX($A$8:A110)+1,0)</f>
        <v>0</v>
      </c>
      <c r="B111" s="87"/>
      <c r="C111" s="88"/>
      <c r="D111" s="99"/>
      <c r="E111" s="77">
        <f t="shared" si="7"/>
        <v>0</v>
      </c>
      <c r="F111" s="103">
        <f>IFERROR((SUMIF('Остаток на начало год'!$B$5:$B$302,$B111,'Остаток на начало год'!$E$5:$E$302)+SUMIFS('Регистрация приход товаров'!$G$4:$G$2000,'Регистрация приход товаров'!$D$4:$D$2000,$B111,'Регистрация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товаров'!$D$4:$D$2000,$B111),0)</f>
        <v>0</v>
      </c>
      <c r="G111" s="95">
        <f>IFERROR((SUMIF('Остаток на начало год'!$B$5:$B$302,$B111,'Остаток на начало год'!$F$5:$F$302)+SUMIFS('Регистрация приход товаров'!$H$4:$H$2000,'Регистрация приход товаров'!$D$4:$D$2000,$B111,'Регистрация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товаров'!$D$4:$D$2000,$B111),0)</f>
        <v>0</v>
      </c>
      <c r="H111" s="94">
        <f>SUMIFS('Регистрация приход товаров'!$G$4:$G$2000,'Регистрация приход товаров'!$A$4:$A$2000,"&gt;="&amp;DATE(YEAR($A$4),MONTH($A$4),1),'Регистрация приход товаров'!$D$4:$D$2000,$B111)-SUMIFS('Регистрация приход товаров'!$G$4:$G$2000,'Регистрация приход товаров'!$A$4:$A$2000,"&gt;="&amp;DATE(YEAR($A$4),MONTH($A$4)+1,1),'Регистрация приход товаров'!$D$4:$D$2000,$B111)</f>
        <v>0</v>
      </c>
      <c r="I111" s="95">
        <f>SUMIFS('Регистрация приход товаров'!$H$4:$H$2000,'Регистрация приход товаров'!$A$4:$A$2000,"&gt;="&amp;DATE(YEAR($A$4),MONTH($A$4),1),'Регистрация приход товаров'!$D$4:$D$2000,$B111)-SUMIFS('Регистрация приход товаров'!$H$4:$H$2000,'Регистрация приход товаров'!$A$4:$A$2000,"&gt;="&amp;DATE(YEAR($A$4),MONTH($A$4)+1,1),'Регистрация приход товаров'!$D$4:$D$2000,$B111)</f>
        <v>0</v>
      </c>
      <c r="J111" s="94">
        <f>SUMIFS('Регистрация расход товаров'!$G$4:$G$2000,'Регистрация расход товаров'!$A$4:$A$2000,"&gt;="&amp;DATE(YEAR($A$4),MONTH($A$4),1),'Регистрация расход товаров'!$D$4:$D$2000,$B111)-SUMIFS('Регистрация расход товаров'!$G$4:$G$2000,'Регистрация расход товаров'!$A$4:$A$2000,"&gt;="&amp;DATE(YEAR($A$4),MONTH($A$4)+1,1),'Регистрация расход товаров'!$D$4:$D$2000,$B111)</f>
        <v>0</v>
      </c>
      <c r="K111" s="95">
        <f>SUMIFS('Регистрация расход товаров'!$H$4:$H$2000,'Регистрация расход товаров'!$A$4:$A$2000,"&gt;="&amp;DATE(YEAR($A$4),MONTH($A$4),1),'Регистрация расход товаров'!$D$4:$D$2000,$B111)-SUMIFS('Регистрация расход товаров'!$H$4:$H$2000,'Регистрация расход товаров'!$A$4:$A$2000,"&gt;="&amp;DATE(YEAR($A$4),MONTH($A$4)+1,1),'Регистрация расход товаров'!$D$4:$D$2000,$B111)</f>
        <v>0</v>
      </c>
      <c r="L111" s="94">
        <f t="shared" si="5"/>
        <v>0</v>
      </c>
      <c r="M111" s="95">
        <f t="shared" si="6"/>
        <v>0</v>
      </c>
    </row>
    <row r="112" spans="1:13">
      <c r="A112" s="86">
        <f>IF(E112&gt;0,MAX($A$8:A111)+1,0)</f>
        <v>0</v>
      </c>
      <c r="B112" s="87"/>
      <c r="C112" s="88"/>
      <c r="D112" s="99"/>
      <c r="E112" s="77">
        <f t="shared" si="7"/>
        <v>0</v>
      </c>
      <c r="F112" s="103">
        <f>IFERROR((SUMIF('Остаток на начало год'!$B$5:$B$302,$B112,'Остаток на начало год'!$E$5:$E$302)+SUMIFS('Регистрация приход товаров'!$G$4:$G$2000,'Регистрация приход товаров'!$D$4:$D$2000,$B112,'Регистрация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товаров'!$D$4:$D$2000,$B112),0)</f>
        <v>0</v>
      </c>
      <c r="G112" s="95">
        <f>IFERROR((SUMIF('Остаток на начало год'!$B$5:$B$302,$B112,'Остаток на начало год'!$F$5:$F$302)+SUMIFS('Регистрация приход товаров'!$H$4:$H$2000,'Регистрация приход товаров'!$D$4:$D$2000,$B112,'Регистрация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товаров'!$D$4:$D$2000,$B112),0)</f>
        <v>0</v>
      </c>
      <c r="H112" s="94">
        <f>SUMIFS('Регистрация приход товаров'!$G$4:$G$2000,'Регистрация приход товаров'!$A$4:$A$2000,"&gt;="&amp;DATE(YEAR($A$4),MONTH($A$4),1),'Регистрация приход товаров'!$D$4:$D$2000,$B112)-SUMIFS('Регистрация приход товаров'!$G$4:$G$2000,'Регистрация приход товаров'!$A$4:$A$2000,"&gt;="&amp;DATE(YEAR($A$4),MONTH($A$4)+1,1),'Регистрация приход товаров'!$D$4:$D$2000,$B112)</f>
        <v>0</v>
      </c>
      <c r="I112" s="95">
        <f>SUMIFS('Регистрация приход товаров'!$H$4:$H$2000,'Регистрация приход товаров'!$A$4:$A$2000,"&gt;="&amp;DATE(YEAR($A$4),MONTH($A$4),1),'Регистрация приход товаров'!$D$4:$D$2000,$B112)-SUMIFS('Регистрация приход товаров'!$H$4:$H$2000,'Регистрация приход товаров'!$A$4:$A$2000,"&gt;="&amp;DATE(YEAR($A$4),MONTH($A$4)+1,1),'Регистрация приход товаров'!$D$4:$D$2000,$B112)</f>
        <v>0</v>
      </c>
      <c r="J112" s="94">
        <f>SUMIFS('Регистрация расход товаров'!$G$4:$G$2000,'Регистрация расход товаров'!$A$4:$A$2000,"&gt;="&amp;DATE(YEAR($A$4),MONTH($A$4),1),'Регистрация расход товаров'!$D$4:$D$2000,$B112)-SUMIFS('Регистрация расход товаров'!$G$4:$G$2000,'Регистрация расход товаров'!$A$4:$A$2000,"&gt;="&amp;DATE(YEAR($A$4),MONTH($A$4)+1,1),'Регистрация расход товаров'!$D$4:$D$2000,$B112)</f>
        <v>0</v>
      </c>
      <c r="K112" s="95">
        <f>SUMIFS('Регистрация расход товаров'!$H$4:$H$2000,'Регистрация расход товаров'!$A$4:$A$2000,"&gt;="&amp;DATE(YEAR($A$4),MONTH($A$4),1),'Регистрация расход товаров'!$D$4:$D$2000,$B112)-SUMIFS('Регистрация расход товаров'!$H$4:$H$2000,'Регистрация расход товаров'!$A$4:$A$2000,"&gt;="&amp;DATE(YEAR($A$4),MONTH($A$4)+1,1),'Регистрация расход товаров'!$D$4:$D$2000,$B112)</f>
        <v>0</v>
      </c>
      <c r="L112" s="94">
        <f t="shared" si="5"/>
        <v>0</v>
      </c>
      <c r="M112" s="95">
        <f t="shared" si="6"/>
        <v>0</v>
      </c>
    </row>
    <row r="113" spans="1:13">
      <c r="A113" s="86">
        <f>IF(E113&gt;0,MAX($A$8:A112)+1,0)</f>
        <v>0</v>
      </c>
      <c r="B113" s="87"/>
      <c r="C113" s="88"/>
      <c r="D113" s="99"/>
      <c r="E113" s="77">
        <f t="shared" si="7"/>
        <v>0</v>
      </c>
      <c r="F113" s="103">
        <f>IFERROR((SUMIF('Остаток на начало год'!$B$5:$B$302,$B113,'Остаток на начало год'!$E$5:$E$302)+SUMIFS('Регистрация приход товаров'!$G$4:$G$2000,'Регистрация приход товаров'!$D$4:$D$2000,$B113,'Регистрация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товаров'!$D$4:$D$2000,$B113),0)</f>
        <v>0</v>
      </c>
      <c r="G113" s="95">
        <f>IFERROR((SUMIF('Остаток на начало год'!$B$5:$B$302,$B113,'Остаток на начало год'!$F$5:$F$302)+SUMIFS('Регистрация приход товаров'!$H$4:$H$2000,'Регистрация приход товаров'!$D$4:$D$2000,$B113,'Регистрация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товаров'!$D$4:$D$2000,$B113),0)</f>
        <v>0</v>
      </c>
      <c r="H113" s="94">
        <f>SUMIFS('Регистрация приход товаров'!$G$4:$G$2000,'Регистрация приход товаров'!$A$4:$A$2000,"&gt;="&amp;DATE(YEAR($A$4),MONTH($A$4),1),'Регистрация приход товаров'!$D$4:$D$2000,$B113)-SUMIFS('Регистрация приход товаров'!$G$4:$G$2000,'Регистрация приход товаров'!$A$4:$A$2000,"&gt;="&amp;DATE(YEAR($A$4),MONTH($A$4)+1,1),'Регистрация приход товаров'!$D$4:$D$2000,$B113)</f>
        <v>0</v>
      </c>
      <c r="I113" s="95">
        <f>SUMIFS('Регистрация приход товаров'!$H$4:$H$2000,'Регистрация приход товаров'!$A$4:$A$2000,"&gt;="&amp;DATE(YEAR($A$4),MONTH($A$4),1),'Регистрация приход товаров'!$D$4:$D$2000,$B113)-SUMIFS('Регистрация приход товаров'!$H$4:$H$2000,'Регистрация приход товаров'!$A$4:$A$2000,"&gt;="&amp;DATE(YEAR($A$4),MONTH($A$4)+1,1),'Регистрация приход товаров'!$D$4:$D$2000,$B113)</f>
        <v>0</v>
      </c>
      <c r="J113" s="94">
        <f>SUMIFS('Регистрация расход товаров'!$G$4:$G$2000,'Регистрация расход товаров'!$A$4:$A$2000,"&gt;="&amp;DATE(YEAR($A$4),MONTH($A$4),1),'Регистрация расход товаров'!$D$4:$D$2000,$B113)-SUMIFS('Регистрация расход товаров'!$G$4:$G$2000,'Регистрация расход товаров'!$A$4:$A$2000,"&gt;="&amp;DATE(YEAR($A$4),MONTH($A$4)+1,1),'Регистрация расход товаров'!$D$4:$D$2000,$B113)</f>
        <v>0</v>
      </c>
      <c r="K113" s="95">
        <f>SUMIFS('Регистрация расход товаров'!$H$4:$H$2000,'Регистрация расход товаров'!$A$4:$A$2000,"&gt;="&amp;DATE(YEAR($A$4),MONTH($A$4),1),'Регистрация расход товаров'!$D$4:$D$2000,$B113)-SUMIFS('Регистрация расход товаров'!$H$4:$H$2000,'Регистрация расход товаров'!$A$4:$A$2000,"&gt;="&amp;DATE(YEAR($A$4),MONTH($A$4)+1,1),'Регистрация расход товаров'!$D$4:$D$2000,$B113)</f>
        <v>0</v>
      </c>
      <c r="L113" s="94">
        <f t="shared" si="5"/>
        <v>0</v>
      </c>
      <c r="M113" s="95">
        <f t="shared" si="6"/>
        <v>0</v>
      </c>
    </row>
    <row r="114" spans="1:13">
      <c r="A114" s="86">
        <f>IF(E114&gt;0,MAX($A$8:A113)+1,0)</f>
        <v>0</v>
      </c>
      <c r="B114" s="87"/>
      <c r="C114" s="88"/>
      <c r="D114" s="99"/>
      <c r="E114" s="77">
        <f t="shared" si="7"/>
        <v>0</v>
      </c>
      <c r="F114" s="103">
        <f>IFERROR((SUMIF('Остаток на начало год'!$B$5:$B$302,$B114,'Остаток на начало год'!$E$5:$E$302)+SUMIFS('Регистрация приход товаров'!$G$4:$G$2000,'Регистрация приход товаров'!$D$4:$D$2000,$B114,'Регистрация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товаров'!$D$4:$D$2000,$B114),0)</f>
        <v>0</v>
      </c>
      <c r="G114" s="95">
        <f>IFERROR((SUMIF('Остаток на начало год'!$B$5:$B$302,$B114,'Остаток на начало год'!$F$5:$F$302)+SUMIFS('Регистрация приход товаров'!$H$4:$H$2000,'Регистрация приход товаров'!$D$4:$D$2000,$B114,'Регистрация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товаров'!$D$4:$D$2000,$B114),0)</f>
        <v>0</v>
      </c>
      <c r="H114" s="94">
        <f>SUMIFS('Регистрация приход товаров'!$G$4:$G$2000,'Регистрация приход товаров'!$A$4:$A$2000,"&gt;="&amp;DATE(YEAR($A$4),MONTH($A$4),1),'Регистрация приход товаров'!$D$4:$D$2000,$B114)-SUMIFS('Регистрация приход товаров'!$G$4:$G$2000,'Регистрация приход товаров'!$A$4:$A$2000,"&gt;="&amp;DATE(YEAR($A$4),MONTH($A$4)+1,1),'Регистрация приход товаров'!$D$4:$D$2000,$B114)</f>
        <v>0</v>
      </c>
      <c r="I114" s="95">
        <f>SUMIFS('Регистрация приход товаров'!$H$4:$H$2000,'Регистрация приход товаров'!$A$4:$A$2000,"&gt;="&amp;DATE(YEAR($A$4),MONTH($A$4),1),'Регистрация приход товаров'!$D$4:$D$2000,$B114)-SUMIFS('Регистрация приход товаров'!$H$4:$H$2000,'Регистрация приход товаров'!$A$4:$A$2000,"&gt;="&amp;DATE(YEAR($A$4),MONTH($A$4)+1,1),'Регистрация приход товаров'!$D$4:$D$2000,$B114)</f>
        <v>0</v>
      </c>
      <c r="J114" s="94">
        <f>SUMIFS('Регистрация расход товаров'!$G$4:$G$2000,'Регистрация расход товаров'!$A$4:$A$2000,"&gt;="&amp;DATE(YEAR($A$4),MONTH($A$4),1),'Регистрация расход товаров'!$D$4:$D$2000,$B114)-SUMIFS('Регистрация расход товаров'!$G$4:$G$2000,'Регистрация расход товаров'!$A$4:$A$2000,"&gt;="&amp;DATE(YEAR($A$4),MONTH($A$4)+1,1),'Регистрация расход товаров'!$D$4:$D$2000,$B114)</f>
        <v>0</v>
      </c>
      <c r="K114" s="95">
        <f>SUMIFS('Регистрация расход товаров'!$H$4:$H$2000,'Регистрация расход товаров'!$A$4:$A$2000,"&gt;="&amp;DATE(YEAR($A$4),MONTH($A$4),1),'Регистрация расход товаров'!$D$4:$D$2000,$B114)-SUMIFS('Регистрация расход товаров'!$H$4:$H$2000,'Регистрация расход товаров'!$A$4:$A$2000,"&gt;="&amp;DATE(YEAR($A$4),MONTH($A$4)+1,1),'Регистрация расход товаров'!$D$4:$D$2000,$B114)</f>
        <v>0</v>
      </c>
      <c r="L114" s="94">
        <f t="shared" si="5"/>
        <v>0</v>
      </c>
      <c r="M114" s="95">
        <f t="shared" si="6"/>
        <v>0</v>
      </c>
    </row>
    <row r="115" spans="1:13">
      <c r="A115" s="86">
        <f>IF(E115&gt;0,MAX($A$8:A114)+1,0)</f>
        <v>0</v>
      </c>
      <c r="B115" s="87"/>
      <c r="C115" s="88"/>
      <c r="D115" s="99"/>
      <c r="E115" s="77">
        <f t="shared" si="7"/>
        <v>0</v>
      </c>
      <c r="F115" s="103">
        <f>IFERROR((SUMIF('Остаток на начало год'!$B$5:$B$302,$B115,'Остаток на начало год'!$E$5:$E$302)+SUMIFS('Регистрация приход товаров'!$G$4:$G$2000,'Регистрация приход товаров'!$D$4:$D$2000,$B115,'Регистрация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товаров'!$D$4:$D$2000,$B115),0)</f>
        <v>0</v>
      </c>
      <c r="G115" s="95">
        <f>IFERROR((SUMIF('Остаток на начало год'!$B$5:$B$302,$B115,'Остаток на начало год'!$F$5:$F$302)+SUMIFS('Регистрация приход товаров'!$H$4:$H$2000,'Регистрация приход товаров'!$D$4:$D$2000,$B115,'Регистрация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товаров'!$D$4:$D$2000,$B115),0)</f>
        <v>0</v>
      </c>
      <c r="H115" s="94">
        <f>SUMIFS('Регистрация приход товаров'!$G$4:$G$2000,'Регистрация приход товаров'!$A$4:$A$2000,"&gt;="&amp;DATE(YEAR($A$4),MONTH($A$4),1),'Регистрация приход товаров'!$D$4:$D$2000,$B115)-SUMIFS('Регистрация приход товаров'!$G$4:$G$2000,'Регистрация приход товаров'!$A$4:$A$2000,"&gt;="&amp;DATE(YEAR($A$4),MONTH($A$4)+1,1),'Регистрация приход товаров'!$D$4:$D$2000,$B115)</f>
        <v>0</v>
      </c>
      <c r="I115" s="95">
        <f>SUMIFS('Регистрация приход товаров'!$H$4:$H$2000,'Регистрация приход товаров'!$A$4:$A$2000,"&gt;="&amp;DATE(YEAR($A$4),MONTH($A$4),1),'Регистрация приход товаров'!$D$4:$D$2000,$B115)-SUMIFS('Регистрация приход товаров'!$H$4:$H$2000,'Регистрация приход товаров'!$A$4:$A$2000,"&gt;="&amp;DATE(YEAR($A$4),MONTH($A$4)+1,1),'Регистрация приход товаров'!$D$4:$D$2000,$B115)</f>
        <v>0</v>
      </c>
      <c r="J115" s="94">
        <f>SUMIFS('Регистрация расход товаров'!$G$4:$G$2000,'Регистрация расход товаров'!$A$4:$A$2000,"&gt;="&amp;DATE(YEAR($A$4),MONTH($A$4),1),'Регистрация расход товаров'!$D$4:$D$2000,$B115)-SUMIFS('Регистрация расход товаров'!$G$4:$G$2000,'Регистрация расход товаров'!$A$4:$A$2000,"&gt;="&amp;DATE(YEAR($A$4),MONTH($A$4)+1,1),'Регистрация расход товаров'!$D$4:$D$2000,$B115)</f>
        <v>0</v>
      </c>
      <c r="K115" s="95">
        <f>SUMIFS('Регистрация расход товаров'!$H$4:$H$2000,'Регистрация расход товаров'!$A$4:$A$2000,"&gt;="&amp;DATE(YEAR($A$4),MONTH($A$4),1),'Регистрация расход товаров'!$D$4:$D$2000,$B115)-SUMIFS('Регистрация расход товаров'!$H$4:$H$2000,'Регистрация расход товаров'!$A$4:$A$2000,"&gt;="&amp;DATE(YEAR($A$4),MONTH($A$4)+1,1),'Регистрация расход товаров'!$D$4:$D$2000,$B115)</f>
        <v>0</v>
      </c>
      <c r="L115" s="94">
        <f t="shared" si="5"/>
        <v>0</v>
      </c>
      <c r="M115" s="95">
        <f t="shared" si="6"/>
        <v>0</v>
      </c>
    </row>
    <row r="116" spans="1:13">
      <c r="A116" s="86">
        <f>IF(E116&gt;0,MAX($A$8:A115)+1,0)</f>
        <v>0</v>
      </c>
      <c r="B116" s="87"/>
      <c r="C116" s="88"/>
      <c r="D116" s="99"/>
      <c r="E116" s="77">
        <f t="shared" si="7"/>
        <v>0</v>
      </c>
      <c r="F116" s="103">
        <f>IFERROR((SUMIF('Остаток на начало год'!$B$5:$B$302,$B116,'Остаток на начало год'!$E$5:$E$302)+SUMIFS('Регистрация приход товаров'!$G$4:$G$2000,'Регистрация приход товаров'!$D$4:$D$2000,$B116,'Регистрация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товаров'!$D$4:$D$2000,$B116),0)</f>
        <v>0</v>
      </c>
      <c r="G116" s="95">
        <f>IFERROR((SUMIF('Остаток на начало год'!$B$5:$B$302,$B116,'Остаток на начало год'!$F$5:$F$302)+SUMIFS('Регистрация приход товаров'!$H$4:$H$2000,'Регистрация приход товаров'!$D$4:$D$2000,$B116,'Регистрация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товаров'!$D$4:$D$2000,$B116),0)</f>
        <v>0</v>
      </c>
      <c r="H116" s="94">
        <f>SUMIFS('Регистрация приход товаров'!$G$4:$G$2000,'Регистрация приход товаров'!$A$4:$A$2000,"&gt;="&amp;DATE(YEAR($A$4),MONTH($A$4),1),'Регистрация приход товаров'!$D$4:$D$2000,$B116)-SUMIFS('Регистрация приход товаров'!$G$4:$G$2000,'Регистрация приход товаров'!$A$4:$A$2000,"&gt;="&amp;DATE(YEAR($A$4),MONTH($A$4)+1,1),'Регистрация приход товаров'!$D$4:$D$2000,$B116)</f>
        <v>0</v>
      </c>
      <c r="I116" s="95">
        <f>SUMIFS('Регистрация приход товаров'!$H$4:$H$2000,'Регистрация приход товаров'!$A$4:$A$2000,"&gt;="&amp;DATE(YEAR($A$4),MONTH($A$4),1),'Регистрация приход товаров'!$D$4:$D$2000,$B116)-SUMIFS('Регистрация приход товаров'!$H$4:$H$2000,'Регистрация приход товаров'!$A$4:$A$2000,"&gt;="&amp;DATE(YEAR($A$4),MONTH($A$4)+1,1),'Регистрация приход товаров'!$D$4:$D$2000,$B116)</f>
        <v>0</v>
      </c>
      <c r="J116" s="94">
        <f>SUMIFS('Регистрация расход товаров'!$G$4:$G$2000,'Регистрация расход товаров'!$A$4:$A$2000,"&gt;="&amp;DATE(YEAR($A$4),MONTH($A$4),1),'Регистрация расход товаров'!$D$4:$D$2000,$B116)-SUMIFS('Регистрация расход товаров'!$G$4:$G$2000,'Регистрация расход товаров'!$A$4:$A$2000,"&gt;="&amp;DATE(YEAR($A$4),MONTH($A$4)+1,1),'Регистрация расход товаров'!$D$4:$D$2000,$B116)</f>
        <v>0</v>
      </c>
      <c r="K116" s="95">
        <f>SUMIFS('Регистрация расход товаров'!$H$4:$H$2000,'Регистрация расход товаров'!$A$4:$A$2000,"&gt;="&amp;DATE(YEAR($A$4),MONTH($A$4),1),'Регистрация расход товаров'!$D$4:$D$2000,$B116)-SUMIFS('Регистрация расход товаров'!$H$4:$H$2000,'Регистрация расход товаров'!$A$4:$A$2000,"&gt;="&amp;DATE(YEAR($A$4),MONTH($A$4)+1,1),'Регистрация расход товаров'!$D$4:$D$2000,$B116)</f>
        <v>0</v>
      </c>
      <c r="L116" s="94">
        <f t="shared" si="5"/>
        <v>0</v>
      </c>
      <c r="M116" s="95">
        <f t="shared" si="6"/>
        <v>0</v>
      </c>
    </row>
    <row r="117" spans="1:13">
      <c r="A117" s="86">
        <f>IF(E117&gt;0,MAX($A$8:A116)+1,0)</f>
        <v>0</v>
      </c>
      <c r="B117" s="87"/>
      <c r="C117" s="88"/>
      <c r="D117" s="99"/>
      <c r="E117" s="77">
        <f t="shared" si="7"/>
        <v>0</v>
      </c>
      <c r="F117" s="103">
        <f>IFERROR((SUMIF('Остаток на начало год'!$B$5:$B$302,$B117,'Остаток на начало год'!$E$5:$E$302)+SUMIFS('Регистрация приход товаров'!$G$4:$G$2000,'Регистрация приход товаров'!$D$4:$D$2000,$B117,'Регистрация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товаров'!$D$4:$D$2000,$B117),0)</f>
        <v>0</v>
      </c>
      <c r="G117" s="95">
        <f>IFERROR((SUMIF('Остаток на начало год'!$B$5:$B$302,$B117,'Остаток на начало год'!$F$5:$F$302)+SUMIFS('Регистрация приход товаров'!$H$4:$H$2000,'Регистрация приход товаров'!$D$4:$D$2000,$B117,'Регистрация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товаров'!$D$4:$D$2000,$B117),0)</f>
        <v>0</v>
      </c>
      <c r="H117" s="94">
        <f>SUMIFS('Регистрация приход товаров'!$G$4:$G$2000,'Регистрация приход товаров'!$A$4:$A$2000,"&gt;="&amp;DATE(YEAR($A$4),MONTH($A$4),1),'Регистрация приход товаров'!$D$4:$D$2000,$B117)-SUMIFS('Регистрация приход товаров'!$G$4:$G$2000,'Регистрация приход товаров'!$A$4:$A$2000,"&gt;="&amp;DATE(YEAR($A$4),MONTH($A$4)+1,1),'Регистрация приход товаров'!$D$4:$D$2000,$B117)</f>
        <v>0</v>
      </c>
      <c r="I117" s="95">
        <f>SUMIFS('Регистрация приход товаров'!$H$4:$H$2000,'Регистрация приход товаров'!$A$4:$A$2000,"&gt;="&amp;DATE(YEAR($A$4),MONTH($A$4),1),'Регистрация приход товаров'!$D$4:$D$2000,$B117)-SUMIFS('Регистрация приход товаров'!$H$4:$H$2000,'Регистрация приход товаров'!$A$4:$A$2000,"&gt;="&amp;DATE(YEAR($A$4),MONTH($A$4)+1,1),'Регистрация приход товаров'!$D$4:$D$2000,$B117)</f>
        <v>0</v>
      </c>
      <c r="J117" s="94">
        <f>SUMIFS('Регистрация расход товаров'!$G$4:$G$2000,'Регистрация расход товаров'!$A$4:$A$2000,"&gt;="&amp;DATE(YEAR($A$4),MONTH($A$4),1),'Регистрация расход товаров'!$D$4:$D$2000,$B117)-SUMIFS('Регистрация расход товаров'!$G$4:$G$2000,'Регистрация расход товаров'!$A$4:$A$2000,"&gt;="&amp;DATE(YEAR($A$4),MONTH($A$4)+1,1),'Регистрация расход товаров'!$D$4:$D$2000,$B117)</f>
        <v>0</v>
      </c>
      <c r="K117" s="95">
        <f>SUMIFS('Регистрация расход товаров'!$H$4:$H$2000,'Регистрация расход товаров'!$A$4:$A$2000,"&gt;="&amp;DATE(YEAR($A$4),MONTH($A$4),1),'Регистрация расход товаров'!$D$4:$D$2000,$B117)-SUMIFS('Регистрация расход товаров'!$H$4:$H$2000,'Регистрация расход товаров'!$A$4:$A$2000,"&gt;="&amp;DATE(YEAR($A$4),MONTH($A$4)+1,1),'Регистрация расход товаров'!$D$4:$D$2000,$B117)</f>
        <v>0</v>
      </c>
      <c r="L117" s="94">
        <f t="shared" si="5"/>
        <v>0</v>
      </c>
      <c r="M117" s="95">
        <f t="shared" si="6"/>
        <v>0</v>
      </c>
    </row>
    <row r="118" spans="1:13">
      <c r="A118" s="86">
        <f>IF(E118&gt;0,MAX($A$8:A117)+1,0)</f>
        <v>0</v>
      </c>
      <c r="B118" s="87"/>
      <c r="C118" s="88"/>
      <c r="D118" s="99"/>
      <c r="E118" s="77">
        <f t="shared" si="7"/>
        <v>0</v>
      </c>
      <c r="F118" s="103">
        <f>IFERROR((SUMIF('Остаток на начало год'!$B$5:$B$302,$B118,'Остаток на начало год'!$E$5:$E$302)+SUMIFS('Регистрация приход товаров'!$G$4:$G$2000,'Регистрация приход товаров'!$D$4:$D$2000,$B118,'Регистрация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товаров'!$D$4:$D$2000,$B118),0)</f>
        <v>0</v>
      </c>
      <c r="G118" s="95">
        <f>IFERROR((SUMIF('Остаток на начало год'!$B$5:$B$302,$B118,'Остаток на начало год'!$F$5:$F$302)+SUMIFS('Регистрация приход товаров'!$H$4:$H$2000,'Регистрация приход товаров'!$D$4:$D$2000,$B118,'Регистрация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товаров'!$D$4:$D$2000,$B118),0)</f>
        <v>0</v>
      </c>
      <c r="H118" s="94">
        <f>SUMIFS('Регистрация приход товаров'!$G$4:$G$2000,'Регистрация приход товаров'!$A$4:$A$2000,"&gt;="&amp;DATE(YEAR($A$4),MONTH($A$4),1),'Регистрация приход товаров'!$D$4:$D$2000,$B118)-SUMIFS('Регистрация приход товаров'!$G$4:$G$2000,'Регистрация приход товаров'!$A$4:$A$2000,"&gt;="&amp;DATE(YEAR($A$4),MONTH($A$4)+1,1),'Регистрация приход товаров'!$D$4:$D$2000,$B118)</f>
        <v>0</v>
      </c>
      <c r="I118" s="95">
        <f>SUMIFS('Регистрация приход товаров'!$H$4:$H$2000,'Регистрация приход товаров'!$A$4:$A$2000,"&gt;="&amp;DATE(YEAR($A$4),MONTH($A$4),1),'Регистрация приход товаров'!$D$4:$D$2000,$B118)-SUMIFS('Регистрация приход товаров'!$H$4:$H$2000,'Регистрация приход товаров'!$A$4:$A$2000,"&gt;="&amp;DATE(YEAR($A$4),MONTH($A$4)+1,1),'Регистрация приход товаров'!$D$4:$D$2000,$B118)</f>
        <v>0</v>
      </c>
      <c r="J118" s="94">
        <f>SUMIFS('Регистрация расход товаров'!$G$4:$G$2000,'Регистрация расход товаров'!$A$4:$A$2000,"&gt;="&amp;DATE(YEAR($A$4),MONTH($A$4),1),'Регистрация расход товаров'!$D$4:$D$2000,$B118)-SUMIFS('Регистрация расход товаров'!$G$4:$G$2000,'Регистрация расход товаров'!$A$4:$A$2000,"&gt;="&amp;DATE(YEAR($A$4),MONTH($A$4)+1,1),'Регистрация расход товаров'!$D$4:$D$2000,$B118)</f>
        <v>0</v>
      </c>
      <c r="K118" s="95">
        <f>SUMIFS('Регистрация расход товаров'!$H$4:$H$2000,'Регистрация расход товаров'!$A$4:$A$2000,"&gt;="&amp;DATE(YEAR($A$4),MONTH($A$4),1),'Регистрация расход товаров'!$D$4:$D$2000,$B118)-SUMIFS('Регистрация расход товаров'!$H$4:$H$2000,'Регистрация расход товаров'!$A$4:$A$2000,"&gt;="&amp;DATE(YEAR($A$4),MONTH($A$4)+1,1),'Регистрация расход товаров'!$D$4:$D$2000,$B118)</f>
        <v>0</v>
      </c>
      <c r="L118" s="94">
        <f t="shared" si="5"/>
        <v>0</v>
      </c>
      <c r="M118" s="95">
        <f t="shared" si="6"/>
        <v>0</v>
      </c>
    </row>
    <row r="119" spans="1:13">
      <c r="A119" s="86">
        <f>IF(E119&gt;0,MAX($A$8:A118)+1,0)</f>
        <v>0</v>
      </c>
      <c r="B119" s="87"/>
      <c r="C119" s="88"/>
      <c r="D119" s="99"/>
      <c r="E119" s="77">
        <f t="shared" si="7"/>
        <v>0</v>
      </c>
      <c r="F119" s="103">
        <f>IFERROR((SUMIF('Остаток на начало год'!$B$5:$B$302,$B119,'Остаток на начало год'!$E$5:$E$302)+SUMIFS('Регистрация приход товаров'!$G$4:$G$2000,'Регистрация приход товаров'!$D$4:$D$2000,$B119,'Регистрация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товаров'!$D$4:$D$2000,$B119),0)</f>
        <v>0</v>
      </c>
      <c r="G119" s="95">
        <f>IFERROR((SUMIF('Остаток на начало год'!$B$5:$B$302,$B119,'Остаток на начало год'!$F$5:$F$302)+SUMIFS('Регистрация приход товаров'!$H$4:$H$2000,'Регистрация приход товаров'!$D$4:$D$2000,$B119,'Регистрация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товаров'!$D$4:$D$2000,$B119),0)</f>
        <v>0</v>
      </c>
      <c r="H119" s="94">
        <f>SUMIFS('Регистрация приход товаров'!$G$4:$G$2000,'Регистрация приход товаров'!$A$4:$A$2000,"&gt;="&amp;DATE(YEAR($A$4),MONTH($A$4),1),'Регистрация приход товаров'!$D$4:$D$2000,$B119)-SUMIFS('Регистрация приход товаров'!$G$4:$G$2000,'Регистрация приход товаров'!$A$4:$A$2000,"&gt;="&amp;DATE(YEAR($A$4),MONTH($A$4)+1,1),'Регистрация приход товаров'!$D$4:$D$2000,$B119)</f>
        <v>0</v>
      </c>
      <c r="I119" s="95">
        <f>SUMIFS('Регистрация приход товаров'!$H$4:$H$2000,'Регистрация приход товаров'!$A$4:$A$2000,"&gt;="&amp;DATE(YEAR($A$4),MONTH($A$4),1),'Регистрация приход товаров'!$D$4:$D$2000,$B119)-SUMIFS('Регистрация приход товаров'!$H$4:$H$2000,'Регистрация приход товаров'!$A$4:$A$2000,"&gt;="&amp;DATE(YEAR($A$4),MONTH($A$4)+1,1),'Регистрация приход товаров'!$D$4:$D$2000,$B119)</f>
        <v>0</v>
      </c>
      <c r="J119" s="94">
        <f>SUMIFS('Регистрация расход товаров'!$G$4:$G$2000,'Регистрация расход товаров'!$A$4:$A$2000,"&gt;="&amp;DATE(YEAR($A$4),MONTH($A$4),1),'Регистрация расход товаров'!$D$4:$D$2000,$B119)-SUMIFS('Регистрация расход товаров'!$G$4:$G$2000,'Регистрация расход товаров'!$A$4:$A$2000,"&gt;="&amp;DATE(YEAR($A$4),MONTH($A$4)+1,1),'Регистрация расход товаров'!$D$4:$D$2000,$B119)</f>
        <v>0</v>
      </c>
      <c r="K119" s="95">
        <f>SUMIFS('Регистрация расход товаров'!$H$4:$H$2000,'Регистрация расход товаров'!$A$4:$A$2000,"&gt;="&amp;DATE(YEAR($A$4),MONTH($A$4),1),'Регистрация расход товаров'!$D$4:$D$2000,$B119)-SUMIFS('Регистрация расход товаров'!$H$4:$H$2000,'Регистрация расход товаров'!$A$4:$A$2000,"&gt;="&amp;DATE(YEAR($A$4),MONTH($A$4)+1,1),'Регистрация расход товаров'!$D$4:$D$2000,$B119)</f>
        <v>0</v>
      </c>
      <c r="L119" s="94">
        <f t="shared" si="5"/>
        <v>0</v>
      </c>
      <c r="M119" s="95">
        <f t="shared" si="6"/>
        <v>0</v>
      </c>
    </row>
    <row r="120" spans="1:13">
      <c r="A120" s="86">
        <f>IF(E120&gt;0,MAX($A$8:A119)+1,0)</f>
        <v>0</v>
      </c>
      <c r="B120" s="87"/>
      <c r="C120" s="88"/>
      <c r="D120" s="99"/>
      <c r="E120" s="77">
        <f t="shared" si="7"/>
        <v>0</v>
      </c>
      <c r="F120" s="103">
        <f>IFERROR((SUMIF('Остаток на начало год'!$B$5:$B$302,$B120,'Остаток на начало год'!$E$5:$E$302)+SUMIFS('Регистрация приход товаров'!$G$4:$G$2000,'Регистрация приход товаров'!$D$4:$D$2000,$B120,'Регистрация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товаров'!$D$4:$D$2000,$B120),0)</f>
        <v>0</v>
      </c>
      <c r="G120" s="95">
        <f>IFERROR((SUMIF('Остаток на начало год'!$B$5:$B$302,$B120,'Остаток на начало год'!$F$5:$F$302)+SUMIFS('Регистрация приход товаров'!$H$4:$H$2000,'Регистрация приход товаров'!$D$4:$D$2000,$B120,'Регистрация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товаров'!$D$4:$D$2000,$B120),0)</f>
        <v>0</v>
      </c>
      <c r="H120" s="94">
        <f>SUMIFS('Регистрация приход товаров'!$G$4:$G$2000,'Регистрация приход товаров'!$A$4:$A$2000,"&gt;="&amp;DATE(YEAR($A$4),MONTH($A$4),1),'Регистрация приход товаров'!$D$4:$D$2000,$B120)-SUMIFS('Регистрация приход товаров'!$G$4:$G$2000,'Регистрация приход товаров'!$A$4:$A$2000,"&gt;="&amp;DATE(YEAR($A$4),MONTH($A$4)+1,1),'Регистрация приход товаров'!$D$4:$D$2000,$B120)</f>
        <v>0</v>
      </c>
      <c r="I120" s="95">
        <f>SUMIFS('Регистрация приход товаров'!$H$4:$H$2000,'Регистрация приход товаров'!$A$4:$A$2000,"&gt;="&amp;DATE(YEAR($A$4),MONTH($A$4),1),'Регистрация приход товаров'!$D$4:$D$2000,$B120)-SUMIFS('Регистрация приход товаров'!$H$4:$H$2000,'Регистрация приход товаров'!$A$4:$A$2000,"&gt;="&amp;DATE(YEAR($A$4),MONTH($A$4)+1,1),'Регистрация приход товаров'!$D$4:$D$2000,$B120)</f>
        <v>0</v>
      </c>
      <c r="J120" s="94">
        <f>SUMIFS('Регистрация расход товаров'!$G$4:$G$2000,'Регистрация расход товаров'!$A$4:$A$2000,"&gt;="&amp;DATE(YEAR($A$4),MONTH($A$4),1),'Регистрация расход товаров'!$D$4:$D$2000,$B120)-SUMIFS('Регистрация расход товаров'!$G$4:$G$2000,'Регистрация расход товаров'!$A$4:$A$2000,"&gt;="&amp;DATE(YEAR($A$4),MONTH($A$4)+1,1),'Регистрация расход товаров'!$D$4:$D$2000,$B120)</f>
        <v>0</v>
      </c>
      <c r="K120" s="95">
        <f>SUMIFS('Регистрация расход товаров'!$H$4:$H$2000,'Регистрация расход товаров'!$A$4:$A$2000,"&gt;="&amp;DATE(YEAR($A$4),MONTH($A$4),1),'Регистрация расход товаров'!$D$4:$D$2000,$B120)-SUMIFS('Регистрация расход товаров'!$H$4:$H$2000,'Регистрация расход товаров'!$A$4:$A$2000,"&gt;="&amp;DATE(YEAR($A$4),MONTH($A$4)+1,1),'Регистрация расход товаров'!$D$4:$D$2000,$B120)</f>
        <v>0</v>
      </c>
      <c r="L120" s="94">
        <f t="shared" si="5"/>
        <v>0</v>
      </c>
      <c r="M120" s="95">
        <f t="shared" si="6"/>
        <v>0</v>
      </c>
    </row>
    <row r="121" spans="1:13">
      <c r="A121" s="86">
        <f>IF(E121&gt;0,MAX($A$8:A120)+1,0)</f>
        <v>0</v>
      </c>
      <c r="B121" s="87"/>
      <c r="C121" s="88"/>
      <c r="D121" s="99"/>
      <c r="E121" s="77">
        <f t="shared" si="7"/>
        <v>0</v>
      </c>
      <c r="F121" s="103">
        <f>IFERROR((SUMIF('Остаток на начало год'!$B$5:$B$302,$B121,'Остаток на начало год'!$E$5:$E$302)+SUMIFS('Регистрация приход товаров'!$G$4:$G$2000,'Регистрация приход товаров'!$D$4:$D$2000,$B121,'Регистрация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товаров'!$D$4:$D$2000,$B121),0)</f>
        <v>0</v>
      </c>
      <c r="G121" s="95">
        <f>IFERROR((SUMIF('Остаток на начало год'!$B$5:$B$302,$B121,'Остаток на начало год'!$F$5:$F$302)+SUMIFS('Регистрация приход товаров'!$H$4:$H$2000,'Регистрация приход товаров'!$D$4:$D$2000,$B121,'Регистрация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товаров'!$D$4:$D$2000,$B121),0)</f>
        <v>0</v>
      </c>
      <c r="H121" s="94">
        <f>SUMIFS('Регистрация приход товаров'!$G$4:$G$2000,'Регистрация приход товаров'!$A$4:$A$2000,"&gt;="&amp;DATE(YEAR($A$4),MONTH($A$4),1),'Регистрация приход товаров'!$D$4:$D$2000,$B121)-SUMIFS('Регистрация приход товаров'!$G$4:$G$2000,'Регистрация приход товаров'!$A$4:$A$2000,"&gt;="&amp;DATE(YEAR($A$4),MONTH($A$4)+1,1),'Регистрация приход товаров'!$D$4:$D$2000,$B121)</f>
        <v>0</v>
      </c>
      <c r="I121" s="95">
        <f>SUMIFS('Регистрация приход товаров'!$H$4:$H$2000,'Регистрация приход товаров'!$A$4:$A$2000,"&gt;="&amp;DATE(YEAR($A$4),MONTH($A$4),1),'Регистрация приход товаров'!$D$4:$D$2000,$B121)-SUMIFS('Регистрация приход товаров'!$H$4:$H$2000,'Регистрация приход товаров'!$A$4:$A$2000,"&gt;="&amp;DATE(YEAR($A$4),MONTH($A$4)+1,1),'Регистрация приход товаров'!$D$4:$D$2000,$B121)</f>
        <v>0</v>
      </c>
      <c r="J121" s="94">
        <f>SUMIFS('Регистрация расход товаров'!$G$4:$G$2000,'Регистрация расход товаров'!$A$4:$A$2000,"&gt;="&amp;DATE(YEAR($A$4),MONTH($A$4),1),'Регистрация расход товаров'!$D$4:$D$2000,$B121)-SUMIFS('Регистрация расход товаров'!$G$4:$G$2000,'Регистрация расход товаров'!$A$4:$A$2000,"&gt;="&amp;DATE(YEAR($A$4),MONTH($A$4)+1,1),'Регистрация расход товаров'!$D$4:$D$2000,$B121)</f>
        <v>0</v>
      </c>
      <c r="K121" s="95">
        <f>SUMIFS('Регистрация расход товаров'!$H$4:$H$2000,'Регистрация расход товаров'!$A$4:$A$2000,"&gt;="&amp;DATE(YEAR($A$4),MONTH($A$4),1),'Регистрация расход товаров'!$D$4:$D$2000,$B121)-SUMIFS('Регистрация расход товаров'!$H$4:$H$2000,'Регистрация расход товаров'!$A$4:$A$2000,"&gt;="&amp;DATE(YEAR($A$4),MONTH($A$4)+1,1),'Регистрация расход товаров'!$D$4:$D$2000,$B121)</f>
        <v>0</v>
      </c>
      <c r="L121" s="94">
        <f t="shared" si="5"/>
        <v>0</v>
      </c>
      <c r="M121" s="95">
        <f t="shared" si="6"/>
        <v>0</v>
      </c>
    </row>
    <row r="122" spans="1:13">
      <c r="A122" s="86">
        <f>IF(E122&gt;0,MAX($A$8:A121)+1,0)</f>
        <v>0</v>
      </c>
      <c r="B122" s="87"/>
      <c r="C122" s="88"/>
      <c r="D122" s="99"/>
      <c r="E122" s="77">
        <f t="shared" si="7"/>
        <v>0</v>
      </c>
      <c r="F122" s="103">
        <f>IFERROR((SUMIF('Остаток на начало год'!$B$5:$B$302,$B122,'Остаток на начало год'!$E$5:$E$302)+SUMIFS('Регистрация приход товаров'!$G$4:$G$2000,'Регистрация приход товаров'!$D$4:$D$2000,$B122,'Регистрация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товаров'!$D$4:$D$2000,$B122),0)</f>
        <v>0</v>
      </c>
      <c r="G122" s="95">
        <f>IFERROR((SUMIF('Остаток на начало год'!$B$5:$B$302,$B122,'Остаток на начало год'!$F$5:$F$302)+SUMIFS('Регистрация приход товаров'!$H$4:$H$2000,'Регистрация приход товаров'!$D$4:$D$2000,$B122,'Регистрация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товаров'!$D$4:$D$2000,$B122),0)</f>
        <v>0</v>
      </c>
      <c r="H122" s="94">
        <f>SUMIFS('Регистрация приход товаров'!$G$4:$G$2000,'Регистрация приход товаров'!$A$4:$A$2000,"&gt;="&amp;DATE(YEAR($A$4),MONTH($A$4),1),'Регистрация приход товаров'!$D$4:$D$2000,$B122)-SUMIFS('Регистрация приход товаров'!$G$4:$G$2000,'Регистрация приход товаров'!$A$4:$A$2000,"&gt;="&amp;DATE(YEAR($A$4),MONTH($A$4)+1,1),'Регистрация приход товаров'!$D$4:$D$2000,$B122)</f>
        <v>0</v>
      </c>
      <c r="I122" s="95">
        <f>SUMIFS('Регистрация приход товаров'!$H$4:$H$2000,'Регистрация приход товаров'!$A$4:$A$2000,"&gt;="&amp;DATE(YEAR($A$4),MONTH($A$4),1),'Регистрация приход товаров'!$D$4:$D$2000,$B122)-SUMIFS('Регистрация приход товаров'!$H$4:$H$2000,'Регистрация приход товаров'!$A$4:$A$2000,"&gt;="&amp;DATE(YEAR($A$4),MONTH($A$4)+1,1),'Регистрация приход товаров'!$D$4:$D$2000,$B122)</f>
        <v>0</v>
      </c>
      <c r="J122" s="94">
        <f>SUMIFS('Регистрация расход товаров'!$G$4:$G$2000,'Регистрация расход товаров'!$A$4:$A$2000,"&gt;="&amp;DATE(YEAR($A$4),MONTH($A$4),1),'Регистрация расход товаров'!$D$4:$D$2000,$B122)-SUMIFS('Регистрация расход товаров'!$G$4:$G$2000,'Регистрация расход товаров'!$A$4:$A$2000,"&gt;="&amp;DATE(YEAR($A$4),MONTH($A$4)+1,1),'Регистрация расход товаров'!$D$4:$D$2000,$B122)</f>
        <v>0</v>
      </c>
      <c r="K122" s="95">
        <f>SUMIFS('Регистрация расход товаров'!$H$4:$H$2000,'Регистрация расход товаров'!$A$4:$A$2000,"&gt;="&amp;DATE(YEAR($A$4),MONTH($A$4),1),'Регистрация расход товаров'!$D$4:$D$2000,$B122)-SUMIFS('Регистрация расход товаров'!$H$4:$H$2000,'Регистрация расход товаров'!$A$4:$A$2000,"&gt;="&amp;DATE(YEAR($A$4),MONTH($A$4)+1,1),'Регистрация расход товаров'!$D$4:$D$2000,$B122)</f>
        <v>0</v>
      </c>
      <c r="L122" s="94">
        <f t="shared" si="5"/>
        <v>0</v>
      </c>
      <c r="M122" s="95">
        <f t="shared" si="6"/>
        <v>0</v>
      </c>
    </row>
    <row r="123" spans="1:13">
      <c r="A123" s="86">
        <f>IF(E123&gt;0,MAX($A$8:A122)+1,0)</f>
        <v>0</v>
      </c>
      <c r="B123" s="87"/>
      <c r="C123" s="88"/>
      <c r="D123" s="99"/>
      <c r="E123" s="77">
        <f t="shared" si="7"/>
        <v>0</v>
      </c>
      <c r="F123" s="103">
        <f>IFERROR((SUMIF('Остаток на начало год'!$B$5:$B$302,$B123,'Остаток на начало год'!$E$5:$E$302)+SUMIFS('Регистрация приход товаров'!$G$4:$G$2000,'Регистрация приход товаров'!$D$4:$D$2000,$B123,'Регистрация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товаров'!$D$4:$D$2000,$B123),0)</f>
        <v>0</v>
      </c>
      <c r="G123" s="95">
        <f>IFERROR((SUMIF('Остаток на начало год'!$B$5:$B$302,$B123,'Остаток на начало год'!$F$5:$F$302)+SUMIFS('Регистрация приход товаров'!$H$4:$H$2000,'Регистрация приход товаров'!$D$4:$D$2000,$B123,'Регистрация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товаров'!$D$4:$D$2000,$B123),0)</f>
        <v>0</v>
      </c>
      <c r="H123" s="94">
        <f>SUMIFS('Регистрация приход товаров'!$G$4:$G$2000,'Регистрация приход товаров'!$A$4:$A$2000,"&gt;="&amp;DATE(YEAR($A$4),MONTH($A$4),1),'Регистрация приход товаров'!$D$4:$D$2000,$B123)-SUMIFS('Регистрация приход товаров'!$G$4:$G$2000,'Регистрация приход товаров'!$A$4:$A$2000,"&gt;="&amp;DATE(YEAR($A$4),MONTH($A$4)+1,1),'Регистрация приход товаров'!$D$4:$D$2000,$B123)</f>
        <v>0</v>
      </c>
      <c r="I123" s="95">
        <f>SUMIFS('Регистрация приход товаров'!$H$4:$H$2000,'Регистрация приход товаров'!$A$4:$A$2000,"&gt;="&amp;DATE(YEAR($A$4),MONTH($A$4),1),'Регистрация приход товаров'!$D$4:$D$2000,$B123)-SUMIFS('Регистрация приход товаров'!$H$4:$H$2000,'Регистрация приход товаров'!$A$4:$A$2000,"&gt;="&amp;DATE(YEAR($A$4),MONTH($A$4)+1,1),'Регистрация приход товаров'!$D$4:$D$2000,$B123)</f>
        <v>0</v>
      </c>
      <c r="J123" s="94">
        <f>SUMIFS('Регистрация расход товаров'!$G$4:$G$2000,'Регистрация расход товаров'!$A$4:$A$2000,"&gt;="&amp;DATE(YEAR($A$4),MONTH($A$4),1),'Регистрация расход товаров'!$D$4:$D$2000,$B123)-SUMIFS('Регистрация расход товаров'!$G$4:$G$2000,'Регистрация расход товаров'!$A$4:$A$2000,"&gt;="&amp;DATE(YEAR($A$4),MONTH($A$4)+1,1),'Регистрация расход товаров'!$D$4:$D$2000,$B123)</f>
        <v>0</v>
      </c>
      <c r="K123" s="95">
        <f>SUMIFS('Регистрация расход товаров'!$H$4:$H$2000,'Регистрация расход товаров'!$A$4:$A$2000,"&gt;="&amp;DATE(YEAR($A$4),MONTH($A$4),1),'Регистрация расход товаров'!$D$4:$D$2000,$B123)-SUMIFS('Регистрация расход товаров'!$H$4:$H$2000,'Регистрация расход товаров'!$A$4:$A$2000,"&gt;="&amp;DATE(YEAR($A$4),MONTH($A$4)+1,1),'Регистрация расход товаров'!$D$4:$D$2000,$B123)</f>
        <v>0</v>
      </c>
      <c r="L123" s="94">
        <f t="shared" si="5"/>
        <v>0</v>
      </c>
      <c r="M123" s="95">
        <f t="shared" si="6"/>
        <v>0</v>
      </c>
    </row>
    <row r="124" spans="1:13">
      <c r="A124" s="86">
        <f>IF(E124&gt;0,MAX($A$8:A123)+1,0)</f>
        <v>0</v>
      </c>
      <c r="B124" s="87"/>
      <c r="C124" s="88"/>
      <c r="D124" s="99"/>
      <c r="E124" s="77">
        <f t="shared" si="7"/>
        <v>0</v>
      </c>
      <c r="F124" s="103">
        <f>IFERROR((SUMIF('Остаток на начало год'!$B$5:$B$302,$B124,'Остаток на начало год'!$E$5:$E$302)+SUMIFS('Регистрация приход товаров'!$G$4:$G$2000,'Регистрация приход товаров'!$D$4:$D$2000,$B124,'Регистрация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товаров'!$D$4:$D$2000,$B124),0)</f>
        <v>0</v>
      </c>
      <c r="G124" s="95">
        <f>IFERROR((SUMIF('Остаток на начало год'!$B$5:$B$302,$B124,'Остаток на начало год'!$F$5:$F$302)+SUMIFS('Регистрация приход товаров'!$H$4:$H$2000,'Регистрация приход товаров'!$D$4:$D$2000,$B124,'Регистрация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товаров'!$D$4:$D$2000,$B124),0)</f>
        <v>0</v>
      </c>
      <c r="H124" s="94">
        <f>SUMIFS('Регистрация приход товаров'!$G$4:$G$2000,'Регистрация приход товаров'!$A$4:$A$2000,"&gt;="&amp;DATE(YEAR($A$4),MONTH($A$4),1),'Регистрация приход товаров'!$D$4:$D$2000,$B124)-SUMIFS('Регистрация приход товаров'!$G$4:$G$2000,'Регистрация приход товаров'!$A$4:$A$2000,"&gt;="&amp;DATE(YEAR($A$4),MONTH($A$4)+1,1),'Регистрация приход товаров'!$D$4:$D$2000,$B124)</f>
        <v>0</v>
      </c>
      <c r="I124" s="95">
        <f>SUMIFS('Регистрация приход товаров'!$H$4:$H$2000,'Регистрация приход товаров'!$A$4:$A$2000,"&gt;="&amp;DATE(YEAR($A$4),MONTH($A$4),1),'Регистрация приход товаров'!$D$4:$D$2000,$B124)-SUMIFS('Регистрация приход товаров'!$H$4:$H$2000,'Регистрация приход товаров'!$A$4:$A$2000,"&gt;="&amp;DATE(YEAR($A$4),MONTH($A$4)+1,1),'Регистрация приход товаров'!$D$4:$D$2000,$B124)</f>
        <v>0</v>
      </c>
      <c r="J124" s="94">
        <f>SUMIFS('Регистрация расход товаров'!$G$4:$G$2000,'Регистрация расход товаров'!$A$4:$A$2000,"&gt;="&amp;DATE(YEAR($A$4),MONTH($A$4),1),'Регистрация расход товаров'!$D$4:$D$2000,$B124)-SUMIFS('Регистрация расход товаров'!$G$4:$G$2000,'Регистрация расход товаров'!$A$4:$A$2000,"&gt;="&amp;DATE(YEAR($A$4),MONTH($A$4)+1,1),'Регистрация расход товаров'!$D$4:$D$2000,$B124)</f>
        <v>0</v>
      </c>
      <c r="K124" s="95">
        <f>SUMIFS('Регистрация расход товаров'!$H$4:$H$2000,'Регистрация расход товаров'!$A$4:$A$2000,"&gt;="&amp;DATE(YEAR($A$4),MONTH($A$4),1),'Регистрация расход товаров'!$D$4:$D$2000,$B124)-SUMIFS('Регистрация расход товаров'!$H$4:$H$2000,'Регистрация расход товаров'!$A$4:$A$2000,"&gt;="&amp;DATE(YEAR($A$4),MONTH($A$4)+1,1),'Регистрация расход товаров'!$D$4:$D$2000,$B124)</f>
        <v>0</v>
      </c>
      <c r="L124" s="94">
        <f t="shared" si="5"/>
        <v>0</v>
      </c>
      <c r="M124" s="95">
        <f t="shared" si="6"/>
        <v>0</v>
      </c>
    </row>
    <row r="125" spans="1:13">
      <c r="A125" s="86">
        <f>IF(E125&gt;0,MAX($A$8:A124)+1,0)</f>
        <v>0</v>
      </c>
      <c r="B125" s="87"/>
      <c r="C125" s="88"/>
      <c r="D125" s="99"/>
      <c r="E125" s="77">
        <f t="shared" si="7"/>
        <v>0</v>
      </c>
      <c r="F125" s="103">
        <f>IFERROR((SUMIF('Остаток на начало год'!$B$5:$B$302,$B125,'Остаток на начало год'!$E$5:$E$302)+SUMIFS('Регистрация приход товаров'!$G$4:$G$2000,'Регистрация приход товаров'!$D$4:$D$2000,$B125,'Регистрация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товаров'!$D$4:$D$2000,$B125),0)</f>
        <v>0</v>
      </c>
      <c r="G125" s="95">
        <f>IFERROR((SUMIF('Остаток на начало год'!$B$5:$B$302,$B125,'Остаток на начало год'!$F$5:$F$302)+SUMIFS('Регистрация приход товаров'!$H$4:$H$2000,'Регистрация приход товаров'!$D$4:$D$2000,$B125,'Регистрация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товаров'!$D$4:$D$2000,$B125),0)</f>
        <v>0</v>
      </c>
      <c r="H125" s="94">
        <f>SUMIFS('Регистрация приход товаров'!$G$4:$G$2000,'Регистрация приход товаров'!$A$4:$A$2000,"&gt;="&amp;DATE(YEAR($A$4),MONTH($A$4),1),'Регистрация приход товаров'!$D$4:$D$2000,$B125)-SUMIFS('Регистрация приход товаров'!$G$4:$G$2000,'Регистрация приход товаров'!$A$4:$A$2000,"&gt;="&amp;DATE(YEAR($A$4),MONTH($A$4)+1,1),'Регистрация приход товаров'!$D$4:$D$2000,$B125)</f>
        <v>0</v>
      </c>
      <c r="I125" s="95">
        <f>SUMIFS('Регистрация приход товаров'!$H$4:$H$2000,'Регистрация приход товаров'!$A$4:$A$2000,"&gt;="&amp;DATE(YEAR($A$4),MONTH($A$4),1),'Регистрация приход товаров'!$D$4:$D$2000,$B125)-SUMIFS('Регистрация приход товаров'!$H$4:$H$2000,'Регистрация приход товаров'!$A$4:$A$2000,"&gt;="&amp;DATE(YEAR($A$4),MONTH($A$4)+1,1),'Регистрация приход товаров'!$D$4:$D$2000,$B125)</f>
        <v>0</v>
      </c>
      <c r="J125" s="94">
        <f>SUMIFS('Регистрация расход товаров'!$G$4:$G$2000,'Регистрация расход товаров'!$A$4:$A$2000,"&gt;="&amp;DATE(YEAR($A$4),MONTH($A$4),1),'Регистрация расход товаров'!$D$4:$D$2000,$B125)-SUMIFS('Регистрация расход товаров'!$G$4:$G$2000,'Регистрация расход товаров'!$A$4:$A$2000,"&gt;="&amp;DATE(YEAR($A$4),MONTH($A$4)+1,1),'Регистрация расход товаров'!$D$4:$D$2000,$B125)</f>
        <v>0</v>
      </c>
      <c r="K125" s="95">
        <f>SUMIFS('Регистрация расход товаров'!$H$4:$H$2000,'Регистрация расход товаров'!$A$4:$A$2000,"&gt;="&amp;DATE(YEAR($A$4),MONTH($A$4),1),'Регистрация расход товаров'!$D$4:$D$2000,$B125)-SUMIFS('Регистрация расход товаров'!$H$4:$H$2000,'Регистрация расход товаров'!$A$4:$A$2000,"&gt;="&amp;DATE(YEAR($A$4),MONTH($A$4)+1,1),'Регистрация расход товаров'!$D$4:$D$2000,$B125)</f>
        <v>0</v>
      </c>
      <c r="L125" s="94">
        <f t="shared" si="5"/>
        <v>0</v>
      </c>
      <c r="M125" s="95">
        <f t="shared" si="6"/>
        <v>0</v>
      </c>
    </row>
    <row r="126" spans="1:13">
      <c r="A126" s="86">
        <f>IF(E126&gt;0,MAX($A$8:A125)+1,0)</f>
        <v>0</v>
      </c>
      <c r="B126" s="87"/>
      <c r="C126" s="88"/>
      <c r="D126" s="99"/>
      <c r="E126" s="77">
        <f t="shared" si="7"/>
        <v>0</v>
      </c>
      <c r="F126" s="103">
        <f>IFERROR((SUMIF('Остаток на начало год'!$B$5:$B$302,$B126,'Остаток на начало год'!$E$5:$E$302)+SUMIFS('Регистрация приход товаров'!$G$4:$G$2000,'Регистрация приход товаров'!$D$4:$D$2000,$B126,'Регистрация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товаров'!$D$4:$D$2000,$B126),0)</f>
        <v>0</v>
      </c>
      <c r="G126" s="95">
        <f>IFERROR((SUMIF('Остаток на начало год'!$B$5:$B$302,$B126,'Остаток на начало год'!$F$5:$F$302)+SUMIFS('Регистрация приход товаров'!$H$4:$H$2000,'Регистрация приход товаров'!$D$4:$D$2000,$B126,'Регистрация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товаров'!$D$4:$D$2000,$B126),0)</f>
        <v>0</v>
      </c>
      <c r="H126" s="94">
        <f>SUMIFS('Регистрация приход товаров'!$G$4:$G$2000,'Регистрация приход товаров'!$A$4:$A$2000,"&gt;="&amp;DATE(YEAR($A$4),MONTH($A$4),1),'Регистрация приход товаров'!$D$4:$D$2000,$B126)-SUMIFS('Регистрация приход товаров'!$G$4:$G$2000,'Регистрация приход товаров'!$A$4:$A$2000,"&gt;="&amp;DATE(YEAR($A$4),MONTH($A$4)+1,1),'Регистрация приход товаров'!$D$4:$D$2000,$B126)</f>
        <v>0</v>
      </c>
      <c r="I126" s="95">
        <f>SUMIFS('Регистрация приход товаров'!$H$4:$H$2000,'Регистрация приход товаров'!$A$4:$A$2000,"&gt;="&amp;DATE(YEAR($A$4),MONTH($A$4),1),'Регистрация приход товаров'!$D$4:$D$2000,$B126)-SUMIFS('Регистрация приход товаров'!$H$4:$H$2000,'Регистрация приход товаров'!$A$4:$A$2000,"&gt;="&amp;DATE(YEAR($A$4),MONTH($A$4)+1,1),'Регистрация приход товаров'!$D$4:$D$2000,$B126)</f>
        <v>0</v>
      </c>
      <c r="J126" s="94">
        <f>SUMIFS('Регистрация расход товаров'!$G$4:$G$2000,'Регистрация расход товаров'!$A$4:$A$2000,"&gt;="&amp;DATE(YEAR($A$4),MONTH($A$4),1),'Регистрация расход товаров'!$D$4:$D$2000,$B126)-SUMIFS('Регистрация расход товаров'!$G$4:$G$2000,'Регистрация расход товаров'!$A$4:$A$2000,"&gt;="&amp;DATE(YEAR($A$4),MONTH($A$4)+1,1),'Регистрация расход товаров'!$D$4:$D$2000,$B126)</f>
        <v>0</v>
      </c>
      <c r="K126" s="95">
        <f>SUMIFS('Регистрация расход товаров'!$H$4:$H$2000,'Регистрация расход товаров'!$A$4:$A$2000,"&gt;="&amp;DATE(YEAR($A$4),MONTH($A$4),1),'Регистрация расход товаров'!$D$4:$D$2000,$B126)-SUMIFS('Регистрация расход товаров'!$H$4:$H$2000,'Регистрация расход товаров'!$A$4:$A$2000,"&gt;="&amp;DATE(YEAR($A$4),MONTH($A$4)+1,1),'Регистрация расход товаров'!$D$4:$D$2000,$B126)</f>
        <v>0</v>
      </c>
      <c r="L126" s="94">
        <f t="shared" si="5"/>
        <v>0</v>
      </c>
      <c r="M126" s="95">
        <f t="shared" si="6"/>
        <v>0</v>
      </c>
    </row>
    <row r="127" spans="1:13">
      <c r="A127" s="86">
        <f>IF(E127&gt;0,MAX($A$8:A126)+1,0)</f>
        <v>0</v>
      </c>
      <c r="B127" s="87"/>
      <c r="C127" s="88"/>
      <c r="D127" s="99"/>
      <c r="E127" s="77">
        <f t="shared" si="7"/>
        <v>0</v>
      </c>
      <c r="F127" s="103">
        <f>IFERROR((SUMIF('Остаток на начало год'!$B$5:$B$302,$B127,'Остаток на начало год'!$E$5:$E$302)+SUMIFS('Регистрация приход товаров'!$G$4:$G$2000,'Регистрация приход товаров'!$D$4:$D$2000,$B127,'Регистрация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товаров'!$D$4:$D$2000,$B127),0)</f>
        <v>0</v>
      </c>
      <c r="G127" s="95">
        <f>IFERROR((SUMIF('Остаток на начало год'!$B$5:$B$302,$B127,'Остаток на начало год'!$F$5:$F$302)+SUMIFS('Регистрация приход товаров'!$H$4:$H$2000,'Регистрация приход товаров'!$D$4:$D$2000,$B127,'Регистрация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товаров'!$D$4:$D$2000,$B127),0)</f>
        <v>0</v>
      </c>
      <c r="H127" s="94">
        <f>SUMIFS('Регистрация приход товаров'!$G$4:$G$2000,'Регистрация приход товаров'!$A$4:$A$2000,"&gt;="&amp;DATE(YEAR($A$4),MONTH($A$4),1),'Регистрация приход товаров'!$D$4:$D$2000,$B127)-SUMIFS('Регистрация приход товаров'!$G$4:$G$2000,'Регистрация приход товаров'!$A$4:$A$2000,"&gt;="&amp;DATE(YEAR($A$4),MONTH($A$4)+1,1),'Регистрация приход товаров'!$D$4:$D$2000,$B127)</f>
        <v>0</v>
      </c>
      <c r="I127" s="95">
        <f>SUMIFS('Регистрация приход товаров'!$H$4:$H$2000,'Регистрация приход товаров'!$A$4:$A$2000,"&gt;="&amp;DATE(YEAR($A$4),MONTH($A$4),1),'Регистрация приход товаров'!$D$4:$D$2000,$B127)-SUMIFS('Регистрация приход товаров'!$H$4:$H$2000,'Регистрация приход товаров'!$A$4:$A$2000,"&gt;="&amp;DATE(YEAR($A$4),MONTH($A$4)+1,1),'Регистрация приход товаров'!$D$4:$D$2000,$B127)</f>
        <v>0</v>
      </c>
      <c r="J127" s="94">
        <f>SUMIFS('Регистрация расход товаров'!$G$4:$G$2000,'Регистрация расход товаров'!$A$4:$A$2000,"&gt;="&amp;DATE(YEAR($A$4),MONTH($A$4),1),'Регистрация расход товаров'!$D$4:$D$2000,$B127)-SUMIFS('Регистрация расход товаров'!$G$4:$G$2000,'Регистрация расход товаров'!$A$4:$A$2000,"&gt;="&amp;DATE(YEAR($A$4),MONTH($A$4)+1,1),'Регистрация расход товаров'!$D$4:$D$2000,$B127)</f>
        <v>0</v>
      </c>
      <c r="K127" s="95">
        <f>SUMIFS('Регистрация расход товаров'!$H$4:$H$2000,'Регистрация расход товаров'!$A$4:$A$2000,"&gt;="&amp;DATE(YEAR($A$4),MONTH($A$4),1),'Регистрация расход товаров'!$D$4:$D$2000,$B127)-SUMIFS('Регистрация расход товаров'!$H$4:$H$2000,'Регистрация расход товаров'!$A$4:$A$2000,"&gt;="&amp;DATE(YEAR($A$4),MONTH($A$4)+1,1),'Регистрация расход товаров'!$D$4:$D$2000,$B127)</f>
        <v>0</v>
      </c>
      <c r="L127" s="94">
        <f t="shared" si="5"/>
        <v>0</v>
      </c>
      <c r="M127" s="95">
        <f t="shared" si="6"/>
        <v>0</v>
      </c>
    </row>
    <row r="128" spans="1:13">
      <c r="A128" s="86">
        <f>IF(E128&gt;0,MAX($A$8:A127)+1,0)</f>
        <v>0</v>
      </c>
      <c r="B128" s="87"/>
      <c r="C128" s="88"/>
      <c r="D128" s="99"/>
      <c r="E128" s="77">
        <f t="shared" si="7"/>
        <v>0</v>
      </c>
      <c r="F128" s="103">
        <f>IFERROR((SUMIF('Остаток на начало год'!$B$5:$B$302,$B128,'Остаток на начало год'!$E$5:$E$302)+SUMIFS('Регистрация приход товаров'!$G$4:$G$2000,'Регистрация приход товаров'!$D$4:$D$2000,$B128,'Регистрация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товаров'!$D$4:$D$2000,$B128),0)</f>
        <v>0</v>
      </c>
      <c r="G128" s="95">
        <f>IFERROR((SUMIF('Остаток на начало год'!$B$5:$B$302,$B128,'Остаток на начало год'!$F$5:$F$302)+SUMIFS('Регистрация приход товаров'!$H$4:$H$2000,'Регистрация приход товаров'!$D$4:$D$2000,$B128,'Регистрация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товаров'!$D$4:$D$2000,$B128),0)</f>
        <v>0</v>
      </c>
      <c r="H128" s="94">
        <f>SUMIFS('Регистрация приход товаров'!$G$4:$G$2000,'Регистрация приход товаров'!$A$4:$A$2000,"&gt;="&amp;DATE(YEAR($A$4),MONTH($A$4),1),'Регистрация приход товаров'!$D$4:$D$2000,$B128)-SUMIFS('Регистрация приход товаров'!$G$4:$G$2000,'Регистрация приход товаров'!$A$4:$A$2000,"&gt;="&amp;DATE(YEAR($A$4),MONTH($A$4)+1,1),'Регистрация приход товаров'!$D$4:$D$2000,$B128)</f>
        <v>0</v>
      </c>
      <c r="I128" s="95">
        <f>SUMIFS('Регистрация приход товаров'!$H$4:$H$2000,'Регистрация приход товаров'!$A$4:$A$2000,"&gt;="&amp;DATE(YEAR($A$4),MONTH($A$4),1),'Регистрация приход товаров'!$D$4:$D$2000,$B128)-SUMIFS('Регистрация приход товаров'!$H$4:$H$2000,'Регистрация приход товаров'!$A$4:$A$2000,"&gt;="&amp;DATE(YEAR($A$4),MONTH($A$4)+1,1),'Регистрация приход товаров'!$D$4:$D$2000,$B128)</f>
        <v>0</v>
      </c>
      <c r="J128" s="94">
        <f>SUMIFS('Регистрация расход товаров'!$G$4:$G$2000,'Регистрация расход товаров'!$A$4:$A$2000,"&gt;="&amp;DATE(YEAR($A$4),MONTH($A$4),1),'Регистрация расход товаров'!$D$4:$D$2000,$B128)-SUMIFS('Регистрация расход товаров'!$G$4:$G$2000,'Регистрация расход товаров'!$A$4:$A$2000,"&gt;="&amp;DATE(YEAR($A$4),MONTH($A$4)+1,1),'Регистрация расход товаров'!$D$4:$D$2000,$B128)</f>
        <v>0</v>
      </c>
      <c r="K128" s="95">
        <f>SUMIFS('Регистрация расход товаров'!$H$4:$H$2000,'Регистрация расход товаров'!$A$4:$A$2000,"&gt;="&amp;DATE(YEAR($A$4),MONTH($A$4),1),'Регистрация расход товаров'!$D$4:$D$2000,$B128)-SUMIFS('Регистрация расход товаров'!$H$4:$H$2000,'Регистрация расход товаров'!$A$4:$A$2000,"&gt;="&amp;DATE(YEAR($A$4),MONTH($A$4)+1,1),'Регистрация расход товаров'!$D$4:$D$2000,$B128)</f>
        <v>0</v>
      </c>
      <c r="L128" s="94">
        <f t="shared" si="5"/>
        <v>0</v>
      </c>
      <c r="M128" s="95">
        <f t="shared" si="6"/>
        <v>0</v>
      </c>
    </row>
    <row r="129" spans="1:13">
      <c r="A129" s="86">
        <f>IF(E129&gt;0,MAX($A$8:A128)+1,0)</f>
        <v>0</v>
      </c>
      <c r="B129" s="87"/>
      <c r="C129" s="88"/>
      <c r="D129" s="99"/>
      <c r="E129" s="77">
        <f t="shared" si="7"/>
        <v>0</v>
      </c>
      <c r="F129" s="103">
        <f>IFERROR((SUMIF('Остаток на начало год'!$B$5:$B$302,$B129,'Остаток на начало год'!$E$5:$E$302)+SUMIFS('Регистрация приход товаров'!$G$4:$G$2000,'Регистрация приход товаров'!$D$4:$D$2000,$B129,'Регистрация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товаров'!$D$4:$D$2000,$B129),0)</f>
        <v>0</v>
      </c>
      <c r="G129" s="95">
        <f>IFERROR((SUMIF('Остаток на начало год'!$B$5:$B$302,$B129,'Остаток на начало год'!$F$5:$F$302)+SUMIFS('Регистрация приход товаров'!$H$4:$H$2000,'Регистрация приход товаров'!$D$4:$D$2000,$B129,'Регистрация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товаров'!$D$4:$D$2000,$B129),0)</f>
        <v>0</v>
      </c>
      <c r="H129" s="94">
        <f>SUMIFS('Регистрация приход товаров'!$G$4:$G$2000,'Регистрация приход товаров'!$A$4:$A$2000,"&gt;="&amp;DATE(YEAR($A$4),MONTH($A$4),1),'Регистрация приход товаров'!$D$4:$D$2000,$B129)-SUMIFS('Регистрация приход товаров'!$G$4:$G$2000,'Регистрация приход товаров'!$A$4:$A$2000,"&gt;="&amp;DATE(YEAR($A$4),MONTH($A$4)+1,1),'Регистрация приход товаров'!$D$4:$D$2000,$B129)</f>
        <v>0</v>
      </c>
      <c r="I129" s="95">
        <f>SUMIFS('Регистрация приход товаров'!$H$4:$H$2000,'Регистрация приход товаров'!$A$4:$A$2000,"&gt;="&amp;DATE(YEAR($A$4),MONTH($A$4),1),'Регистрация приход товаров'!$D$4:$D$2000,$B129)-SUMIFS('Регистрация приход товаров'!$H$4:$H$2000,'Регистрация приход товаров'!$A$4:$A$2000,"&gt;="&amp;DATE(YEAR($A$4),MONTH($A$4)+1,1),'Регистрация приход товаров'!$D$4:$D$2000,$B129)</f>
        <v>0</v>
      </c>
      <c r="J129" s="94">
        <f>SUMIFS('Регистрация расход товаров'!$G$4:$G$2000,'Регистрация расход товаров'!$A$4:$A$2000,"&gt;="&amp;DATE(YEAR($A$4),MONTH($A$4),1),'Регистрация расход товаров'!$D$4:$D$2000,$B129)-SUMIFS('Регистрация расход товаров'!$G$4:$G$2000,'Регистрация расход товаров'!$A$4:$A$2000,"&gt;="&amp;DATE(YEAR($A$4),MONTH($A$4)+1,1),'Регистрация расход товаров'!$D$4:$D$2000,$B129)</f>
        <v>0</v>
      </c>
      <c r="K129" s="95">
        <f>SUMIFS('Регистрация расход товаров'!$H$4:$H$2000,'Регистрация расход товаров'!$A$4:$A$2000,"&gt;="&amp;DATE(YEAR($A$4),MONTH($A$4),1),'Регистрация расход товаров'!$D$4:$D$2000,$B129)-SUMIFS('Регистрация расход товаров'!$H$4:$H$2000,'Регистрация расход товаров'!$A$4:$A$2000,"&gt;="&amp;DATE(YEAR($A$4),MONTH($A$4)+1,1),'Регистрация расход товаров'!$D$4:$D$2000,$B129)</f>
        <v>0</v>
      </c>
      <c r="L129" s="94">
        <f t="shared" si="5"/>
        <v>0</v>
      </c>
      <c r="M129" s="95">
        <f t="shared" si="6"/>
        <v>0</v>
      </c>
    </row>
    <row r="130" spans="1:13">
      <c r="A130" s="86">
        <f>IF(E130&gt;0,MAX($A$8:A129)+1,0)</f>
        <v>0</v>
      </c>
      <c r="B130" s="87"/>
      <c r="C130" s="88"/>
      <c r="D130" s="99"/>
      <c r="E130" s="77">
        <f t="shared" si="7"/>
        <v>0</v>
      </c>
      <c r="F130" s="103">
        <f>IFERROR((SUMIF('Остаток на начало год'!$B$5:$B$302,$B130,'Остаток на начало год'!$E$5:$E$302)+SUMIFS('Регистрация приход товаров'!$G$4:$G$2000,'Регистрация приход товаров'!$D$4:$D$2000,$B130,'Регистрация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товаров'!$D$4:$D$2000,$B130),0)</f>
        <v>0</v>
      </c>
      <c r="G130" s="95">
        <f>IFERROR((SUMIF('Остаток на начало год'!$B$5:$B$302,$B130,'Остаток на начало год'!$F$5:$F$302)+SUMIFS('Регистрация приход товаров'!$H$4:$H$2000,'Регистрация приход товаров'!$D$4:$D$2000,$B130,'Регистрация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товаров'!$D$4:$D$2000,$B130),0)</f>
        <v>0</v>
      </c>
      <c r="H130" s="94">
        <f>SUMIFS('Регистрация приход товаров'!$G$4:$G$2000,'Регистрация приход товаров'!$A$4:$A$2000,"&gt;="&amp;DATE(YEAR($A$4),MONTH($A$4),1),'Регистрация приход товаров'!$D$4:$D$2000,$B130)-SUMIFS('Регистрация приход товаров'!$G$4:$G$2000,'Регистрация приход товаров'!$A$4:$A$2000,"&gt;="&amp;DATE(YEAR($A$4),MONTH($A$4)+1,1),'Регистрация приход товаров'!$D$4:$D$2000,$B130)</f>
        <v>0</v>
      </c>
      <c r="I130" s="95">
        <f>SUMIFS('Регистрация приход товаров'!$H$4:$H$2000,'Регистрация приход товаров'!$A$4:$A$2000,"&gt;="&amp;DATE(YEAR($A$4),MONTH($A$4),1),'Регистрация приход товаров'!$D$4:$D$2000,$B130)-SUMIFS('Регистрация приход товаров'!$H$4:$H$2000,'Регистрация приход товаров'!$A$4:$A$2000,"&gt;="&amp;DATE(YEAR($A$4),MONTH($A$4)+1,1),'Регистрация приход товаров'!$D$4:$D$2000,$B130)</f>
        <v>0</v>
      </c>
      <c r="J130" s="94">
        <f>SUMIFS('Регистрация расход товаров'!$G$4:$G$2000,'Регистрация расход товаров'!$A$4:$A$2000,"&gt;="&amp;DATE(YEAR($A$4),MONTH($A$4),1),'Регистрация расход товаров'!$D$4:$D$2000,$B130)-SUMIFS('Регистрация расход товаров'!$G$4:$G$2000,'Регистрация расход товаров'!$A$4:$A$2000,"&gt;="&amp;DATE(YEAR($A$4),MONTH($A$4)+1,1),'Регистрация расход товаров'!$D$4:$D$2000,$B130)</f>
        <v>0</v>
      </c>
      <c r="K130" s="95">
        <f>SUMIFS('Регистрация расход товаров'!$H$4:$H$2000,'Регистрация расход товаров'!$A$4:$A$2000,"&gt;="&amp;DATE(YEAR($A$4),MONTH($A$4),1),'Регистрация расход товаров'!$D$4:$D$2000,$B130)-SUMIFS('Регистрация расход товаров'!$H$4:$H$2000,'Регистрация расход товаров'!$A$4:$A$2000,"&gt;="&amp;DATE(YEAR($A$4),MONTH($A$4)+1,1),'Регистрация расход товаров'!$D$4:$D$2000,$B130)</f>
        <v>0</v>
      </c>
      <c r="L130" s="94">
        <f t="shared" si="5"/>
        <v>0</v>
      </c>
      <c r="M130" s="95">
        <f t="shared" si="6"/>
        <v>0</v>
      </c>
    </row>
    <row r="131" spans="1:13">
      <c r="A131" s="86">
        <f>IF(E131&gt;0,MAX($A$8:A130)+1,0)</f>
        <v>0</v>
      </c>
      <c r="B131" s="87"/>
      <c r="C131" s="88"/>
      <c r="D131" s="99"/>
      <c r="E131" s="77">
        <f t="shared" si="7"/>
        <v>0</v>
      </c>
      <c r="F131" s="103">
        <f>IFERROR((SUMIF('Остаток на начало год'!$B$5:$B$302,$B131,'Остаток на начало год'!$E$5:$E$302)+SUMIFS('Регистрация приход товаров'!$G$4:$G$2000,'Регистрация приход товаров'!$D$4:$D$2000,$B131,'Регистрация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товаров'!$D$4:$D$2000,$B131),0)</f>
        <v>0</v>
      </c>
      <c r="G131" s="95">
        <f>IFERROR((SUMIF('Остаток на начало год'!$B$5:$B$302,$B131,'Остаток на начало год'!$F$5:$F$302)+SUMIFS('Регистрация приход товаров'!$H$4:$H$2000,'Регистрация приход товаров'!$D$4:$D$2000,$B131,'Регистрация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товаров'!$D$4:$D$2000,$B131),0)</f>
        <v>0</v>
      </c>
      <c r="H131" s="94">
        <f>SUMIFS('Регистрация приход товаров'!$G$4:$G$2000,'Регистрация приход товаров'!$A$4:$A$2000,"&gt;="&amp;DATE(YEAR($A$4),MONTH($A$4),1),'Регистрация приход товаров'!$D$4:$D$2000,$B131)-SUMIFS('Регистрация приход товаров'!$G$4:$G$2000,'Регистрация приход товаров'!$A$4:$A$2000,"&gt;="&amp;DATE(YEAR($A$4),MONTH($A$4)+1,1),'Регистрация приход товаров'!$D$4:$D$2000,$B131)</f>
        <v>0</v>
      </c>
      <c r="I131" s="95">
        <f>SUMIFS('Регистрация приход товаров'!$H$4:$H$2000,'Регистрация приход товаров'!$A$4:$A$2000,"&gt;="&amp;DATE(YEAR($A$4),MONTH($A$4),1),'Регистрация приход товаров'!$D$4:$D$2000,$B131)-SUMIFS('Регистрация приход товаров'!$H$4:$H$2000,'Регистрация приход товаров'!$A$4:$A$2000,"&gt;="&amp;DATE(YEAR($A$4),MONTH($A$4)+1,1),'Регистрация приход товаров'!$D$4:$D$2000,$B131)</f>
        <v>0</v>
      </c>
      <c r="J131" s="94">
        <f>SUMIFS('Регистрация расход товаров'!$G$4:$G$2000,'Регистрация расход товаров'!$A$4:$A$2000,"&gt;="&amp;DATE(YEAR($A$4),MONTH($A$4),1),'Регистрация расход товаров'!$D$4:$D$2000,$B131)-SUMIFS('Регистрация расход товаров'!$G$4:$G$2000,'Регистрация расход товаров'!$A$4:$A$2000,"&gt;="&amp;DATE(YEAR($A$4),MONTH($A$4)+1,1),'Регистрация расход товаров'!$D$4:$D$2000,$B131)</f>
        <v>0</v>
      </c>
      <c r="K131" s="95">
        <f>SUMIFS('Регистрация расход товаров'!$H$4:$H$2000,'Регистрация расход товаров'!$A$4:$A$2000,"&gt;="&amp;DATE(YEAR($A$4),MONTH($A$4),1),'Регистрация расход товаров'!$D$4:$D$2000,$B131)-SUMIFS('Регистрация расход товаров'!$H$4:$H$2000,'Регистрация расход товаров'!$A$4:$A$2000,"&gt;="&amp;DATE(YEAR($A$4),MONTH($A$4)+1,1),'Регистрация расход товаров'!$D$4:$D$2000,$B131)</f>
        <v>0</v>
      </c>
      <c r="L131" s="94">
        <f t="shared" si="5"/>
        <v>0</v>
      </c>
      <c r="M131" s="95">
        <f t="shared" si="6"/>
        <v>0</v>
      </c>
    </row>
    <row r="132" spans="1:13">
      <c r="A132" s="86">
        <f>IF(E132&gt;0,MAX($A$8:A131)+1,0)</f>
        <v>0</v>
      </c>
      <c r="B132" s="87"/>
      <c r="C132" s="88"/>
      <c r="D132" s="99"/>
      <c r="E132" s="77">
        <f t="shared" si="7"/>
        <v>0</v>
      </c>
      <c r="F132" s="103">
        <f>IFERROR((SUMIF('Остаток на начало год'!$B$5:$B$302,$B132,'Остаток на начало год'!$E$5:$E$302)+SUMIFS('Регистрация приход товаров'!$G$4:$G$2000,'Регистрация приход товаров'!$D$4:$D$2000,$B132,'Регистрация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товаров'!$D$4:$D$2000,$B132),0)</f>
        <v>0</v>
      </c>
      <c r="G132" s="95">
        <f>IFERROR((SUMIF('Остаток на начало год'!$B$5:$B$302,$B132,'Остаток на начало год'!$F$5:$F$302)+SUMIFS('Регистрация приход товаров'!$H$4:$H$2000,'Регистрация приход товаров'!$D$4:$D$2000,$B132,'Регистрация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товаров'!$D$4:$D$2000,$B132),0)</f>
        <v>0</v>
      </c>
      <c r="H132" s="94">
        <f>SUMIFS('Регистрация приход товаров'!$G$4:$G$2000,'Регистрация приход товаров'!$A$4:$A$2000,"&gt;="&amp;DATE(YEAR($A$4),MONTH($A$4),1),'Регистрация приход товаров'!$D$4:$D$2000,$B132)-SUMIFS('Регистрация приход товаров'!$G$4:$G$2000,'Регистрация приход товаров'!$A$4:$A$2000,"&gt;="&amp;DATE(YEAR($A$4),MONTH($A$4)+1,1),'Регистрация приход товаров'!$D$4:$D$2000,$B132)</f>
        <v>0</v>
      </c>
      <c r="I132" s="95">
        <f>SUMIFS('Регистрация приход товаров'!$H$4:$H$2000,'Регистрация приход товаров'!$A$4:$A$2000,"&gt;="&amp;DATE(YEAR($A$4),MONTH($A$4),1),'Регистрация приход товаров'!$D$4:$D$2000,$B132)-SUMIFS('Регистрация приход товаров'!$H$4:$H$2000,'Регистрация приход товаров'!$A$4:$A$2000,"&gt;="&amp;DATE(YEAR($A$4),MONTH($A$4)+1,1),'Регистрация приход товаров'!$D$4:$D$2000,$B132)</f>
        <v>0</v>
      </c>
      <c r="J132" s="94">
        <f>SUMIFS('Регистрация расход товаров'!$G$4:$G$2000,'Регистрация расход товаров'!$A$4:$A$2000,"&gt;="&amp;DATE(YEAR($A$4),MONTH($A$4),1),'Регистрация расход товаров'!$D$4:$D$2000,$B132)-SUMIFS('Регистрация расход товаров'!$G$4:$G$2000,'Регистрация расход товаров'!$A$4:$A$2000,"&gt;="&amp;DATE(YEAR($A$4),MONTH($A$4)+1,1),'Регистрация расход товаров'!$D$4:$D$2000,$B132)</f>
        <v>0</v>
      </c>
      <c r="K132" s="95">
        <f>SUMIFS('Регистрация расход товаров'!$H$4:$H$2000,'Регистрация расход товаров'!$A$4:$A$2000,"&gt;="&amp;DATE(YEAR($A$4),MONTH($A$4),1),'Регистрация расход товаров'!$D$4:$D$2000,$B132)-SUMIFS('Регистрация расход товаров'!$H$4:$H$2000,'Регистрация расход товаров'!$A$4:$A$2000,"&gt;="&amp;DATE(YEAR($A$4),MONTH($A$4)+1,1),'Регистрация расход товаров'!$D$4:$D$2000,$B132)</f>
        <v>0</v>
      </c>
      <c r="L132" s="94">
        <f t="shared" si="5"/>
        <v>0</v>
      </c>
      <c r="M132" s="95">
        <f t="shared" si="6"/>
        <v>0</v>
      </c>
    </row>
    <row r="133" spans="1:13">
      <c r="A133" s="86">
        <f>IF(E133&gt;0,MAX($A$8:A132)+1,0)</f>
        <v>0</v>
      </c>
      <c r="B133" s="87"/>
      <c r="C133" s="88"/>
      <c r="D133" s="99"/>
      <c r="E133" s="77">
        <f t="shared" si="7"/>
        <v>0</v>
      </c>
      <c r="F133" s="103">
        <f>IFERROR((SUMIF('Остаток на начало год'!$B$5:$B$302,$B133,'Остаток на начало год'!$E$5:$E$302)+SUMIFS('Регистрация приход товаров'!$G$4:$G$2000,'Регистрация приход товаров'!$D$4:$D$2000,$B133,'Регистрация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товаров'!$D$4:$D$2000,$B133),0)</f>
        <v>0</v>
      </c>
      <c r="G133" s="95">
        <f>IFERROR((SUMIF('Остаток на начало год'!$B$5:$B$302,$B133,'Остаток на начало год'!$F$5:$F$302)+SUMIFS('Регистрация приход товаров'!$H$4:$H$2000,'Регистрация приход товаров'!$D$4:$D$2000,$B133,'Регистрация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товаров'!$D$4:$D$2000,$B133),0)</f>
        <v>0</v>
      </c>
      <c r="H133" s="94">
        <f>SUMIFS('Регистрация приход товаров'!$G$4:$G$2000,'Регистрация приход товаров'!$A$4:$A$2000,"&gt;="&amp;DATE(YEAR($A$4),MONTH($A$4),1),'Регистрация приход товаров'!$D$4:$D$2000,$B133)-SUMIFS('Регистрация приход товаров'!$G$4:$G$2000,'Регистрация приход товаров'!$A$4:$A$2000,"&gt;="&amp;DATE(YEAR($A$4),MONTH($A$4)+1,1),'Регистрация приход товаров'!$D$4:$D$2000,$B133)</f>
        <v>0</v>
      </c>
      <c r="I133" s="95">
        <f>SUMIFS('Регистрация приход товаров'!$H$4:$H$2000,'Регистрация приход товаров'!$A$4:$A$2000,"&gt;="&amp;DATE(YEAR($A$4),MONTH($A$4),1),'Регистрация приход товаров'!$D$4:$D$2000,$B133)-SUMIFS('Регистрация приход товаров'!$H$4:$H$2000,'Регистрация приход товаров'!$A$4:$A$2000,"&gt;="&amp;DATE(YEAR($A$4),MONTH($A$4)+1,1),'Регистрация приход товаров'!$D$4:$D$2000,$B133)</f>
        <v>0</v>
      </c>
      <c r="J133" s="94">
        <f>SUMIFS('Регистрация расход товаров'!$G$4:$G$2000,'Регистрация расход товаров'!$A$4:$A$2000,"&gt;="&amp;DATE(YEAR($A$4),MONTH($A$4),1),'Регистрация расход товаров'!$D$4:$D$2000,$B133)-SUMIFS('Регистрация расход товаров'!$G$4:$G$2000,'Регистрация расход товаров'!$A$4:$A$2000,"&gt;="&amp;DATE(YEAR($A$4),MONTH($A$4)+1,1),'Регистрация расход товаров'!$D$4:$D$2000,$B133)</f>
        <v>0</v>
      </c>
      <c r="K133" s="95">
        <f>SUMIFS('Регистрация расход товаров'!$H$4:$H$2000,'Регистрация расход товаров'!$A$4:$A$2000,"&gt;="&amp;DATE(YEAR($A$4),MONTH($A$4),1),'Регистрация расход товаров'!$D$4:$D$2000,$B133)-SUMIFS('Регистрация расход товаров'!$H$4:$H$2000,'Регистрация расход товаров'!$A$4:$A$2000,"&gt;="&amp;DATE(YEAR($A$4),MONTH($A$4)+1,1),'Регистрация расход товаров'!$D$4:$D$2000,$B133)</f>
        <v>0</v>
      </c>
      <c r="L133" s="94">
        <f t="shared" si="5"/>
        <v>0</v>
      </c>
      <c r="M133" s="95">
        <f t="shared" si="6"/>
        <v>0</v>
      </c>
    </row>
    <row r="134" spans="1:13">
      <c r="A134" s="86">
        <f>IF(E134&gt;0,MAX($A$8:A133)+1,0)</f>
        <v>0</v>
      </c>
      <c r="B134" s="87"/>
      <c r="C134" s="88"/>
      <c r="D134" s="99"/>
      <c r="E134" s="77">
        <f t="shared" si="7"/>
        <v>0</v>
      </c>
      <c r="F134" s="103">
        <f>IFERROR((SUMIF('Остаток на начало год'!$B$5:$B$302,$B134,'Остаток на начало год'!$E$5:$E$302)+SUMIFS('Регистрация приход товаров'!$G$4:$G$2000,'Регистрация приход товаров'!$D$4:$D$2000,$B134,'Регистрация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товаров'!$D$4:$D$2000,$B134),0)</f>
        <v>0</v>
      </c>
      <c r="G134" s="95">
        <f>IFERROR((SUMIF('Остаток на начало год'!$B$5:$B$302,$B134,'Остаток на начало год'!$F$5:$F$302)+SUMIFS('Регистрация приход товаров'!$H$4:$H$2000,'Регистрация приход товаров'!$D$4:$D$2000,$B134,'Регистрация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товаров'!$D$4:$D$2000,$B134),0)</f>
        <v>0</v>
      </c>
      <c r="H134" s="94">
        <f>SUMIFS('Регистрация приход товаров'!$G$4:$G$2000,'Регистрация приход товаров'!$A$4:$A$2000,"&gt;="&amp;DATE(YEAR($A$4),MONTH($A$4),1),'Регистрация приход товаров'!$D$4:$D$2000,$B134)-SUMIFS('Регистрация приход товаров'!$G$4:$G$2000,'Регистрация приход товаров'!$A$4:$A$2000,"&gt;="&amp;DATE(YEAR($A$4),MONTH($A$4)+1,1),'Регистрация приход товаров'!$D$4:$D$2000,$B134)</f>
        <v>0</v>
      </c>
      <c r="I134" s="95">
        <f>SUMIFS('Регистрация приход товаров'!$H$4:$H$2000,'Регистрация приход товаров'!$A$4:$A$2000,"&gt;="&amp;DATE(YEAR($A$4),MONTH($A$4),1),'Регистрация приход товаров'!$D$4:$D$2000,$B134)-SUMIFS('Регистрация приход товаров'!$H$4:$H$2000,'Регистрация приход товаров'!$A$4:$A$2000,"&gt;="&amp;DATE(YEAR($A$4),MONTH($A$4)+1,1),'Регистрация приход товаров'!$D$4:$D$2000,$B134)</f>
        <v>0</v>
      </c>
      <c r="J134" s="94">
        <f>SUMIFS('Регистрация расход товаров'!$G$4:$G$2000,'Регистрация расход товаров'!$A$4:$A$2000,"&gt;="&amp;DATE(YEAR($A$4),MONTH($A$4),1),'Регистрация расход товаров'!$D$4:$D$2000,$B134)-SUMIFS('Регистрация расход товаров'!$G$4:$G$2000,'Регистрация расход товаров'!$A$4:$A$2000,"&gt;="&amp;DATE(YEAR($A$4),MONTH($A$4)+1,1),'Регистрация расход товаров'!$D$4:$D$2000,$B134)</f>
        <v>0</v>
      </c>
      <c r="K134" s="95">
        <f>SUMIFS('Регистрация расход товаров'!$H$4:$H$2000,'Регистрация расход товаров'!$A$4:$A$2000,"&gt;="&amp;DATE(YEAR($A$4),MONTH($A$4),1),'Регистрация расход товаров'!$D$4:$D$2000,$B134)-SUMIFS('Регистрация расход товаров'!$H$4:$H$2000,'Регистрация расход товаров'!$A$4:$A$2000,"&gt;="&amp;DATE(YEAR($A$4),MONTH($A$4)+1,1),'Регистрация расход товаров'!$D$4:$D$2000,$B134)</f>
        <v>0</v>
      </c>
      <c r="L134" s="94">
        <f t="shared" si="5"/>
        <v>0</v>
      </c>
      <c r="M134" s="95">
        <f t="shared" si="6"/>
        <v>0</v>
      </c>
    </row>
    <row r="135" spans="1:13">
      <c r="A135" s="86">
        <f>IF(E135&gt;0,MAX($A$8:A134)+1,0)</f>
        <v>0</v>
      </c>
      <c r="B135" s="87"/>
      <c r="C135" s="88"/>
      <c r="D135" s="99"/>
      <c r="E135" s="77">
        <f t="shared" si="7"/>
        <v>0</v>
      </c>
      <c r="F135" s="103">
        <f>IFERROR((SUMIF('Остаток на начало год'!$B$5:$B$302,$B135,'Остаток на начало год'!$E$5:$E$302)+SUMIFS('Регистрация приход товаров'!$G$4:$G$2000,'Регистрация приход товаров'!$D$4:$D$2000,$B135,'Регистрация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товаров'!$D$4:$D$2000,$B135),0)</f>
        <v>0</v>
      </c>
      <c r="G135" s="95">
        <f>IFERROR((SUMIF('Остаток на начало год'!$B$5:$B$302,$B135,'Остаток на начало год'!$F$5:$F$302)+SUMIFS('Регистрация приход товаров'!$H$4:$H$2000,'Регистрация приход товаров'!$D$4:$D$2000,$B135,'Регистрация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товаров'!$D$4:$D$2000,$B135),0)</f>
        <v>0</v>
      </c>
      <c r="H135" s="94">
        <f>SUMIFS('Регистрация приход товаров'!$G$4:$G$2000,'Регистрация приход товаров'!$A$4:$A$2000,"&gt;="&amp;DATE(YEAR($A$4),MONTH($A$4),1),'Регистрация приход товаров'!$D$4:$D$2000,$B135)-SUMIFS('Регистрация приход товаров'!$G$4:$G$2000,'Регистрация приход товаров'!$A$4:$A$2000,"&gt;="&amp;DATE(YEAR($A$4),MONTH($A$4)+1,1),'Регистрация приход товаров'!$D$4:$D$2000,$B135)</f>
        <v>0</v>
      </c>
      <c r="I135" s="95">
        <f>SUMIFS('Регистрация приход товаров'!$H$4:$H$2000,'Регистрация приход товаров'!$A$4:$A$2000,"&gt;="&amp;DATE(YEAR($A$4),MONTH($A$4),1),'Регистрация приход товаров'!$D$4:$D$2000,$B135)-SUMIFS('Регистрация приход товаров'!$H$4:$H$2000,'Регистрация приход товаров'!$A$4:$A$2000,"&gt;="&amp;DATE(YEAR($A$4),MONTH($A$4)+1,1),'Регистрация приход товаров'!$D$4:$D$2000,$B135)</f>
        <v>0</v>
      </c>
      <c r="J135" s="94">
        <f>SUMIFS('Регистрация расход товаров'!$G$4:$G$2000,'Регистрация расход товаров'!$A$4:$A$2000,"&gt;="&amp;DATE(YEAR($A$4),MONTH($A$4),1),'Регистрация расход товаров'!$D$4:$D$2000,$B135)-SUMIFS('Регистрация расход товаров'!$G$4:$G$2000,'Регистрация расход товаров'!$A$4:$A$2000,"&gt;="&amp;DATE(YEAR($A$4),MONTH($A$4)+1,1),'Регистрация расход товаров'!$D$4:$D$2000,$B135)</f>
        <v>0</v>
      </c>
      <c r="K135" s="95">
        <f>SUMIFS('Регистрация расход товаров'!$H$4:$H$2000,'Регистрация расход товаров'!$A$4:$A$2000,"&gt;="&amp;DATE(YEAR($A$4),MONTH($A$4),1),'Регистрация расход товаров'!$D$4:$D$2000,$B135)-SUMIFS('Регистрация расход товаров'!$H$4:$H$2000,'Регистрация расход товаров'!$A$4:$A$2000,"&gt;="&amp;DATE(YEAR($A$4),MONTH($A$4)+1,1),'Регистрация расход товаров'!$D$4:$D$2000,$B135)</f>
        <v>0</v>
      </c>
      <c r="L135" s="94">
        <f t="shared" si="5"/>
        <v>0</v>
      </c>
      <c r="M135" s="95">
        <f t="shared" si="6"/>
        <v>0</v>
      </c>
    </row>
    <row r="136" spans="1:13">
      <c r="A136" s="86">
        <f>IF(E136&gt;0,MAX($A$8:A135)+1,0)</f>
        <v>0</v>
      </c>
      <c r="B136" s="87"/>
      <c r="C136" s="88"/>
      <c r="D136" s="99"/>
      <c r="E136" s="77">
        <f t="shared" si="7"/>
        <v>0</v>
      </c>
      <c r="F136" s="103">
        <f>IFERROR((SUMIF('Остаток на начало год'!$B$5:$B$302,$B136,'Остаток на начало год'!$E$5:$E$302)+SUMIFS('Регистрация приход товаров'!$G$4:$G$2000,'Регистрация приход товаров'!$D$4:$D$2000,$B136,'Регистрация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товаров'!$D$4:$D$2000,$B136),0)</f>
        <v>0</v>
      </c>
      <c r="G136" s="95">
        <f>IFERROR((SUMIF('Остаток на начало год'!$B$5:$B$302,$B136,'Остаток на начало год'!$F$5:$F$302)+SUMIFS('Регистрация приход товаров'!$H$4:$H$2000,'Регистрация приход товаров'!$D$4:$D$2000,$B136,'Регистрация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товаров'!$D$4:$D$2000,$B136),0)</f>
        <v>0</v>
      </c>
      <c r="H136" s="94">
        <f>SUMIFS('Регистрация приход товаров'!$G$4:$G$2000,'Регистрация приход товаров'!$A$4:$A$2000,"&gt;="&amp;DATE(YEAR($A$4),MONTH($A$4),1),'Регистрация приход товаров'!$D$4:$D$2000,$B136)-SUMIFS('Регистрация приход товаров'!$G$4:$G$2000,'Регистрация приход товаров'!$A$4:$A$2000,"&gt;="&amp;DATE(YEAR($A$4),MONTH($A$4)+1,1),'Регистрация приход товаров'!$D$4:$D$2000,$B136)</f>
        <v>0</v>
      </c>
      <c r="I136" s="95">
        <f>SUMIFS('Регистрация приход товаров'!$H$4:$H$2000,'Регистрация приход товаров'!$A$4:$A$2000,"&gt;="&amp;DATE(YEAR($A$4),MONTH($A$4),1),'Регистрация приход товаров'!$D$4:$D$2000,$B136)-SUMIFS('Регистрация приход товаров'!$H$4:$H$2000,'Регистрация приход товаров'!$A$4:$A$2000,"&gt;="&amp;DATE(YEAR($A$4),MONTH($A$4)+1,1),'Регистрация приход товаров'!$D$4:$D$2000,$B136)</f>
        <v>0</v>
      </c>
      <c r="J136" s="94">
        <f>SUMIFS('Регистрация расход товаров'!$G$4:$G$2000,'Регистрация расход товаров'!$A$4:$A$2000,"&gt;="&amp;DATE(YEAR($A$4),MONTH($A$4),1),'Регистрация расход товаров'!$D$4:$D$2000,$B136)-SUMIFS('Регистрация расход товаров'!$G$4:$G$2000,'Регистрация расход товаров'!$A$4:$A$2000,"&gt;="&amp;DATE(YEAR($A$4),MONTH($A$4)+1,1),'Регистрация расход товаров'!$D$4:$D$2000,$B136)</f>
        <v>0</v>
      </c>
      <c r="K136" s="95">
        <f>SUMIFS('Регистрация расход товаров'!$H$4:$H$2000,'Регистрация расход товаров'!$A$4:$A$2000,"&gt;="&amp;DATE(YEAR($A$4),MONTH($A$4),1),'Регистрация расход товаров'!$D$4:$D$2000,$B136)-SUMIFS('Регистрация расход товаров'!$H$4:$H$2000,'Регистрация расход товаров'!$A$4:$A$2000,"&gt;="&amp;DATE(YEAR($A$4),MONTH($A$4)+1,1),'Регистрация расход товаров'!$D$4:$D$2000,$B136)</f>
        <v>0</v>
      </c>
      <c r="L136" s="94">
        <f t="shared" si="5"/>
        <v>0</v>
      </c>
      <c r="M136" s="95">
        <f t="shared" si="6"/>
        <v>0</v>
      </c>
    </row>
    <row r="137" spans="1:13">
      <c r="A137" s="86">
        <f>IF(E137&gt;0,MAX($A$8:A136)+1,0)</f>
        <v>0</v>
      </c>
      <c r="B137" s="87"/>
      <c r="C137" s="88"/>
      <c r="D137" s="99"/>
      <c r="E137" s="77">
        <f t="shared" si="7"/>
        <v>0</v>
      </c>
      <c r="F137" s="103">
        <f>IFERROR((SUMIF('Остаток на начало год'!$B$5:$B$302,$B137,'Остаток на начало год'!$E$5:$E$302)+SUMIFS('Регистрация приход товаров'!$G$4:$G$2000,'Регистрация приход товаров'!$D$4:$D$2000,$B137,'Регистрация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товаров'!$D$4:$D$2000,$B137),0)</f>
        <v>0</v>
      </c>
      <c r="G137" s="95">
        <f>IFERROR((SUMIF('Остаток на начало год'!$B$5:$B$302,$B137,'Остаток на начало год'!$F$5:$F$302)+SUMIFS('Регистрация приход товаров'!$H$4:$H$2000,'Регистрация приход товаров'!$D$4:$D$2000,$B137,'Регистрация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товаров'!$D$4:$D$2000,$B137),0)</f>
        <v>0</v>
      </c>
      <c r="H137" s="94">
        <f>SUMIFS('Регистрация приход товаров'!$G$4:$G$2000,'Регистрация приход товаров'!$A$4:$A$2000,"&gt;="&amp;DATE(YEAR($A$4),MONTH($A$4),1),'Регистрация приход товаров'!$D$4:$D$2000,$B137)-SUMIFS('Регистрация приход товаров'!$G$4:$G$2000,'Регистрация приход товаров'!$A$4:$A$2000,"&gt;="&amp;DATE(YEAR($A$4),MONTH($A$4)+1,1),'Регистрация приход товаров'!$D$4:$D$2000,$B137)</f>
        <v>0</v>
      </c>
      <c r="I137" s="95">
        <f>SUMIFS('Регистрация приход товаров'!$H$4:$H$2000,'Регистрация приход товаров'!$A$4:$A$2000,"&gt;="&amp;DATE(YEAR($A$4),MONTH($A$4),1),'Регистрация приход товаров'!$D$4:$D$2000,$B137)-SUMIFS('Регистрация приход товаров'!$H$4:$H$2000,'Регистрация приход товаров'!$A$4:$A$2000,"&gt;="&amp;DATE(YEAR($A$4),MONTH($A$4)+1,1),'Регистрация приход товаров'!$D$4:$D$2000,$B137)</f>
        <v>0</v>
      </c>
      <c r="J137" s="94">
        <f>SUMIFS('Регистрация расход товаров'!$G$4:$G$2000,'Регистрация расход товаров'!$A$4:$A$2000,"&gt;="&amp;DATE(YEAR($A$4),MONTH($A$4),1),'Регистрация расход товаров'!$D$4:$D$2000,$B137)-SUMIFS('Регистрация расход товаров'!$G$4:$G$2000,'Регистрация расход товаров'!$A$4:$A$2000,"&gt;="&amp;DATE(YEAR($A$4),MONTH($A$4)+1,1),'Регистрация расход товаров'!$D$4:$D$2000,$B137)</f>
        <v>0</v>
      </c>
      <c r="K137" s="95">
        <f>SUMIFS('Регистрация расход товаров'!$H$4:$H$2000,'Регистрация расход товаров'!$A$4:$A$2000,"&gt;="&amp;DATE(YEAR($A$4),MONTH($A$4),1),'Регистрация расход товаров'!$D$4:$D$2000,$B137)-SUMIFS('Регистрация расход товаров'!$H$4:$H$2000,'Регистрация расход товаров'!$A$4:$A$2000,"&gt;="&amp;DATE(YEAR($A$4),MONTH($A$4)+1,1),'Регистрация расход товаров'!$D$4:$D$2000,$B137)</f>
        <v>0</v>
      </c>
      <c r="L137" s="94">
        <f t="shared" si="5"/>
        <v>0</v>
      </c>
      <c r="M137" s="95">
        <f t="shared" si="6"/>
        <v>0</v>
      </c>
    </row>
    <row r="138" spans="1:13">
      <c r="A138" s="86">
        <f>IF(E138&gt;0,MAX($A$8:A137)+1,0)</f>
        <v>0</v>
      </c>
      <c r="B138" s="87"/>
      <c r="C138" s="88"/>
      <c r="D138" s="99"/>
      <c r="E138" s="77">
        <f t="shared" si="7"/>
        <v>0</v>
      </c>
      <c r="F138" s="103">
        <f>IFERROR((SUMIF('Остаток на начало год'!$B$5:$B$302,$B138,'Остаток на начало год'!$E$5:$E$302)+SUMIFS('Регистрация приход товаров'!$G$4:$G$2000,'Регистрация приход товаров'!$D$4:$D$2000,$B138,'Регистрация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товаров'!$D$4:$D$2000,$B138),0)</f>
        <v>0</v>
      </c>
      <c r="G138" s="95">
        <f>IFERROR((SUMIF('Остаток на начало год'!$B$5:$B$302,$B138,'Остаток на начало год'!$F$5:$F$302)+SUMIFS('Регистрация приход товаров'!$H$4:$H$2000,'Регистрация приход товаров'!$D$4:$D$2000,$B138,'Регистрация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товаров'!$D$4:$D$2000,$B138),0)</f>
        <v>0</v>
      </c>
      <c r="H138" s="94">
        <f>SUMIFS('Регистрация приход товаров'!$G$4:$G$2000,'Регистрация приход товаров'!$A$4:$A$2000,"&gt;="&amp;DATE(YEAR($A$4),MONTH($A$4),1),'Регистрация приход товаров'!$D$4:$D$2000,$B138)-SUMIFS('Регистрация приход товаров'!$G$4:$G$2000,'Регистрация приход товаров'!$A$4:$A$2000,"&gt;="&amp;DATE(YEAR($A$4),MONTH($A$4)+1,1),'Регистрация приход товаров'!$D$4:$D$2000,$B138)</f>
        <v>0</v>
      </c>
      <c r="I138" s="95">
        <f>SUMIFS('Регистрация приход товаров'!$H$4:$H$2000,'Регистрация приход товаров'!$A$4:$A$2000,"&gt;="&amp;DATE(YEAR($A$4),MONTH($A$4),1),'Регистрация приход товаров'!$D$4:$D$2000,$B138)-SUMIFS('Регистрация приход товаров'!$H$4:$H$2000,'Регистрация приход товаров'!$A$4:$A$2000,"&gt;="&amp;DATE(YEAR($A$4),MONTH($A$4)+1,1),'Регистрация приход товаров'!$D$4:$D$2000,$B138)</f>
        <v>0</v>
      </c>
      <c r="J138" s="94">
        <f>SUMIFS('Регистрация расход товаров'!$G$4:$G$2000,'Регистрация расход товаров'!$A$4:$A$2000,"&gt;="&amp;DATE(YEAR($A$4),MONTH($A$4),1),'Регистрация расход товаров'!$D$4:$D$2000,$B138)-SUMIFS('Регистрация расход товаров'!$G$4:$G$2000,'Регистрация расход товаров'!$A$4:$A$2000,"&gt;="&amp;DATE(YEAR($A$4),MONTH($A$4)+1,1),'Регистрация расход товаров'!$D$4:$D$2000,$B138)</f>
        <v>0</v>
      </c>
      <c r="K138" s="95">
        <f>SUMIFS('Регистрация расход товаров'!$H$4:$H$2000,'Регистрация расход товаров'!$A$4:$A$2000,"&gt;="&amp;DATE(YEAR($A$4),MONTH($A$4),1),'Регистрация расход товаров'!$D$4:$D$2000,$B138)-SUMIFS('Регистрация расход товаров'!$H$4:$H$2000,'Регистрация расход товаров'!$A$4:$A$2000,"&gt;="&amp;DATE(YEAR($A$4),MONTH($A$4)+1,1),'Регистрация расход товаров'!$D$4:$D$2000,$B138)</f>
        <v>0</v>
      </c>
      <c r="L138" s="94">
        <f t="shared" ref="L138:L201" si="8">F138+H138-J138</f>
        <v>0</v>
      </c>
      <c r="M138" s="95">
        <f t="shared" ref="M138:M201" si="9">G138+I138-K138</f>
        <v>0</v>
      </c>
    </row>
    <row r="139" spans="1:13">
      <c r="A139" s="86">
        <f>IF(E139&gt;0,MAX($A$8:A138)+1,0)</f>
        <v>0</v>
      </c>
      <c r="B139" s="87"/>
      <c r="C139" s="88"/>
      <c r="D139" s="99"/>
      <c r="E139" s="77">
        <f t="shared" si="7"/>
        <v>0</v>
      </c>
      <c r="F139" s="103">
        <f>IFERROR((SUMIF('Остаток на начало год'!$B$5:$B$302,$B139,'Остаток на начало год'!$E$5:$E$302)+SUMIFS('Регистрация приход товаров'!$G$4:$G$2000,'Регистрация приход товаров'!$D$4:$D$2000,$B139,'Регистрация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товаров'!$D$4:$D$2000,$B139),0)</f>
        <v>0</v>
      </c>
      <c r="G139" s="95">
        <f>IFERROR((SUMIF('Остаток на начало год'!$B$5:$B$302,$B139,'Остаток на начало год'!$F$5:$F$302)+SUMIFS('Регистрация приход товаров'!$H$4:$H$2000,'Регистрация приход товаров'!$D$4:$D$2000,$B139,'Регистрация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товаров'!$D$4:$D$2000,$B139),0)</f>
        <v>0</v>
      </c>
      <c r="H139" s="94">
        <f>SUMIFS('Регистрация приход товаров'!$G$4:$G$2000,'Регистрация приход товаров'!$A$4:$A$2000,"&gt;="&amp;DATE(YEAR($A$4),MONTH($A$4),1),'Регистрация приход товаров'!$D$4:$D$2000,$B139)-SUMIFS('Регистрация приход товаров'!$G$4:$G$2000,'Регистрация приход товаров'!$A$4:$A$2000,"&gt;="&amp;DATE(YEAR($A$4),MONTH($A$4)+1,1),'Регистрация приход товаров'!$D$4:$D$2000,$B139)</f>
        <v>0</v>
      </c>
      <c r="I139" s="95">
        <f>SUMIFS('Регистрация приход товаров'!$H$4:$H$2000,'Регистрация приход товаров'!$A$4:$A$2000,"&gt;="&amp;DATE(YEAR($A$4),MONTH($A$4),1),'Регистрация приход товаров'!$D$4:$D$2000,$B139)-SUMIFS('Регистрация приход товаров'!$H$4:$H$2000,'Регистрация приход товаров'!$A$4:$A$2000,"&gt;="&amp;DATE(YEAR($A$4),MONTH($A$4)+1,1),'Регистрация приход товаров'!$D$4:$D$2000,$B139)</f>
        <v>0</v>
      </c>
      <c r="J139" s="94">
        <f>SUMIFS('Регистрация расход товаров'!$G$4:$G$2000,'Регистрация расход товаров'!$A$4:$A$2000,"&gt;="&amp;DATE(YEAR($A$4),MONTH($A$4),1),'Регистрация расход товаров'!$D$4:$D$2000,$B139)-SUMIFS('Регистрация расход товаров'!$G$4:$G$2000,'Регистрация расход товаров'!$A$4:$A$2000,"&gt;="&amp;DATE(YEAR($A$4),MONTH($A$4)+1,1),'Регистрация расход товаров'!$D$4:$D$2000,$B139)</f>
        <v>0</v>
      </c>
      <c r="K139" s="95">
        <f>SUMIFS('Регистрация расход товаров'!$H$4:$H$2000,'Регистрация расход товаров'!$A$4:$A$2000,"&gt;="&amp;DATE(YEAR($A$4),MONTH($A$4),1),'Регистрация расход товаров'!$D$4:$D$2000,$B139)-SUMIFS('Регистрация расход товаров'!$H$4:$H$2000,'Регистрация расход товаров'!$A$4:$A$2000,"&gt;="&amp;DATE(YEAR($A$4),MONTH($A$4)+1,1),'Регистрация расход товаров'!$D$4:$D$2000,$B139)</f>
        <v>0</v>
      </c>
      <c r="L139" s="94">
        <f t="shared" si="8"/>
        <v>0</v>
      </c>
      <c r="M139" s="95">
        <f t="shared" si="9"/>
        <v>0</v>
      </c>
    </row>
    <row r="140" spans="1:13">
      <c r="A140" s="86">
        <f>IF(E140&gt;0,MAX($A$8:A139)+1,0)</f>
        <v>0</v>
      </c>
      <c r="B140" s="87"/>
      <c r="C140" s="88"/>
      <c r="D140" s="99"/>
      <c r="E140" s="77">
        <f t="shared" ref="E140:E203" si="10">IFERROR(((G140+I140)/(F140+H140)),0)</f>
        <v>0</v>
      </c>
      <c r="F140" s="103">
        <f>IFERROR((SUMIF('Остаток на начало год'!$B$5:$B$302,$B140,'Остаток на начало год'!$E$5:$E$302)+SUMIFS('Регистрация приход товаров'!$G$4:$G$2000,'Регистрация приход товаров'!$D$4:$D$2000,$B140,'Регистрация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товаров'!$D$4:$D$2000,$B140),0)</f>
        <v>0</v>
      </c>
      <c r="G140" s="95">
        <f>IFERROR((SUMIF('Остаток на начало год'!$B$5:$B$302,$B140,'Остаток на начало год'!$F$5:$F$302)+SUMIFS('Регистрация приход товаров'!$H$4:$H$2000,'Регистрация приход товаров'!$D$4:$D$2000,$B140,'Регистрация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товаров'!$D$4:$D$2000,$B140),0)</f>
        <v>0</v>
      </c>
      <c r="H140" s="94">
        <f>SUMIFS('Регистрация приход товаров'!$G$4:$G$2000,'Регистрация приход товаров'!$A$4:$A$2000,"&gt;="&amp;DATE(YEAR($A$4),MONTH($A$4),1),'Регистрация приход товаров'!$D$4:$D$2000,$B140)-SUMIFS('Регистрация приход товаров'!$G$4:$G$2000,'Регистрация приход товаров'!$A$4:$A$2000,"&gt;="&amp;DATE(YEAR($A$4),MONTH($A$4)+1,1),'Регистрация приход товаров'!$D$4:$D$2000,$B140)</f>
        <v>0</v>
      </c>
      <c r="I140" s="95">
        <f>SUMIFS('Регистрация приход товаров'!$H$4:$H$2000,'Регистрация приход товаров'!$A$4:$A$2000,"&gt;="&amp;DATE(YEAR($A$4),MONTH($A$4),1),'Регистрация приход товаров'!$D$4:$D$2000,$B140)-SUMIFS('Регистрация приход товаров'!$H$4:$H$2000,'Регистрация приход товаров'!$A$4:$A$2000,"&gt;="&amp;DATE(YEAR($A$4),MONTH($A$4)+1,1),'Регистрация приход товаров'!$D$4:$D$2000,$B140)</f>
        <v>0</v>
      </c>
      <c r="J140" s="94">
        <f>SUMIFS('Регистрация расход товаров'!$G$4:$G$2000,'Регистрация расход товаров'!$A$4:$A$2000,"&gt;="&amp;DATE(YEAR($A$4),MONTH($A$4),1),'Регистрация расход товаров'!$D$4:$D$2000,$B140)-SUMIFS('Регистрация расход товаров'!$G$4:$G$2000,'Регистрация расход товаров'!$A$4:$A$2000,"&gt;="&amp;DATE(YEAR($A$4),MONTH($A$4)+1,1),'Регистрация расход товаров'!$D$4:$D$2000,$B140)</f>
        <v>0</v>
      </c>
      <c r="K140" s="95">
        <f>SUMIFS('Регистрация расход товаров'!$H$4:$H$2000,'Регистрация расход товаров'!$A$4:$A$2000,"&gt;="&amp;DATE(YEAR($A$4),MONTH($A$4),1),'Регистрация расход товаров'!$D$4:$D$2000,$B140)-SUMIFS('Регистрация расход товаров'!$H$4:$H$2000,'Регистрация расход товаров'!$A$4:$A$2000,"&gt;="&amp;DATE(YEAR($A$4),MONTH($A$4)+1,1),'Регистрация расход товаров'!$D$4:$D$2000,$B140)</f>
        <v>0</v>
      </c>
      <c r="L140" s="94">
        <f t="shared" si="8"/>
        <v>0</v>
      </c>
      <c r="M140" s="95">
        <f t="shared" si="9"/>
        <v>0</v>
      </c>
    </row>
    <row r="141" spans="1:13">
      <c r="A141" s="86">
        <f>IF(E141&gt;0,MAX($A$8:A140)+1,0)</f>
        <v>0</v>
      </c>
      <c r="B141" s="87"/>
      <c r="C141" s="88"/>
      <c r="D141" s="99"/>
      <c r="E141" s="77">
        <f t="shared" si="10"/>
        <v>0</v>
      </c>
      <c r="F141" s="103">
        <f>IFERROR((SUMIF('Остаток на начало год'!$B$5:$B$302,$B141,'Остаток на начало год'!$E$5:$E$302)+SUMIFS('Регистрация приход товаров'!$G$4:$G$2000,'Регистрация приход товаров'!$D$4:$D$2000,$B141,'Регистрация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товаров'!$D$4:$D$2000,$B141),0)</f>
        <v>0</v>
      </c>
      <c r="G141" s="95">
        <f>IFERROR((SUMIF('Остаток на начало год'!$B$5:$B$302,$B141,'Остаток на начало год'!$F$5:$F$302)+SUMIFS('Регистрация приход товаров'!$H$4:$H$2000,'Регистрация приход товаров'!$D$4:$D$2000,$B141,'Регистрация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товаров'!$D$4:$D$2000,$B141),0)</f>
        <v>0</v>
      </c>
      <c r="H141" s="94">
        <f>SUMIFS('Регистрация приход товаров'!$G$4:$G$2000,'Регистрация приход товаров'!$A$4:$A$2000,"&gt;="&amp;DATE(YEAR($A$4),MONTH($A$4),1),'Регистрация приход товаров'!$D$4:$D$2000,$B141)-SUMIFS('Регистрация приход товаров'!$G$4:$G$2000,'Регистрация приход товаров'!$A$4:$A$2000,"&gt;="&amp;DATE(YEAR($A$4),MONTH($A$4)+1,1),'Регистрация приход товаров'!$D$4:$D$2000,$B141)</f>
        <v>0</v>
      </c>
      <c r="I141" s="95">
        <f>SUMIFS('Регистрация приход товаров'!$H$4:$H$2000,'Регистрация приход товаров'!$A$4:$A$2000,"&gt;="&amp;DATE(YEAR($A$4),MONTH($A$4),1),'Регистрация приход товаров'!$D$4:$D$2000,$B141)-SUMIFS('Регистрация приход товаров'!$H$4:$H$2000,'Регистрация приход товаров'!$A$4:$A$2000,"&gt;="&amp;DATE(YEAR($A$4),MONTH($A$4)+1,1),'Регистрация приход товаров'!$D$4:$D$2000,$B141)</f>
        <v>0</v>
      </c>
      <c r="J141" s="94">
        <f>SUMIFS('Регистрация расход товаров'!$G$4:$G$2000,'Регистрация расход товаров'!$A$4:$A$2000,"&gt;="&amp;DATE(YEAR($A$4),MONTH($A$4),1),'Регистрация расход товаров'!$D$4:$D$2000,$B141)-SUMIFS('Регистрация расход товаров'!$G$4:$G$2000,'Регистрация расход товаров'!$A$4:$A$2000,"&gt;="&amp;DATE(YEAR($A$4),MONTH($A$4)+1,1),'Регистрация расход товаров'!$D$4:$D$2000,$B141)</f>
        <v>0</v>
      </c>
      <c r="K141" s="95">
        <f>SUMIFS('Регистрация расход товаров'!$H$4:$H$2000,'Регистрация расход товаров'!$A$4:$A$2000,"&gt;="&amp;DATE(YEAR($A$4),MONTH($A$4),1),'Регистрация расход товаров'!$D$4:$D$2000,$B141)-SUMIFS('Регистрация расход товаров'!$H$4:$H$2000,'Регистрация расход товаров'!$A$4:$A$2000,"&gt;="&amp;DATE(YEAR($A$4),MONTH($A$4)+1,1),'Регистрация расход товаров'!$D$4:$D$2000,$B141)</f>
        <v>0</v>
      </c>
      <c r="L141" s="94">
        <f t="shared" si="8"/>
        <v>0</v>
      </c>
      <c r="M141" s="95">
        <f t="shared" si="9"/>
        <v>0</v>
      </c>
    </row>
    <row r="142" spans="1:13">
      <c r="A142" s="86">
        <f>IF(E142&gt;0,MAX($A$8:A141)+1,0)</f>
        <v>0</v>
      </c>
      <c r="B142" s="87"/>
      <c r="C142" s="88"/>
      <c r="D142" s="99"/>
      <c r="E142" s="77">
        <f t="shared" si="10"/>
        <v>0</v>
      </c>
      <c r="F142" s="103">
        <f>IFERROR((SUMIF('Остаток на начало год'!$B$5:$B$302,$B142,'Остаток на начало год'!$E$5:$E$302)+SUMIFS('Регистрация приход товаров'!$G$4:$G$2000,'Регистрация приход товаров'!$D$4:$D$2000,$B142,'Регистрация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товаров'!$D$4:$D$2000,$B142),0)</f>
        <v>0</v>
      </c>
      <c r="G142" s="95">
        <f>IFERROR((SUMIF('Остаток на начало год'!$B$5:$B$302,$B142,'Остаток на начало год'!$F$5:$F$302)+SUMIFS('Регистрация приход товаров'!$H$4:$H$2000,'Регистрация приход товаров'!$D$4:$D$2000,$B142,'Регистрация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товаров'!$D$4:$D$2000,$B142),0)</f>
        <v>0</v>
      </c>
      <c r="H142" s="94">
        <f>SUMIFS('Регистрация приход товаров'!$G$4:$G$2000,'Регистрация приход товаров'!$A$4:$A$2000,"&gt;="&amp;DATE(YEAR($A$4),MONTH($A$4),1),'Регистрация приход товаров'!$D$4:$D$2000,$B142)-SUMIFS('Регистрация приход товаров'!$G$4:$G$2000,'Регистрация приход товаров'!$A$4:$A$2000,"&gt;="&amp;DATE(YEAR($A$4),MONTH($A$4)+1,1),'Регистрация приход товаров'!$D$4:$D$2000,$B142)</f>
        <v>0</v>
      </c>
      <c r="I142" s="95">
        <f>SUMIFS('Регистрация приход товаров'!$H$4:$H$2000,'Регистрация приход товаров'!$A$4:$A$2000,"&gt;="&amp;DATE(YEAR($A$4),MONTH($A$4),1),'Регистрация приход товаров'!$D$4:$D$2000,$B142)-SUMIFS('Регистрация приход товаров'!$H$4:$H$2000,'Регистрация приход товаров'!$A$4:$A$2000,"&gt;="&amp;DATE(YEAR($A$4),MONTH($A$4)+1,1),'Регистрация приход товаров'!$D$4:$D$2000,$B142)</f>
        <v>0</v>
      </c>
      <c r="J142" s="94">
        <f>SUMIFS('Регистрация расход товаров'!$G$4:$G$2000,'Регистрация расход товаров'!$A$4:$A$2000,"&gt;="&amp;DATE(YEAR($A$4),MONTH($A$4),1),'Регистрация расход товаров'!$D$4:$D$2000,$B142)-SUMIFS('Регистрация расход товаров'!$G$4:$G$2000,'Регистрация расход товаров'!$A$4:$A$2000,"&gt;="&amp;DATE(YEAR($A$4),MONTH($A$4)+1,1),'Регистрация расход товаров'!$D$4:$D$2000,$B142)</f>
        <v>0</v>
      </c>
      <c r="K142" s="95">
        <f>SUMIFS('Регистрация расход товаров'!$H$4:$H$2000,'Регистрация расход товаров'!$A$4:$A$2000,"&gt;="&amp;DATE(YEAR($A$4),MONTH($A$4),1),'Регистрация расход товаров'!$D$4:$D$2000,$B142)-SUMIFS('Регистрация расход товаров'!$H$4:$H$2000,'Регистрация расход товаров'!$A$4:$A$2000,"&gt;="&amp;DATE(YEAR($A$4),MONTH($A$4)+1,1),'Регистрация расход товаров'!$D$4:$D$2000,$B142)</f>
        <v>0</v>
      </c>
      <c r="L142" s="94">
        <f t="shared" si="8"/>
        <v>0</v>
      </c>
      <c r="M142" s="95">
        <f t="shared" si="9"/>
        <v>0</v>
      </c>
    </row>
    <row r="143" spans="1:13">
      <c r="A143" s="86">
        <f>IF(E143&gt;0,MAX($A$8:A142)+1,0)</f>
        <v>0</v>
      </c>
      <c r="B143" s="87"/>
      <c r="C143" s="88"/>
      <c r="D143" s="99"/>
      <c r="E143" s="77">
        <f t="shared" si="10"/>
        <v>0</v>
      </c>
      <c r="F143" s="103">
        <f>IFERROR((SUMIF('Остаток на начало год'!$B$5:$B$302,$B143,'Остаток на начало год'!$E$5:$E$302)+SUMIFS('Регистрация приход товаров'!$G$4:$G$2000,'Регистрация приход товаров'!$D$4:$D$2000,$B143,'Регистрация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товаров'!$D$4:$D$2000,$B143),0)</f>
        <v>0</v>
      </c>
      <c r="G143" s="95">
        <f>IFERROR((SUMIF('Остаток на начало год'!$B$5:$B$302,$B143,'Остаток на начало год'!$F$5:$F$302)+SUMIFS('Регистрация приход товаров'!$H$4:$H$2000,'Регистрация приход товаров'!$D$4:$D$2000,$B143,'Регистрация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товаров'!$D$4:$D$2000,$B143),0)</f>
        <v>0</v>
      </c>
      <c r="H143" s="94">
        <f>SUMIFS('Регистрация приход товаров'!$G$4:$G$2000,'Регистрация приход товаров'!$A$4:$A$2000,"&gt;="&amp;DATE(YEAR($A$4),MONTH($A$4),1),'Регистрация приход товаров'!$D$4:$D$2000,$B143)-SUMIFS('Регистрация приход товаров'!$G$4:$G$2000,'Регистрация приход товаров'!$A$4:$A$2000,"&gt;="&amp;DATE(YEAR($A$4),MONTH($A$4)+1,1),'Регистрация приход товаров'!$D$4:$D$2000,$B143)</f>
        <v>0</v>
      </c>
      <c r="I143" s="95">
        <f>SUMIFS('Регистрация приход товаров'!$H$4:$H$2000,'Регистрация приход товаров'!$A$4:$A$2000,"&gt;="&amp;DATE(YEAR($A$4),MONTH($A$4),1),'Регистрация приход товаров'!$D$4:$D$2000,$B143)-SUMIFS('Регистрация приход товаров'!$H$4:$H$2000,'Регистрация приход товаров'!$A$4:$A$2000,"&gt;="&amp;DATE(YEAR($A$4),MONTH($A$4)+1,1),'Регистрация приход товаров'!$D$4:$D$2000,$B143)</f>
        <v>0</v>
      </c>
      <c r="J143" s="94">
        <f>SUMIFS('Регистрация расход товаров'!$G$4:$G$2000,'Регистрация расход товаров'!$A$4:$A$2000,"&gt;="&amp;DATE(YEAR($A$4),MONTH($A$4),1),'Регистрация расход товаров'!$D$4:$D$2000,$B143)-SUMIFS('Регистрация расход товаров'!$G$4:$G$2000,'Регистрация расход товаров'!$A$4:$A$2000,"&gt;="&amp;DATE(YEAR($A$4),MONTH($A$4)+1,1),'Регистрация расход товаров'!$D$4:$D$2000,$B143)</f>
        <v>0</v>
      </c>
      <c r="K143" s="95">
        <f>SUMIFS('Регистрация расход товаров'!$H$4:$H$2000,'Регистрация расход товаров'!$A$4:$A$2000,"&gt;="&amp;DATE(YEAR($A$4),MONTH($A$4),1),'Регистрация расход товаров'!$D$4:$D$2000,$B143)-SUMIFS('Регистрация расход товаров'!$H$4:$H$2000,'Регистрация расход товаров'!$A$4:$A$2000,"&gt;="&amp;DATE(YEAR($A$4),MONTH($A$4)+1,1),'Регистрация расход товаров'!$D$4:$D$2000,$B143)</f>
        <v>0</v>
      </c>
      <c r="L143" s="94">
        <f t="shared" si="8"/>
        <v>0</v>
      </c>
      <c r="M143" s="95">
        <f t="shared" si="9"/>
        <v>0</v>
      </c>
    </row>
    <row r="144" spans="1:13">
      <c r="A144" s="86">
        <f>IF(E144&gt;0,MAX($A$8:A143)+1,0)</f>
        <v>0</v>
      </c>
      <c r="B144" s="87"/>
      <c r="C144" s="88"/>
      <c r="D144" s="99"/>
      <c r="E144" s="77">
        <f t="shared" si="10"/>
        <v>0</v>
      </c>
      <c r="F144" s="103">
        <f>IFERROR((SUMIF('Остаток на начало год'!$B$5:$B$302,$B144,'Остаток на начало год'!$E$5:$E$302)+SUMIFS('Регистрация приход товаров'!$G$4:$G$2000,'Регистрация приход товаров'!$D$4:$D$2000,$B144,'Регистрация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товаров'!$D$4:$D$2000,$B144),0)</f>
        <v>0</v>
      </c>
      <c r="G144" s="95">
        <f>IFERROR((SUMIF('Остаток на начало год'!$B$5:$B$302,$B144,'Остаток на начало год'!$F$5:$F$302)+SUMIFS('Регистрация приход товаров'!$H$4:$H$2000,'Регистрация приход товаров'!$D$4:$D$2000,$B144,'Регистрация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товаров'!$D$4:$D$2000,$B144),0)</f>
        <v>0</v>
      </c>
      <c r="H144" s="94">
        <f>SUMIFS('Регистрация приход товаров'!$G$4:$G$2000,'Регистрация приход товаров'!$A$4:$A$2000,"&gt;="&amp;DATE(YEAR($A$4),MONTH($A$4),1),'Регистрация приход товаров'!$D$4:$D$2000,$B144)-SUMIFS('Регистрация приход товаров'!$G$4:$G$2000,'Регистрация приход товаров'!$A$4:$A$2000,"&gt;="&amp;DATE(YEAR($A$4),MONTH($A$4)+1,1),'Регистрация приход товаров'!$D$4:$D$2000,$B144)</f>
        <v>0</v>
      </c>
      <c r="I144" s="95">
        <f>SUMIFS('Регистрация приход товаров'!$H$4:$H$2000,'Регистрация приход товаров'!$A$4:$A$2000,"&gt;="&amp;DATE(YEAR($A$4),MONTH($A$4),1),'Регистрация приход товаров'!$D$4:$D$2000,$B144)-SUMIFS('Регистрация приход товаров'!$H$4:$H$2000,'Регистрация приход товаров'!$A$4:$A$2000,"&gt;="&amp;DATE(YEAR($A$4),MONTH($A$4)+1,1),'Регистрация приход товаров'!$D$4:$D$2000,$B144)</f>
        <v>0</v>
      </c>
      <c r="J144" s="94">
        <f>SUMIFS('Регистрация расход товаров'!$G$4:$G$2000,'Регистрация расход товаров'!$A$4:$A$2000,"&gt;="&amp;DATE(YEAR($A$4),MONTH($A$4),1),'Регистрация расход товаров'!$D$4:$D$2000,$B144)-SUMIFS('Регистрация расход товаров'!$G$4:$G$2000,'Регистрация расход товаров'!$A$4:$A$2000,"&gt;="&amp;DATE(YEAR($A$4),MONTH($A$4)+1,1),'Регистрация расход товаров'!$D$4:$D$2000,$B144)</f>
        <v>0</v>
      </c>
      <c r="K144" s="95">
        <f>SUMIFS('Регистрация расход товаров'!$H$4:$H$2000,'Регистрация расход товаров'!$A$4:$A$2000,"&gt;="&amp;DATE(YEAR($A$4),MONTH($A$4),1),'Регистрация расход товаров'!$D$4:$D$2000,$B144)-SUMIFS('Регистрация расход товаров'!$H$4:$H$2000,'Регистрация расход товаров'!$A$4:$A$2000,"&gt;="&amp;DATE(YEAR($A$4),MONTH($A$4)+1,1),'Регистрация расход товаров'!$D$4:$D$2000,$B144)</f>
        <v>0</v>
      </c>
      <c r="L144" s="94">
        <f t="shared" si="8"/>
        <v>0</v>
      </c>
      <c r="M144" s="95">
        <f t="shared" si="9"/>
        <v>0</v>
      </c>
    </row>
    <row r="145" spans="1:13">
      <c r="A145" s="86">
        <f>IF(E145&gt;0,MAX($A$8:A144)+1,0)</f>
        <v>0</v>
      </c>
      <c r="B145" s="87"/>
      <c r="C145" s="88"/>
      <c r="D145" s="99"/>
      <c r="E145" s="77">
        <f t="shared" si="10"/>
        <v>0</v>
      </c>
      <c r="F145" s="103">
        <f>IFERROR((SUMIF('Остаток на начало год'!$B$5:$B$302,$B145,'Остаток на начало год'!$E$5:$E$302)+SUMIFS('Регистрация приход товаров'!$G$4:$G$2000,'Регистрация приход товаров'!$D$4:$D$2000,$B145,'Регистрация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товаров'!$D$4:$D$2000,$B145),0)</f>
        <v>0</v>
      </c>
      <c r="G145" s="95">
        <f>IFERROR((SUMIF('Остаток на начало год'!$B$5:$B$302,$B145,'Остаток на начало год'!$F$5:$F$302)+SUMIFS('Регистрация приход товаров'!$H$4:$H$2000,'Регистрация приход товаров'!$D$4:$D$2000,$B145,'Регистрация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товаров'!$D$4:$D$2000,$B145),0)</f>
        <v>0</v>
      </c>
      <c r="H145" s="94">
        <f>SUMIFS('Регистрация приход товаров'!$G$4:$G$2000,'Регистрация приход товаров'!$A$4:$A$2000,"&gt;="&amp;DATE(YEAR($A$4),MONTH($A$4),1),'Регистрация приход товаров'!$D$4:$D$2000,$B145)-SUMIFS('Регистрация приход товаров'!$G$4:$G$2000,'Регистрация приход товаров'!$A$4:$A$2000,"&gt;="&amp;DATE(YEAR($A$4),MONTH($A$4)+1,1),'Регистрация приход товаров'!$D$4:$D$2000,$B145)</f>
        <v>0</v>
      </c>
      <c r="I145" s="95">
        <f>SUMIFS('Регистрация приход товаров'!$H$4:$H$2000,'Регистрация приход товаров'!$A$4:$A$2000,"&gt;="&amp;DATE(YEAR($A$4),MONTH($A$4),1),'Регистрация приход товаров'!$D$4:$D$2000,$B145)-SUMIFS('Регистрация приход товаров'!$H$4:$H$2000,'Регистрация приход товаров'!$A$4:$A$2000,"&gt;="&amp;DATE(YEAR($A$4),MONTH($A$4)+1,1),'Регистрация приход товаров'!$D$4:$D$2000,$B145)</f>
        <v>0</v>
      </c>
      <c r="J145" s="94">
        <f>SUMIFS('Регистрация расход товаров'!$G$4:$G$2000,'Регистрация расход товаров'!$A$4:$A$2000,"&gt;="&amp;DATE(YEAR($A$4),MONTH($A$4),1),'Регистрация расход товаров'!$D$4:$D$2000,$B145)-SUMIFS('Регистрация расход товаров'!$G$4:$G$2000,'Регистрация расход товаров'!$A$4:$A$2000,"&gt;="&amp;DATE(YEAR($A$4),MONTH($A$4)+1,1),'Регистрация расход товаров'!$D$4:$D$2000,$B145)</f>
        <v>0</v>
      </c>
      <c r="K145" s="95">
        <f>SUMIFS('Регистрация расход товаров'!$H$4:$H$2000,'Регистрация расход товаров'!$A$4:$A$2000,"&gt;="&amp;DATE(YEAR($A$4),MONTH($A$4),1),'Регистрация расход товаров'!$D$4:$D$2000,$B145)-SUMIFS('Регистрация расход товаров'!$H$4:$H$2000,'Регистрация расход товаров'!$A$4:$A$2000,"&gt;="&amp;DATE(YEAR($A$4),MONTH($A$4)+1,1),'Регистрация расход товаров'!$D$4:$D$2000,$B145)</f>
        <v>0</v>
      </c>
      <c r="L145" s="94">
        <f t="shared" si="8"/>
        <v>0</v>
      </c>
      <c r="M145" s="95">
        <f t="shared" si="9"/>
        <v>0</v>
      </c>
    </row>
    <row r="146" spans="1:13">
      <c r="A146" s="86">
        <f>IF(E146&gt;0,MAX($A$8:A145)+1,0)</f>
        <v>0</v>
      </c>
      <c r="B146" s="87"/>
      <c r="C146" s="88"/>
      <c r="D146" s="99"/>
      <c r="E146" s="77">
        <f t="shared" si="10"/>
        <v>0</v>
      </c>
      <c r="F146" s="103">
        <f>IFERROR((SUMIF('Остаток на начало год'!$B$5:$B$302,$B146,'Остаток на начало год'!$E$5:$E$302)+SUMIFS('Регистрация приход товаров'!$G$4:$G$2000,'Регистрация приход товаров'!$D$4:$D$2000,$B146,'Регистрация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товаров'!$D$4:$D$2000,$B146),0)</f>
        <v>0</v>
      </c>
      <c r="G146" s="95">
        <f>IFERROR((SUMIF('Остаток на начало год'!$B$5:$B$302,$B146,'Остаток на начало год'!$F$5:$F$302)+SUMIFS('Регистрация приход товаров'!$H$4:$H$2000,'Регистрация приход товаров'!$D$4:$D$2000,$B146,'Регистрация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товаров'!$D$4:$D$2000,$B146),0)</f>
        <v>0</v>
      </c>
      <c r="H146" s="94">
        <f>SUMIFS('Регистрация приход товаров'!$G$4:$G$2000,'Регистрация приход товаров'!$A$4:$A$2000,"&gt;="&amp;DATE(YEAR($A$4),MONTH($A$4),1),'Регистрация приход товаров'!$D$4:$D$2000,$B146)-SUMIFS('Регистрация приход товаров'!$G$4:$G$2000,'Регистрация приход товаров'!$A$4:$A$2000,"&gt;="&amp;DATE(YEAR($A$4),MONTH($A$4)+1,1),'Регистрация приход товаров'!$D$4:$D$2000,$B146)</f>
        <v>0</v>
      </c>
      <c r="I146" s="95">
        <f>SUMIFS('Регистрация приход товаров'!$H$4:$H$2000,'Регистрация приход товаров'!$A$4:$A$2000,"&gt;="&amp;DATE(YEAR($A$4),MONTH($A$4),1),'Регистрация приход товаров'!$D$4:$D$2000,$B146)-SUMIFS('Регистрация приход товаров'!$H$4:$H$2000,'Регистрация приход товаров'!$A$4:$A$2000,"&gt;="&amp;DATE(YEAR($A$4),MONTH($A$4)+1,1),'Регистрация приход товаров'!$D$4:$D$2000,$B146)</f>
        <v>0</v>
      </c>
      <c r="J146" s="94">
        <f>SUMIFS('Регистрация расход товаров'!$G$4:$G$2000,'Регистрация расход товаров'!$A$4:$A$2000,"&gt;="&amp;DATE(YEAR($A$4),MONTH($A$4),1),'Регистрация расход товаров'!$D$4:$D$2000,$B146)-SUMIFS('Регистрация расход товаров'!$G$4:$G$2000,'Регистрация расход товаров'!$A$4:$A$2000,"&gt;="&amp;DATE(YEAR($A$4),MONTH($A$4)+1,1),'Регистрация расход товаров'!$D$4:$D$2000,$B146)</f>
        <v>0</v>
      </c>
      <c r="K146" s="95">
        <f>SUMIFS('Регистрация расход товаров'!$H$4:$H$2000,'Регистрация расход товаров'!$A$4:$A$2000,"&gt;="&amp;DATE(YEAR($A$4),MONTH($A$4),1),'Регистрация расход товаров'!$D$4:$D$2000,$B146)-SUMIFS('Регистрация расход товаров'!$H$4:$H$2000,'Регистрация расход товаров'!$A$4:$A$2000,"&gt;="&amp;DATE(YEAR($A$4),MONTH($A$4)+1,1),'Регистрация расход товаров'!$D$4:$D$2000,$B146)</f>
        <v>0</v>
      </c>
      <c r="L146" s="94">
        <f t="shared" si="8"/>
        <v>0</v>
      </c>
      <c r="M146" s="95">
        <f t="shared" si="9"/>
        <v>0</v>
      </c>
    </row>
    <row r="147" spans="1:13">
      <c r="A147" s="86">
        <f>IF(E147&gt;0,MAX($A$8:A146)+1,0)</f>
        <v>0</v>
      </c>
      <c r="B147" s="87"/>
      <c r="C147" s="88"/>
      <c r="D147" s="99"/>
      <c r="E147" s="77">
        <f t="shared" si="10"/>
        <v>0</v>
      </c>
      <c r="F147" s="103">
        <f>IFERROR((SUMIF('Остаток на начало год'!$B$5:$B$302,$B147,'Остаток на начало год'!$E$5:$E$302)+SUMIFS('Регистрация приход товаров'!$G$4:$G$2000,'Регистрация приход товаров'!$D$4:$D$2000,$B147,'Регистрация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товаров'!$D$4:$D$2000,$B147),0)</f>
        <v>0</v>
      </c>
      <c r="G147" s="95">
        <f>IFERROR((SUMIF('Остаток на начало год'!$B$5:$B$302,$B147,'Остаток на начало год'!$F$5:$F$302)+SUMIFS('Регистрация приход товаров'!$H$4:$H$2000,'Регистрация приход товаров'!$D$4:$D$2000,$B147,'Регистрация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товаров'!$D$4:$D$2000,$B147),0)</f>
        <v>0</v>
      </c>
      <c r="H147" s="94">
        <f>SUMIFS('Регистрация приход товаров'!$G$4:$G$2000,'Регистрация приход товаров'!$A$4:$A$2000,"&gt;="&amp;DATE(YEAR($A$4),MONTH($A$4),1),'Регистрация приход товаров'!$D$4:$D$2000,$B147)-SUMIFS('Регистрация приход товаров'!$G$4:$G$2000,'Регистрация приход товаров'!$A$4:$A$2000,"&gt;="&amp;DATE(YEAR($A$4),MONTH($A$4)+1,1),'Регистрация приход товаров'!$D$4:$D$2000,$B147)</f>
        <v>0</v>
      </c>
      <c r="I147" s="95">
        <f>SUMIFS('Регистрация приход товаров'!$H$4:$H$2000,'Регистрация приход товаров'!$A$4:$A$2000,"&gt;="&amp;DATE(YEAR($A$4),MONTH($A$4),1),'Регистрация приход товаров'!$D$4:$D$2000,$B147)-SUMIFS('Регистрация приход товаров'!$H$4:$H$2000,'Регистрация приход товаров'!$A$4:$A$2000,"&gt;="&amp;DATE(YEAR($A$4),MONTH($A$4)+1,1),'Регистрация приход товаров'!$D$4:$D$2000,$B147)</f>
        <v>0</v>
      </c>
      <c r="J147" s="94">
        <f>SUMIFS('Регистрация расход товаров'!$G$4:$G$2000,'Регистрация расход товаров'!$A$4:$A$2000,"&gt;="&amp;DATE(YEAR($A$4),MONTH($A$4),1),'Регистрация расход товаров'!$D$4:$D$2000,$B147)-SUMIFS('Регистрация расход товаров'!$G$4:$G$2000,'Регистрация расход товаров'!$A$4:$A$2000,"&gt;="&amp;DATE(YEAR($A$4),MONTH($A$4)+1,1),'Регистрация расход товаров'!$D$4:$D$2000,$B147)</f>
        <v>0</v>
      </c>
      <c r="K147" s="95">
        <f>SUMIFS('Регистрация расход товаров'!$H$4:$H$2000,'Регистрация расход товаров'!$A$4:$A$2000,"&gt;="&amp;DATE(YEAR($A$4),MONTH($A$4),1),'Регистрация расход товаров'!$D$4:$D$2000,$B147)-SUMIFS('Регистрация расход товаров'!$H$4:$H$2000,'Регистрация расход товаров'!$A$4:$A$2000,"&gt;="&amp;DATE(YEAR($A$4),MONTH($A$4)+1,1),'Регистрация расход товаров'!$D$4:$D$2000,$B147)</f>
        <v>0</v>
      </c>
      <c r="L147" s="94">
        <f t="shared" si="8"/>
        <v>0</v>
      </c>
      <c r="M147" s="95">
        <f t="shared" si="9"/>
        <v>0</v>
      </c>
    </row>
    <row r="148" spans="1:13">
      <c r="A148" s="86">
        <f>IF(E148&gt;0,MAX($A$8:A147)+1,0)</f>
        <v>0</v>
      </c>
      <c r="B148" s="87"/>
      <c r="C148" s="88"/>
      <c r="D148" s="99"/>
      <c r="E148" s="77">
        <f t="shared" si="10"/>
        <v>0</v>
      </c>
      <c r="F148" s="103">
        <f>IFERROR((SUMIF('Остаток на начало год'!$B$5:$B$302,$B148,'Остаток на начало год'!$E$5:$E$302)+SUMIFS('Регистрация приход товаров'!$G$4:$G$2000,'Регистрация приход товаров'!$D$4:$D$2000,$B148,'Регистрация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товаров'!$D$4:$D$2000,$B148),0)</f>
        <v>0</v>
      </c>
      <c r="G148" s="95">
        <f>IFERROR((SUMIF('Остаток на начало год'!$B$5:$B$302,$B148,'Остаток на начало год'!$F$5:$F$302)+SUMIFS('Регистрация приход товаров'!$H$4:$H$2000,'Регистрация приход товаров'!$D$4:$D$2000,$B148,'Регистрация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товаров'!$D$4:$D$2000,$B148),0)</f>
        <v>0</v>
      </c>
      <c r="H148" s="94">
        <f>SUMIFS('Регистрация приход товаров'!$G$4:$G$2000,'Регистрация приход товаров'!$A$4:$A$2000,"&gt;="&amp;DATE(YEAR($A$4),MONTH($A$4),1),'Регистрация приход товаров'!$D$4:$D$2000,$B148)-SUMIFS('Регистрация приход товаров'!$G$4:$G$2000,'Регистрация приход товаров'!$A$4:$A$2000,"&gt;="&amp;DATE(YEAR($A$4),MONTH($A$4)+1,1),'Регистрация приход товаров'!$D$4:$D$2000,$B148)</f>
        <v>0</v>
      </c>
      <c r="I148" s="95">
        <f>SUMIFS('Регистрация приход товаров'!$H$4:$H$2000,'Регистрация приход товаров'!$A$4:$A$2000,"&gt;="&amp;DATE(YEAR($A$4),MONTH($A$4),1),'Регистрация приход товаров'!$D$4:$D$2000,$B148)-SUMIFS('Регистрация приход товаров'!$H$4:$H$2000,'Регистрация приход товаров'!$A$4:$A$2000,"&gt;="&amp;DATE(YEAR($A$4),MONTH($A$4)+1,1),'Регистрация приход товаров'!$D$4:$D$2000,$B148)</f>
        <v>0</v>
      </c>
      <c r="J148" s="94">
        <f>SUMIFS('Регистрация расход товаров'!$G$4:$G$2000,'Регистрация расход товаров'!$A$4:$A$2000,"&gt;="&amp;DATE(YEAR($A$4),MONTH($A$4),1),'Регистрация расход товаров'!$D$4:$D$2000,$B148)-SUMIFS('Регистрация расход товаров'!$G$4:$G$2000,'Регистрация расход товаров'!$A$4:$A$2000,"&gt;="&amp;DATE(YEAR($A$4),MONTH($A$4)+1,1),'Регистрация расход товаров'!$D$4:$D$2000,$B148)</f>
        <v>0</v>
      </c>
      <c r="K148" s="95">
        <f>SUMIFS('Регистрация расход товаров'!$H$4:$H$2000,'Регистрация расход товаров'!$A$4:$A$2000,"&gt;="&amp;DATE(YEAR($A$4),MONTH($A$4),1),'Регистрация расход товаров'!$D$4:$D$2000,$B148)-SUMIFS('Регистрация расход товаров'!$H$4:$H$2000,'Регистрация расход товаров'!$A$4:$A$2000,"&gt;="&amp;DATE(YEAR($A$4),MONTH($A$4)+1,1),'Регистрация расход товаров'!$D$4:$D$2000,$B148)</f>
        <v>0</v>
      </c>
      <c r="L148" s="94">
        <f t="shared" si="8"/>
        <v>0</v>
      </c>
      <c r="M148" s="95">
        <f t="shared" si="9"/>
        <v>0</v>
      </c>
    </row>
    <row r="149" spans="1:13">
      <c r="A149" s="86">
        <f>IF(E149&gt;0,MAX($A$8:A148)+1,0)</f>
        <v>0</v>
      </c>
      <c r="B149" s="87"/>
      <c r="C149" s="88"/>
      <c r="D149" s="99"/>
      <c r="E149" s="77">
        <f t="shared" si="10"/>
        <v>0</v>
      </c>
      <c r="F149" s="103">
        <f>IFERROR((SUMIF('Остаток на начало год'!$B$5:$B$302,$B149,'Остаток на начало год'!$E$5:$E$302)+SUMIFS('Регистрация приход товаров'!$G$4:$G$2000,'Регистрация приход товаров'!$D$4:$D$2000,$B149,'Регистрация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товаров'!$D$4:$D$2000,$B149),0)</f>
        <v>0</v>
      </c>
      <c r="G149" s="95">
        <f>IFERROR((SUMIF('Остаток на начало год'!$B$5:$B$302,$B149,'Остаток на начало год'!$F$5:$F$302)+SUMIFS('Регистрация приход товаров'!$H$4:$H$2000,'Регистрация приход товаров'!$D$4:$D$2000,$B149,'Регистрация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товаров'!$D$4:$D$2000,$B149),0)</f>
        <v>0</v>
      </c>
      <c r="H149" s="94">
        <f>SUMIFS('Регистрация приход товаров'!$G$4:$G$2000,'Регистрация приход товаров'!$A$4:$A$2000,"&gt;="&amp;DATE(YEAR($A$4),MONTH($A$4),1),'Регистрация приход товаров'!$D$4:$D$2000,$B149)-SUMIFS('Регистрация приход товаров'!$G$4:$G$2000,'Регистрация приход товаров'!$A$4:$A$2000,"&gt;="&amp;DATE(YEAR($A$4),MONTH($A$4)+1,1),'Регистрация приход товаров'!$D$4:$D$2000,$B149)</f>
        <v>0</v>
      </c>
      <c r="I149" s="95">
        <f>SUMIFS('Регистрация приход товаров'!$H$4:$H$2000,'Регистрация приход товаров'!$A$4:$A$2000,"&gt;="&amp;DATE(YEAR($A$4),MONTH($A$4),1),'Регистрация приход товаров'!$D$4:$D$2000,$B149)-SUMIFS('Регистрация приход товаров'!$H$4:$H$2000,'Регистрация приход товаров'!$A$4:$A$2000,"&gt;="&amp;DATE(YEAR($A$4),MONTH($A$4)+1,1),'Регистрация приход товаров'!$D$4:$D$2000,$B149)</f>
        <v>0</v>
      </c>
      <c r="J149" s="94">
        <f>SUMIFS('Регистрация расход товаров'!$G$4:$G$2000,'Регистрация расход товаров'!$A$4:$A$2000,"&gt;="&amp;DATE(YEAR($A$4),MONTH($A$4),1),'Регистрация расход товаров'!$D$4:$D$2000,$B149)-SUMIFS('Регистрация расход товаров'!$G$4:$G$2000,'Регистрация расход товаров'!$A$4:$A$2000,"&gt;="&amp;DATE(YEAR($A$4),MONTH($A$4)+1,1),'Регистрация расход товаров'!$D$4:$D$2000,$B149)</f>
        <v>0</v>
      </c>
      <c r="K149" s="95">
        <f>SUMIFS('Регистрация расход товаров'!$H$4:$H$2000,'Регистрация расход товаров'!$A$4:$A$2000,"&gt;="&amp;DATE(YEAR($A$4),MONTH($A$4),1),'Регистрация расход товаров'!$D$4:$D$2000,$B149)-SUMIFS('Регистрация расход товаров'!$H$4:$H$2000,'Регистрация расход товаров'!$A$4:$A$2000,"&gt;="&amp;DATE(YEAR($A$4),MONTH($A$4)+1,1),'Регистрация расход товаров'!$D$4:$D$2000,$B149)</f>
        <v>0</v>
      </c>
      <c r="L149" s="94">
        <f t="shared" si="8"/>
        <v>0</v>
      </c>
      <c r="M149" s="95">
        <f t="shared" si="9"/>
        <v>0</v>
      </c>
    </row>
    <row r="150" spans="1:13">
      <c r="A150" s="86">
        <f>IF(E150&gt;0,MAX($A$8:A149)+1,0)</f>
        <v>0</v>
      </c>
      <c r="B150" s="87"/>
      <c r="C150" s="88"/>
      <c r="D150" s="99"/>
      <c r="E150" s="77">
        <f t="shared" si="10"/>
        <v>0</v>
      </c>
      <c r="F150" s="103">
        <f>IFERROR((SUMIF('Остаток на начало год'!$B$5:$B$302,$B150,'Остаток на начало год'!$E$5:$E$302)+SUMIFS('Регистрация приход товаров'!$G$4:$G$2000,'Регистрация приход товаров'!$D$4:$D$2000,$B150,'Регистрация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товаров'!$D$4:$D$2000,$B150),0)</f>
        <v>0</v>
      </c>
      <c r="G150" s="95">
        <f>IFERROR((SUMIF('Остаток на начало год'!$B$5:$B$302,$B150,'Остаток на начало год'!$F$5:$F$302)+SUMIFS('Регистрация приход товаров'!$H$4:$H$2000,'Регистрация приход товаров'!$D$4:$D$2000,$B150,'Регистрация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товаров'!$D$4:$D$2000,$B150),0)</f>
        <v>0</v>
      </c>
      <c r="H150" s="94">
        <f>SUMIFS('Регистрация приход товаров'!$G$4:$G$2000,'Регистрация приход товаров'!$A$4:$A$2000,"&gt;="&amp;DATE(YEAR($A$4),MONTH($A$4),1),'Регистрация приход товаров'!$D$4:$D$2000,$B150)-SUMIFS('Регистрация приход товаров'!$G$4:$G$2000,'Регистрация приход товаров'!$A$4:$A$2000,"&gt;="&amp;DATE(YEAR($A$4),MONTH($A$4)+1,1),'Регистрация приход товаров'!$D$4:$D$2000,$B150)</f>
        <v>0</v>
      </c>
      <c r="I150" s="95">
        <f>SUMIFS('Регистрация приход товаров'!$H$4:$H$2000,'Регистрация приход товаров'!$A$4:$A$2000,"&gt;="&amp;DATE(YEAR($A$4),MONTH($A$4),1),'Регистрация приход товаров'!$D$4:$D$2000,$B150)-SUMIFS('Регистрация приход товаров'!$H$4:$H$2000,'Регистрация приход товаров'!$A$4:$A$2000,"&gt;="&amp;DATE(YEAR($A$4),MONTH($A$4)+1,1),'Регистрация приход товаров'!$D$4:$D$2000,$B150)</f>
        <v>0</v>
      </c>
      <c r="J150" s="94">
        <f>SUMIFS('Регистрация расход товаров'!$G$4:$G$2000,'Регистрация расход товаров'!$A$4:$A$2000,"&gt;="&amp;DATE(YEAR($A$4),MONTH($A$4),1),'Регистрация расход товаров'!$D$4:$D$2000,$B150)-SUMIFS('Регистрация расход товаров'!$G$4:$G$2000,'Регистрация расход товаров'!$A$4:$A$2000,"&gt;="&amp;DATE(YEAR($A$4),MONTH($A$4)+1,1),'Регистрация расход товаров'!$D$4:$D$2000,$B150)</f>
        <v>0</v>
      </c>
      <c r="K150" s="95">
        <f>SUMIFS('Регистрация расход товаров'!$H$4:$H$2000,'Регистрация расход товаров'!$A$4:$A$2000,"&gt;="&amp;DATE(YEAR($A$4),MONTH($A$4),1),'Регистрация расход товаров'!$D$4:$D$2000,$B150)-SUMIFS('Регистрация расход товаров'!$H$4:$H$2000,'Регистрация расход товаров'!$A$4:$A$2000,"&gt;="&amp;DATE(YEAR($A$4),MONTH($A$4)+1,1),'Регистрация расход товаров'!$D$4:$D$2000,$B150)</f>
        <v>0</v>
      </c>
      <c r="L150" s="94">
        <f t="shared" si="8"/>
        <v>0</v>
      </c>
      <c r="M150" s="95">
        <f t="shared" si="9"/>
        <v>0</v>
      </c>
    </row>
    <row r="151" spans="1:13">
      <c r="A151" s="86">
        <f>IF(E151&gt;0,MAX($A$8:A150)+1,0)</f>
        <v>0</v>
      </c>
      <c r="B151" s="87"/>
      <c r="C151" s="88"/>
      <c r="D151" s="99"/>
      <c r="E151" s="77">
        <f t="shared" si="10"/>
        <v>0</v>
      </c>
      <c r="F151" s="103">
        <f>IFERROR((SUMIF('Остаток на начало год'!$B$5:$B$302,$B151,'Остаток на начало год'!$E$5:$E$302)+SUMIFS('Регистрация приход товаров'!$G$4:$G$2000,'Регистрация приход товаров'!$D$4:$D$2000,$B151,'Регистрация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товаров'!$D$4:$D$2000,$B151),0)</f>
        <v>0</v>
      </c>
      <c r="G151" s="95">
        <f>IFERROR((SUMIF('Остаток на начало год'!$B$5:$B$302,$B151,'Остаток на начало год'!$F$5:$F$302)+SUMIFS('Регистрация приход товаров'!$H$4:$H$2000,'Регистрация приход товаров'!$D$4:$D$2000,$B151,'Регистрация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товаров'!$D$4:$D$2000,$B151),0)</f>
        <v>0</v>
      </c>
      <c r="H151" s="94">
        <f>SUMIFS('Регистрация приход товаров'!$G$4:$G$2000,'Регистрация приход товаров'!$A$4:$A$2000,"&gt;="&amp;DATE(YEAR($A$4),MONTH($A$4),1),'Регистрация приход товаров'!$D$4:$D$2000,$B151)-SUMIFS('Регистрация приход товаров'!$G$4:$G$2000,'Регистрация приход товаров'!$A$4:$A$2000,"&gt;="&amp;DATE(YEAR($A$4),MONTH($A$4)+1,1),'Регистрация приход товаров'!$D$4:$D$2000,$B151)</f>
        <v>0</v>
      </c>
      <c r="I151" s="95">
        <f>SUMIFS('Регистрация приход товаров'!$H$4:$H$2000,'Регистрация приход товаров'!$A$4:$A$2000,"&gt;="&amp;DATE(YEAR($A$4),MONTH($A$4),1),'Регистрация приход товаров'!$D$4:$D$2000,$B151)-SUMIFS('Регистрация приход товаров'!$H$4:$H$2000,'Регистрация приход товаров'!$A$4:$A$2000,"&gt;="&amp;DATE(YEAR($A$4),MONTH($A$4)+1,1),'Регистрация приход товаров'!$D$4:$D$2000,$B151)</f>
        <v>0</v>
      </c>
      <c r="J151" s="94">
        <f>SUMIFS('Регистрация расход товаров'!$G$4:$G$2000,'Регистрация расход товаров'!$A$4:$A$2000,"&gt;="&amp;DATE(YEAR($A$4),MONTH($A$4),1),'Регистрация расход товаров'!$D$4:$D$2000,$B151)-SUMIFS('Регистрация расход товаров'!$G$4:$G$2000,'Регистрация расход товаров'!$A$4:$A$2000,"&gt;="&amp;DATE(YEAR($A$4),MONTH($A$4)+1,1),'Регистрация расход товаров'!$D$4:$D$2000,$B151)</f>
        <v>0</v>
      </c>
      <c r="K151" s="95">
        <f>SUMIFS('Регистрация расход товаров'!$H$4:$H$2000,'Регистрация расход товаров'!$A$4:$A$2000,"&gt;="&amp;DATE(YEAR($A$4),MONTH($A$4),1),'Регистрация расход товаров'!$D$4:$D$2000,$B151)-SUMIFS('Регистрация расход товаров'!$H$4:$H$2000,'Регистрация расход товаров'!$A$4:$A$2000,"&gt;="&amp;DATE(YEAR($A$4),MONTH($A$4)+1,1),'Регистрация расход товаров'!$D$4:$D$2000,$B151)</f>
        <v>0</v>
      </c>
      <c r="L151" s="94">
        <f t="shared" si="8"/>
        <v>0</v>
      </c>
      <c r="M151" s="95">
        <f t="shared" si="9"/>
        <v>0</v>
      </c>
    </row>
    <row r="152" spans="1:13">
      <c r="A152" s="86">
        <f>IF(E152&gt;0,MAX($A$8:A151)+1,0)</f>
        <v>0</v>
      </c>
      <c r="B152" s="87"/>
      <c r="C152" s="88"/>
      <c r="D152" s="99"/>
      <c r="E152" s="77">
        <f t="shared" si="10"/>
        <v>0</v>
      </c>
      <c r="F152" s="103">
        <f>IFERROR((SUMIF('Остаток на начало год'!$B$5:$B$302,$B152,'Остаток на начало год'!$E$5:$E$302)+SUMIFS('Регистрация приход товаров'!$G$4:$G$2000,'Регистрация приход товаров'!$D$4:$D$2000,$B152,'Регистрация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товаров'!$D$4:$D$2000,$B152),0)</f>
        <v>0</v>
      </c>
      <c r="G152" s="95">
        <f>IFERROR((SUMIF('Остаток на начало год'!$B$5:$B$302,$B152,'Остаток на начало год'!$F$5:$F$302)+SUMIFS('Регистрация приход товаров'!$H$4:$H$2000,'Регистрация приход товаров'!$D$4:$D$2000,$B152,'Регистрация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товаров'!$D$4:$D$2000,$B152),0)</f>
        <v>0</v>
      </c>
      <c r="H152" s="94">
        <f>SUMIFS('Регистрация приход товаров'!$G$4:$G$2000,'Регистрация приход товаров'!$A$4:$A$2000,"&gt;="&amp;DATE(YEAR($A$4),MONTH($A$4),1),'Регистрация приход товаров'!$D$4:$D$2000,$B152)-SUMIFS('Регистрация приход товаров'!$G$4:$G$2000,'Регистрация приход товаров'!$A$4:$A$2000,"&gt;="&amp;DATE(YEAR($A$4),MONTH($A$4)+1,1),'Регистрация приход товаров'!$D$4:$D$2000,$B152)</f>
        <v>0</v>
      </c>
      <c r="I152" s="95">
        <f>SUMIFS('Регистрация приход товаров'!$H$4:$H$2000,'Регистрация приход товаров'!$A$4:$A$2000,"&gt;="&amp;DATE(YEAR($A$4),MONTH($A$4),1),'Регистрация приход товаров'!$D$4:$D$2000,$B152)-SUMIFS('Регистрация приход товаров'!$H$4:$H$2000,'Регистрация приход товаров'!$A$4:$A$2000,"&gt;="&amp;DATE(YEAR($A$4),MONTH($A$4)+1,1),'Регистрация приход товаров'!$D$4:$D$2000,$B152)</f>
        <v>0</v>
      </c>
      <c r="J152" s="94">
        <f>SUMIFS('Регистрация расход товаров'!$G$4:$G$2000,'Регистрация расход товаров'!$A$4:$A$2000,"&gt;="&amp;DATE(YEAR($A$4),MONTH($A$4),1),'Регистрация расход товаров'!$D$4:$D$2000,$B152)-SUMIFS('Регистрация расход товаров'!$G$4:$G$2000,'Регистрация расход товаров'!$A$4:$A$2000,"&gt;="&amp;DATE(YEAR($A$4),MONTH($A$4)+1,1),'Регистрация расход товаров'!$D$4:$D$2000,$B152)</f>
        <v>0</v>
      </c>
      <c r="K152" s="95">
        <f>SUMIFS('Регистрация расход товаров'!$H$4:$H$2000,'Регистрация расход товаров'!$A$4:$A$2000,"&gt;="&amp;DATE(YEAR($A$4),MONTH($A$4),1),'Регистрация расход товаров'!$D$4:$D$2000,$B152)-SUMIFS('Регистрация расход товаров'!$H$4:$H$2000,'Регистрация расход товаров'!$A$4:$A$2000,"&gt;="&amp;DATE(YEAR($A$4),MONTH($A$4)+1,1),'Регистрация расход товаров'!$D$4:$D$2000,$B152)</f>
        <v>0</v>
      </c>
      <c r="L152" s="94">
        <f t="shared" si="8"/>
        <v>0</v>
      </c>
      <c r="M152" s="95">
        <f t="shared" si="9"/>
        <v>0</v>
      </c>
    </row>
    <row r="153" spans="1:13">
      <c r="A153" s="86">
        <f>IF(E153&gt;0,MAX($A$8:A152)+1,0)</f>
        <v>0</v>
      </c>
      <c r="B153" s="87"/>
      <c r="C153" s="88"/>
      <c r="D153" s="99"/>
      <c r="E153" s="77">
        <f t="shared" si="10"/>
        <v>0</v>
      </c>
      <c r="F153" s="103">
        <f>IFERROR((SUMIF('Остаток на начало год'!$B$5:$B$302,$B153,'Остаток на начало год'!$E$5:$E$302)+SUMIFS('Регистрация приход товаров'!$G$4:$G$2000,'Регистрация приход товаров'!$D$4:$D$2000,$B153,'Регистрация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товаров'!$D$4:$D$2000,$B153),0)</f>
        <v>0</v>
      </c>
      <c r="G153" s="95">
        <f>IFERROR((SUMIF('Остаток на начало год'!$B$5:$B$302,$B153,'Остаток на начало год'!$F$5:$F$302)+SUMIFS('Регистрация приход товаров'!$H$4:$H$2000,'Регистрация приход товаров'!$D$4:$D$2000,$B153,'Регистрация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товаров'!$D$4:$D$2000,$B153),0)</f>
        <v>0</v>
      </c>
      <c r="H153" s="94">
        <f>SUMIFS('Регистрация приход товаров'!$G$4:$G$2000,'Регистрация приход товаров'!$A$4:$A$2000,"&gt;="&amp;DATE(YEAR($A$4),MONTH($A$4),1),'Регистрация приход товаров'!$D$4:$D$2000,$B153)-SUMIFS('Регистрация приход товаров'!$G$4:$G$2000,'Регистрация приход товаров'!$A$4:$A$2000,"&gt;="&amp;DATE(YEAR($A$4),MONTH($A$4)+1,1),'Регистрация приход товаров'!$D$4:$D$2000,$B153)</f>
        <v>0</v>
      </c>
      <c r="I153" s="95">
        <f>SUMIFS('Регистрация приход товаров'!$H$4:$H$2000,'Регистрация приход товаров'!$A$4:$A$2000,"&gt;="&amp;DATE(YEAR($A$4),MONTH($A$4),1),'Регистрация приход товаров'!$D$4:$D$2000,$B153)-SUMIFS('Регистрация приход товаров'!$H$4:$H$2000,'Регистрация приход товаров'!$A$4:$A$2000,"&gt;="&amp;DATE(YEAR($A$4),MONTH($A$4)+1,1),'Регистрация приход товаров'!$D$4:$D$2000,$B153)</f>
        <v>0</v>
      </c>
      <c r="J153" s="94">
        <f>SUMIFS('Регистрация расход товаров'!$G$4:$G$2000,'Регистрация расход товаров'!$A$4:$A$2000,"&gt;="&amp;DATE(YEAR($A$4),MONTH($A$4),1),'Регистрация расход товаров'!$D$4:$D$2000,$B153)-SUMIFS('Регистрация расход товаров'!$G$4:$G$2000,'Регистрация расход товаров'!$A$4:$A$2000,"&gt;="&amp;DATE(YEAR($A$4),MONTH($A$4)+1,1),'Регистрация расход товаров'!$D$4:$D$2000,$B153)</f>
        <v>0</v>
      </c>
      <c r="K153" s="95">
        <f>SUMIFS('Регистрация расход товаров'!$H$4:$H$2000,'Регистрация расход товаров'!$A$4:$A$2000,"&gt;="&amp;DATE(YEAR($A$4),MONTH($A$4),1),'Регистрация расход товаров'!$D$4:$D$2000,$B153)-SUMIFS('Регистрация расход товаров'!$H$4:$H$2000,'Регистрация расход товаров'!$A$4:$A$2000,"&gt;="&amp;DATE(YEAR($A$4),MONTH($A$4)+1,1),'Регистрация расход товаров'!$D$4:$D$2000,$B153)</f>
        <v>0</v>
      </c>
      <c r="L153" s="94">
        <f t="shared" si="8"/>
        <v>0</v>
      </c>
      <c r="M153" s="95">
        <f t="shared" si="9"/>
        <v>0</v>
      </c>
    </row>
    <row r="154" spans="1:13">
      <c r="A154" s="86">
        <f>IF(E154&gt;0,MAX($A$8:A153)+1,0)</f>
        <v>0</v>
      </c>
      <c r="B154" s="87"/>
      <c r="C154" s="88"/>
      <c r="D154" s="99"/>
      <c r="E154" s="77">
        <f t="shared" si="10"/>
        <v>0</v>
      </c>
      <c r="F154" s="103">
        <f>IFERROR((SUMIF('Остаток на начало год'!$B$5:$B$302,$B154,'Остаток на начало год'!$E$5:$E$302)+SUMIFS('Регистрация приход товаров'!$G$4:$G$2000,'Регистрация приход товаров'!$D$4:$D$2000,$B154,'Регистрация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товаров'!$D$4:$D$2000,$B154),0)</f>
        <v>0</v>
      </c>
      <c r="G154" s="95">
        <f>IFERROR((SUMIF('Остаток на начало год'!$B$5:$B$302,$B154,'Остаток на начало год'!$F$5:$F$302)+SUMIFS('Регистрация приход товаров'!$H$4:$H$2000,'Регистрация приход товаров'!$D$4:$D$2000,$B154,'Регистрация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товаров'!$D$4:$D$2000,$B154),0)</f>
        <v>0</v>
      </c>
      <c r="H154" s="94">
        <f>SUMIFS('Регистрация приход товаров'!$G$4:$G$2000,'Регистрация приход товаров'!$A$4:$A$2000,"&gt;="&amp;DATE(YEAR($A$4),MONTH($A$4),1),'Регистрация приход товаров'!$D$4:$D$2000,$B154)-SUMIFS('Регистрация приход товаров'!$G$4:$G$2000,'Регистрация приход товаров'!$A$4:$A$2000,"&gt;="&amp;DATE(YEAR($A$4),MONTH($A$4)+1,1),'Регистрация приход товаров'!$D$4:$D$2000,$B154)</f>
        <v>0</v>
      </c>
      <c r="I154" s="95">
        <f>SUMIFS('Регистрация приход товаров'!$H$4:$H$2000,'Регистрация приход товаров'!$A$4:$A$2000,"&gt;="&amp;DATE(YEAR($A$4),MONTH($A$4),1),'Регистрация приход товаров'!$D$4:$D$2000,$B154)-SUMIFS('Регистрация приход товаров'!$H$4:$H$2000,'Регистрация приход товаров'!$A$4:$A$2000,"&gt;="&amp;DATE(YEAR($A$4),MONTH($A$4)+1,1),'Регистрация приход товаров'!$D$4:$D$2000,$B154)</f>
        <v>0</v>
      </c>
      <c r="J154" s="94">
        <f>SUMIFS('Регистрация расход товаров'!$G$4:$G$2000,'Регистрация расход товаров'!$A$4:$A$2000,"&gt;="&amp;DATE(YEAR($A$4),MONTH($A$4),1),'Регистрация расход товаров'!$D$4:$D$2000,$B154)-SUMIFS('Регистрация расход товаров'!$G$4:$G$2000,'Регистрация расход товаров'!$A$4:$A$2000,"&gt;="&amp;DATE(YEAR($A$4),MONTH($A$4)+1,1),'Регистрация расход товаров'!$D$4:$D$2000,$B154)</f>
        <v>0</v>
      </c>
      <c r="K154" s="95">
        <f>SUMIFS('Регистрация расход товаров'!$H$4:$H$2000,'Регистрация расход товаров'!$A$4:$A$2000,"&gt;="&amp;DATE(YEAR($A$4),MONTH($A$4),1),'Регистрация расход товаров'!$D$4:$D$2000,$B154)-SUMIFS('Регистрация расход товаров'!$H$4:$H$2000,'Регистрация расход товаров'!$A$4:$A$2000,"&gt;="&amp;DATE(YEAR($A$4),MONTH($A$4)+1,1),'Регистрация расход товаров'!$D$4:$D$2000,$B154)</f>
        <v>0</v>
      </c>
      <c r="L154" s="94">
        <f t="shared" si="8"/>
        <v>0</v>
      </c>
      <c r="M154" s="95">
        <f t="shared" si="9"/>
        <v>0</v>
      </c>
    </row>
    <row r="155" spans="1:13">
      <c r="A155" s="86">
        <f>IF(E155&gt;0,MAX($A$8:A154)+1,0)</f>
        <v>0</v>
      </c>
      <c r="B155" s="87"/>
      <c r="C155" s="88"/>
      <c r="D155" s="99"/>
      <c r="E155" s="77">
        <f t="shared" si="10"/>
        <v>0</v>
      </c>
      <c r="F155" s="103">
        <f>IFERROR((SUMIF('Остаток на начало год'!$B$5:$B$302,$B155,'Остаток на начало год'!$E$5:$E$302)+SUMIFS('Регистрация приход товаров'!$G$4:$G$2000,'Регистрация приход товаров'!$D$4:$D$2000,$B155,'Регистрация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товаров'!$D$4:$D$2000,$B155),0)</f>
        <v>0</v>
      </c>
      <c r="G155" s="95">
        <f>IFERROR((SUMIF('Остаток на начало год'!$B$5:$B$302,$B155,'Остаток на начало год'!$F$5:$F$302)+SUMIFS('Регистрация приход товаров'!$H$4:$H$2000,'Регистрация приход товаров'!$D$4:$D$2000,$B155,'Регистрация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товаров'!$D$4:$D$2000,$B155),0)</f>
        <v>0</v>
      </c>
      <c r="H155" s="94">
        <f>SUMIFS('Регистрация приход товаров'!$G$4:$G$2000,'Регистрация приход товаров'!$A$4:$A$2000,"&gt;="&amp;DATE(YEAR($A$4),MONTH($A$4),1),'Регистрация приход товаров'!$D$4:$D$2000,$B155)-SUMIFS('Регистрация приход товаров'!$G$4:$G$2000,'Регистрация приход товаров'!$A$4:$A$2000,"&gt;="&amp;DATE(YEAR($A$4),MONTH($A$4)+1,1),'Регистрация приход товаров'!$D$4:$D$2000,$B155)</f>
        <v>0</v>
      </c>
      <c r="I155" s="95">
        <f>SUMIFS('Регистрация приход товаров'!$H$4:$H$2000,'Регистрация приход товаров'!$A$4:$A$2000,"&gt;="&amp;DATE(YEAR($A$4),MONTH($A$4),1),'Регистрация приход товаров'!$D$4:$D$2000,$B155)-SUMIFS('Регистрация приход товаров'!$H$4:$H$2000,'Регистрация приход товаров'!$A$4:$A$2000,"&gt;="&amp;DATE(YEAR($A$4),MONTH($A$4)+1,1),'Регистрация приход товаров'!$D$4:$D$2000,$B155)</f>
        <v>0</v>
      </c>
      <c r="J155" s="94">
        <f>SUMIFS('Регистрация расход товаров'!$G$4:$G$2000,'Регистрация расход товаров'!$A$4:$A$2000,"&gt;="&amp;DATE(YEAR($A$4),MONTH($A$4),1),'Регистрация расход товаров'!$D$4:$D$2000,$B155)-SUMIFS('Регистрация расход товаров'!$G$4:$G$2000,'Регистрация расход товаров'!$A$4:$A$2000,"&gt;="&amp;DATE(YEAR($A$4),MONTH($A$4)+1,1),'Регистрация расход товаров'!$D$4:$D$2000,$B155)</f>
        <v>0</v>
      </c>
      <c r="K155" s="95">
        <f>SUMIFS('Регистрация расход товаров'!$H$4:$H$2000,'Регистрация расход товаров'!$A$4:$A$2000,"&gt;="&amp;DATE(YEAR($A$4),MONTH($A$4),1),'Регистрация расход товаров'!$D$4:$D$2000,$B155)-SUMIFS('Регистрация расход товаров'!$H$4:$H$2000,'Регистрация расход товаров'!$A$4:$A$2000,"&gt;="&amp;DATE(YEAR($A$4),MONTH($A$4)+1,1),'Регистрация расход товаров'!$D$4:$D$2000,$B155)</f>
        <v>0</v>
      </c>
      <c r="L155" s="94">
        <f t="shared" si="8"/>
        <v>0</v>
      </c>
      <c r="M155" s="95">
        <f t="shared" si="9"/>
        <v>0</v>
      </c>
    </row>
    <row r="156" spans="1:13">
      <c r="A156" s="86">
        <f>IF(E156&gt;0,MAX($A$8:A155)+1,0)</f>
        <v>0</v>
      </c>
      <c r="B156" s="87"/>
      <c r="C156" s="88"/>
      <c r="D156" s="99"/>
      <c r="E156" s="77">
        <f t="shared" si="10"/>
        <v>0</v>
      </c>
      <c r="F156" s="103">
        <f>IFERROR((SUMIF('Остаток на начало год'!$B$5:$B$302,$B156,'Остаток на начало год'!$E$5:$E$302)+SUMIFS('Регистрация приход товаров'!$G$4:$G$2000,'Регистрация приход товаров'!$D$4:$D$2000,$B156,'Регистрация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товаров'!$D$4:$D$2000,$B156),0)</f>
        <v>0</v>
      </c>
      <c r="G156" s="95">
        <f>IFERROR((SUMIF('Остаток на начало год'!$B$5:$B$302,$B156,'Остаток на начало год'!$F$5:$F$302)+SUMIFS('Регистрация приход товаров'!$H$4:$H$2000,'Регистрация приход товаров'!$D$4:$D$2000,$B156,'Регистрация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товаров'!$D$4:$D$2000,$B156),0)</f>
        <v>0</v>
      </c>
      <c r="H156" s="94">
        <f>SUMIFS('Регистрация приход товаров'!$G$4:$G$2000,'Регистрация приход товаров'!$A$4:$A$2000,"&gt;="&amp;DATE(YEAR($A$4),MONTH($A$4),1),'Регистрация приход товаров'!$D$4:$D$2000,$B156)-SUMIFS('Регистрация приход товаров'!$G$4:$G$2000,'Регистрация приход товаров'!$A$4:$A$2000,"&gt;="&amp;DATE(YEAR($A$4),MONTH($A$4)+1,1),'Регистрация приход товаров'!$D$4:$D$2000,$B156)</f>
        <v>0</v>
      </c>
      <c r="I156" s="95">
        <f>SUMIFS('Регистрация приход товаров'!$H$4:$H$2000,'Регистрация приход товаров'!$A$4:$A$2000,"&gt;="&amp;DATE(YEAR($A$4),MONTH($A$4),1),'Регистрация приход товаров'!$D$4:$D$2000,$B156)-SUMIFS('Регистрация приход товаров'!$H$4:$H$2000,'Регистрация приход товаров'!$A$4:$A$2000,"&gt;="&amp;DATE(YEAR($A$4),MONTH($A$4)+1,1),'Регистрация приход товаров'!$D$4:$D$2000,$B156)</f>
        <v>0</v>
      </c>
      <c r="J156" s="94">
        <f>SUMIFS('Регистрация расход товаров'!$G$4:$G$2000,'Регистрация расход товаров'!$A$4:$A$2000,"&gt;="&amp;DATE(YEAR($A$4),MONTH($A$4),1),'Регистрация расход товаров'!$D$4:$D$2000,$B156)-SUMIFS('Регистрация расход товаров'!$G$4:$G$2000,'Регистрация расход товаров'!$A$4:$A$2000,"&gt;="&amp;DATE(YEAR($A$4),MONTH($A$4)+1,1),'Регистрация расход товаров'!$D$4:$D$2000,$B156)</f>
        <v>0</v>
      </c>
      <c r="K156" s="95">
        <f>SUMIFS('Регистрация расход товаров'!$H$4:$H$2000,'Регистрация расход товаров'!$A$4:$A$2000,"&gt;="&amp;DATE(YEAR($A$4),MONTH($A$4),1),'Регистрация расход товаров'!$D$4:$D$2000,$B156)-SUMIFS('Регистрация расход товаров'!$H$4:$H$2000,'Регистрация расход товаров'!$A$4:$A$2000,"&gt;="&amp;DATE(YEAR($A$4),MONTH($A$4)+1,1),'Регистрация расход товаров'!$D$4:$D$2000,$B156)</f>
        <v>0</v>
      </c>
      <c r="L156" s="94">
        <f t="shared" si="8"/>
        <v>0</v>
      </c>
      <c r="M156" s="95">
        <f t="shared" si="9"/>
        <v>0</v>
      </c>
    </row>
    <row r="157" spans="1:13">
      <c r="A157" s="86">
        <f>IF(E157&gt;0,MAX($A$8:A156)+1,0)</f>
        <v>0</v>
      </c>
      <c r="B157" s="87"/>
      <c r="C157" s="88"/>
      <c r="D157" s="99"/>
      <c r="E157" s="77">
        <f t="shared" si="10"/>
        <v>0</v>
      </c>
      <c r="F157" s="103">
        <f>IFERROR((SUMIF('Остаток на начало год'!$B$5:$B$302,$B157,'Остаток на начало год'!$E$5:$E$302)+SUMIFS('Регистрация приход товаров'!$G$4:$G$2000,'Регистрация приход товаров'!$D$4:$D$2000,$B157,'Регистрация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товаров'!$D$4:$D$2000,$B157),0)</f>
        <v>0</v>
      </c>
      <c r="G157" s="95">
        <f>IFERROR((SUMIF('Остаток на начало год'!$B$5:$B$302,$B157,'Остаток на начало год'!$F$5:$F$302)+SUMIFS('Регистрация приход товаров'!$H$4:$H$2000,'Регистрация приход товаров'!$D$4:$D$2000,$B157,'Регистрация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товаров'!$D$4:$D$2000,$B157),0)</f>
        <v>0</v>
      </c>
      <c r="H157" s="94">
        <f>SUMIFS('Регистрация приход товаров'!$G$4:$G$2000,'Регистрация приход товаров'!$A$4:$A$2000,"&gt;="&amp;DATE(YEAR($A$4),MONTH($A$4),1),'Регистрация приход товаров'!$D$4:$D$2000,$B157)-SUMIFS('Регистрация приход товаров'!$G$4:$G$2000,'Регистрация приход товаров'!$A$4:$A$2000,"&gt;="&amp;DATE(YEAR($A$4),MONTH($A$4)+1,1),'Регистрация приход товаров'!$D$4:$D$2000,$B157)</f>
        <v>0</v>
      </c>
      <c r="I157" s="95">
        <f>SUMIFS('Регистрация приход товаров'!$H$4:$H$2000,'Регистрация приход товаров'!$A$4:$A$2000,"&gt;="&amp;DATE(YEAR($A$4),MONTH($A$4),1),'Регистрация приход товаров'!$D$4:$D$2000,$B157)-SUMIFS('Регистрация приход товаров'!$H$4:$H$2000,'Регистрация приход товаров'!$A$4:$A$2000,"&gt;="&amp;DATE(YEAR($A$4),MONTH($A$4)+1,1),'Регистрация приход товаров'!$D$4:$D$2000,$B157)</f>
        <v>0</v>
      </c>
      <c r="J157" s="94">
        <f>SUMIFS('Регистрация расход товаров'!$G$4:$G$2000,'Регистрация расход товаров'!$A$4:$A$2000,"&gt;="&amp;DATE(YEAR($A$4),MONTH($A$4),1),'Регистрация расход товаров'!$D$4:$D$2000,$B157)-SUMIFS('Регистрация расход товаров'!$G$4:$G$2000,'Регистрация расход товаров'!$A$4:$A$2000,"&gt;="&amp;DATE(YEAR($A$4),MONTH($A$4)+1,1),'Регистрация расход товаров'!$D$4:$D$2000,$B157)</f>
        <v>0</v>
      </c>
      <c r="K157" s="95">
        <f>SUMIFS('Регистрация расход товаров'!$H$4:$H$2000,'Регистрация расход товаров'!$A$4:$A$2000,"&gt;="&amp;DATE(YEAR($A$4),MONTH($A$4),1),'Регистрация расход товаров'!$D$4:$D$2000,$B157)-SUMIFS('Регистрация расход товаров'!$H$4:$H$2000,'Регистрация расход товаров'!$A$4:$A$2000,"&gt;="&amp;DATE(YEAR($A$4),MONTH($A$4)+1,1),'Регистрация расход товаров'!$D$4:$D$2000,$B157)</f>
        <v>0</v>
      </c>
      <c r="L157" s="94">
        <f t="shared" si="8"/>
        <v>0</v>
      </c>
      <c r="M157" s="95">
        <f t="shared" si="9"/>
        <v>0</v>
      </c>
    </row>
    <row r="158" spans="1:13">
      <c r="A158" s="86">
        <f>IF(E158&gt;0,MAX($A$8:A157)+1,0)</f>
        <v>0</v>
      </c>
      <c r="B158" s="87"/>
      <c r="C158" s="88"/>
      <c r="D158" s="99"/>
      <c r="E158" s="77">
        <f t="shared" si="10"/>
        <v>0</v>
      </c>
      <c r="F158" s="103">
        <f>IFERROR((SUMIF('Остаток на начало год'!$B$5:$B$302,$B158,'Остаток на начало год'!$E$5:$E$302)+SUMIFS('Регистрация приход товаров'!$G$4:$G$2000,'Регистрация приход товаров'!$D$4:$D$2000,$B158,'Регистрация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товаров'!$D$4:$D$2000,$B158),0)</f>
        <v>0</v>
      </c>
      <c r="G158" s="95">
        <f>IFERROR((SUMIF('Остаток на начало год'!$B$5:$B$302,$B158,'Остаток на начало год'!$F$5:$F$302)+SUMIFS('Регистрация приход товаров'!$H$4:$H$2000,'Регистрация приход товаров'!$D$4:$D$2000,$B158,'Регистрация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товаров'!$D$4:$D$2000,$B158),0)</f>
        <v>0</v>
      </c>
      <c r="H158" s="94">
        <f>SUMIFS('Регистрация приход товаров'!$G$4:$G$2000,'Регистрация приход товаров'!$A$4:$A$2000,"&gt;="&amp;DATE(YEAR($A$4),MONTH($A$4),1),'Регистрация приход товаров'!$D$4:$D$2000,$B158)-SUMIFS('Регистрация приход товаров'!$G$4:$G$2000,'Регистрация приход товаров'!$A$4:$A$2000,"&gt;="&amp;DATE(YEAR($A$4),MONTH($A$4)+1,1),'Регистрация приход товаров'!$D$4:$D$2000,$B158)</f>
        <v>0</v>
      </c>
      <c r="I158" s="95">
        <f>SUMIFS('Регистрация приход товаров'!$H$4:$H$2000,'Регистрация приход товаров'!$A$4:$A$2000,"&gt;="&amp;DATE(YEAR($A$4),MONTH($A$4),1),'Регистрация приход товаров'!$D$4:$D$2000,$B158)-SUMIFS('Регистрация приход товаров'!$H$4:$H$2000,'Регистрация приход товаров'!$A$4:$A$2000,"&gt;="&amp;DATE(YEAR($A$4),MONTH($A$4)+1,1),'Регистрация приход товаров'!$D$4:$D$2000,$B158)</f>
        <v>0</v>
      </c>
      <c r="J158" s="94">
        <f>SUMIFS('Регистрация расход товаров'!$G$4:$G$2000,'Регистрация расход товаров'!$A$4:$A$2000,"&gt;="&amp;DATE(YEAR($A$4),MONTH($A$4),1),'Регистрация расход товаров'!$D$4:$D$2000,$B158)-SUMIFS('Регистрация расход товаров'!$G$4:$G$2000,'Регистрация расход товаров'!$A$4:$A$2000,"&gt;="&amp;DATE(YEAR($A$4),MONTH($A$4)+1,1),'Регистрация расход товаров'!$D$4:$D$2000,$B158)</f>
        <v>0</v>
      </c>
      <c r="K158" s="95">
        <f>SUMIFS('Регистрация расход товаров'!$H$4:$H$2000,'Регистрация расход товаров'!$A$4:$A$2000,"&gt;="&amp;DATE(YEAR($A$4),MONTH($A$4),1),'Регистрация расход товаров'!$D$4:$D$2000,$B158)-SUMIFS('Регистрация расход товаров'!$H$4:$H$2000,'Регистрация расход товаров'!$A$4:$A$2000,"&gt;="&amp;DATE(YEAR($A$4),MONTH($A$4)+1,1),'Регистрация расход товаров'!$D$4:$D$2000,$B158)</f>
        <v>0</v>
      </c>
      <c r="L158" s="94">
        <f t="shared" si="8"/>
        <v>0</v>
      </c>
      <c r="M158" s="95">
        <f t="shared" si="9"/>
        <v>0</v>
      </c>
    </row>
    <row r="159" spans="1:13">
      <c r="A159" s="86">
        <f>IF(E159&gt;0,MAX($A$8:A158)+1,0)</f>
        <v>0</v>
      </c>
      <c r="B159" s="87"/>
      <c r="C159" s="88"/>
      <c r="D159" s="99"/>
      <c r="E159" s="77">
        <f t="shared" si="10"/>
        <v>0</v>
      </c>
      <c r="F159" s="103">
        <f>IFERROR((SUMIF('Остаток на начало год'!$B$5:$B$302,$B159,'Остаток на начало год'!$E$5:$E$302)+SUMIFS('Регистрация приход товаров'!$G$4:$G$2000,'Регистрация приход товаров'!$D$4:$D$2000,$B159,'Регистрация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товаров'!$D$4:$D$2000,$B159),0)</f>
        <v>0</v>
      </c>
      <c r="G159" s="95">
        <f>IFERROR((SUMIF('Остаток на начало год'!$B$5:$B$302,$B159,'Остаток на начало год'!$F$5:$F$302)+SUMIFS('Регистрация приход товаров'!$H$4:$H$2000,'Регистрация приход товаров'!$D$4:$D$2000,$B159,'Регистрация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товаров'!$D$4:$D$2000,$B159),0)</f>
        <v>0</v>
      </c>
      <c r="H159" s="94">
        <f>SUMIFS('Регистрация приход товаров'!$G$4:$G$2000,'Регистрация приход товаров'!$A$4:$A$2000,"&gt;="&amp;DATE(YEAR($A$4),MONTH($A$4),1),'Регистрация приход товаров'!$D$4:$D$2000,$B159)-SUMIFS('Регистрация приход товаров'!$G$4:$G$2000,'Регистрация приход товаров'!$A$4:$A$2000,"&gt;="&amp;DATE(YEAR($A$4),MONTH($A$4)+1,1),'Регистрация приход товаров'!$D$4:$D$2000,$B159)</f>
        <v>0</v>
      </c>
      <c r="I159" s="95">
        <f>SUMIFS('Регистрация приход товаров'!$H$4:$H$2000,'Регистрация приход товаров'!$A$4:$A$2000,"&gt;="&amp;DATE(YEAR($A$4),MONTH($A$4),1),'Регистрация приход товаров'!$D$4:$D$2000,$B159)-SUMIFS('Регистрация приход товаров'!$H$4:$H$2000,'Регистрация приход товаров'!$A$4:$A$2000,"&gt;="&amp;DATE(YEAR($A$4),MONTH($A$4)+1,1),'Регистрация приход товаров'!$D$4:$D$2000,$B159)</f>
        <v>0</v>
      </c>
      <c r="J159" s="94">
        <f>SUMIFS('Регистрация расход товаров'!$G$4:$G$2000,'Регистрация расход товаров'!$A$4:$A$2000,"&gt;="&amp;DATE(YEAR($A$4),MONTH($A$4),1),'Регистрация расход товаров'!$D$4:$D$2000,$B159)-SUMIFS('Регистрация расход товаров'!$G$4:$G$2000,'Регистрация расход товаров'!$A$4:$A$2000,"&gt;="&amp;DATE(YEAR($A$4),MONTH($A$4)+1,1),'Регистрация расход товаров'!$D$4:$D$2000,$B159)</f>
        <v>0</v>
      </c>
      <c r="K159" s="95">
        <f>SUMIFS('Регистрация расход товаров'!$H$4:$H$2000,'Регистрация расход товаров'!$A$4:$A$2000,"&gt;="&amp;DATE(YEAR($A$4),MONTH($A$4),1),'Регистрация расход товаров'!$D$4:$D$2000,$B159)-SUMIFS('Регистрация расход товаров'!$H$4:$H$2000,'Регистрация расход товаров'!$A$4:$A$2000,"&gt;="&amp;DATE(YEAR($A$4),MONTH($A$4)+1,1),'Регистрация расход товаров'!$D$4:$D$2000,$B159)</f>
        <v>0</v>
      </c>
      <c r="L159" s="94">
        <f t="shared" si="8"/>
        <v>0</v>
      </c>
      <c r="M159" s="95">
        <f t="shared" si="9"/>
        <v>0</v>
      </c>
    </row>
    <row r="160" spans="1:13">
      <c r="A160" s="86">
        <f>IF(E160&gt;0,MAX($A$8:A159)+1,0)</f>
        <v>0</v>
      </c>
      <c r="B160" s="87"/>
      <c r="C160" s="88"/>
      <c r="D160" s="99"/>
      <c r="E160" s="77">
        <f t="shared" si="10"/>
        <v>0</v>
      </c>
      <c r="F160" s="103">
        <f>IFERROR((SUMIF('Остаток на начало год'!$B$5:$B$302,$B160,'Остаток на начало год'!$E$5:$E$302)+SUMIFS('Регистрация приход товаров'!$G$4:$G$2000,'Регистрация приход товаров'!$D$4:$D$2000,$B160,'Регистрация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товаров'!$D$4:$D$2000,$B160),0)</f>
        <v>0</v>
      </c>
      <c r="G160" s="95">
        <f>IFERROR((SUMIF('Остаток на начало год'!$B$5:$B$302,$B160,'Остаток на начало год'!$F$5:$F$302)+SUMIFS('Регистрация приход товаров'!$H$4:$H$2000,'Регистрация приход товаров'!$D$4:$D$2000,$B160,'Регистрация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товаров'!$D$4:$D$2000,$B160),0)</f>
        <v>0</v>
      </c>
      <c r="H160" s="94">
        <f>SUMIFS('Регистрация приход товаров'!$G$4:$G$2000,'Регистрация приход товаров'!$A$4:$A$2000,"&gt;="&amp;DATE(YEAR($A$4),MONTH($A$4),1),'Регистрация приход товаров'!$D$4:$D$2000,$B160)-SUMIFS('Регистрация приход товаров'!$G$4:$G$2000,'Регистрация приход товаров'!$A$4:$A$2000,"&gt;="&amp;DATE(YEAR($A$4),MONTH($A$4)+1,1),'Регистрация приход товаров'!$D$4:$D$2000,$B160)</f>
        <v>0</v>
      </c>
      <c r="I160" s="95">
        <f>SUMIFS('Регистрация приход товаров'!$H$4:$H$2000,'Регистрация приход товаров'!$A$4:$A$2000,"&gt;="&amp;DATE(YEAR($A$4),MONTH($A$4),1),'Регистрация приход товаров'!$D$4:$D$2000,$B160)-SUMIFS('Регистрация приход товаров'!$H$4:$H$2000,'Регистрация приход товаров'!$A$4:$A$2000,"&gt;="&amp;DATE(YEAR($A$4),MONTH($A$4)+1,1),'Регистрация приход товаров'!$D$4:$D$2000,$B160)</f>
        <v>0</v>
      </c>
      <c r="J160" s="94">
        <f>SUMIFS('Регистрация расход товаров'!$G$4:$G$2000,'Регистрация расход товаров'!$A$4:$A$2000,"&gt;="&amp;DATE(YEAR($A$4),MONTH($A$4),1),'Регистрация расход товаров'!$D$4:$D$2000,$B160)-SUMIFS('Регистрация расход товаров'!$G$4:$G$2000,'Регистрация расход товаров'!$A$4:$A$2000,"&gt;="&amp;DATE(YEAR($A$4),MONTH($A$4)+1,1),'Регистрация расход товаров'!$D$4:$D$2000,$B160)</f>
        <v>0</v>
      </c>
      <c r="K160" s="95">
        <f>SUMIFS('Регистрация расход товаров'!$H$4:$H$2000,'Регистрация расход товаров'!$A$4:$A$2000,"&gt;="&amp;DATE(YEAR($A$4),MONTH($A$4),1),'Регистрация расход товаров'!$D$4:$D$2000,$B160)-SUMIFS('Регистрация расход товаров'!$H$4:$H$2000,'Регистрация расход товаров'!$A$4:$A$2000,"&gt;="&amp;DATE(YEAR($A$4),MONTH($A$4)+1,1),'Регистрация расход товаров'!$D$4:$D$2000,$B160)</f>
        <v>0</v>
      </c>
      <c r="L160" s="94">
        <f t="shared" si="8"/>
        <v>0</v>
      </c>
      <c r="M160" s="95">
        <f t="shared" si="9"/>
        <v>0</v>
      </c>
    </row>
    <row r="161" spans="1:13">
      <c r="A161" s="86">
        <f>IF(E161&gt;0,MAX($A$8:A160)+1,0)</f>
        <v>0</v>
      </c>
      <c r="B161" s="87"/>
      <c r="C161" s="88"/>
      <c r="D161" s="99"/>
      <c r="E161" s="77">
        <f t="shared" si="10"/>
        <v>0</v>
      </c>
      <c r="F161" s="103">
        <f>IFERROR((SUMIF('Остаток на начало год'!$B$5:$B$302,$B161,'Остаток на начало год'!$E$5:$E$302)+SUMIFS('Регистрация приход товаров'!$G$4:$G$2000,'Регистрация приход товаров'!$D$4:$D$2000,$B161,'Регистрация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товаров'!$D$4:$D$2000,$B161),0)</f>
        <v>0</v>
      </c>
      <c r="G161" s="95">
        <f>IFERROR((SUMIF('Остаток на начало год'!$B$5:$B$302,$B161,'Остаток на начало год'!$F$5:$F$302)+SUMIFS('Регистрация приход товаров'!$H$4:$H$2000,'Регистрация приход товаров'!$D$4:$D$2000,$B161,'Регистрация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товаров'!$D$4:$D$2000,$B161),0)</f>
        <v>0</v>
      </c>
      <c r="H161" s="94">
        <f>SUMIFS('Регистрация приход товаров'!$G$4:$G$2000,'Регистрация приход товаров'!$A$4:$A$2000,"&gt;="&amp;DATE(YEAR($A$4),MONTH($A$4),1),'Регистрация приход товаров'!$D$4:$D$2000,$B161)-SUMIFS('Регистрация приход товаров'!$G$4:$G$2000,'Регистрация приход товаров'!$A$4:$A$2000,"&gt;="&amp;DATE(YEAR($A$4),MONTH($A$4)+1,1),'Регистрация приход товаров'!$D$4:$D$2000,$B161)</f>
        <v>0</v>
      </c>
      <c r="I161" s="95">
        <f>SUMIFS('Регистрация приход товаров'!$H$4:$H$2000,'Регистрация приход товаров'!$A$4:$A$2000,"&gt;="&amp;DATE(YEAR($A$4),MONTH($A$4),1),'Регистрация приход товаров'!$D$4:$D$2000,$B161)-SUMIFS('Регистрация приход товаров'!$H$4:$H$2000,'Регистрация приход товаров'!$A$4:$A$2000,"&gt;="&amp;DATE(YEAR($A$4),MONTH($A$4)+1,1),'Регистрация приход товаров'!$D$4:$D$2000,$B161)</f>
        <v>0</v>
      </c>
      <c r="J161" s="94">
        <f>SUMIFS('Регистрация расход товаров'!$G$4:$G$2000,'Регистрация расход товаров'!$A$4:$A$2000,"&gt;="&amp;DATE(YEAR($A$4),MONTH($A$4),1),'Регистрация расход товаров'!$D$4:$D$2000,$B161)-SUMIFS('Регистрация расход товаров'!$G$4:$G$2000,'Регистрация расход товаров'!$A$4:$A$2000,"&gt;="&amp;DATE(YEAR($A$4),MONTH($A$4)+1,1),'Регистрация расход товаров'!$D$4:$D$2000,$B161)</f>
        <v>0</v>
      </c>
      <c r="K161" s="95">
        <f>SUMIFS('Регистрация расход товаров'!$H$4:$H$2000,'Регистрация расход товаров'!$A$4:$A$2000,"&gt;="&amp;DATE(YEAR($A$4),MONTH($A$4),1),'Регистрация расход товаров'!$D$4:$D$2000,$B161)-SUMIFS('Регистрация расход товаров'!$H$4:$H$2000,'Регистрация расход товаров'!$A$4:$A$2000,"&gt;="&amp;DATE(YEAR($A$4),MONTH($A$4)+1,1),'Регистрация расход товаров'!$D$4:$D$2000,$B161)</f>
        <v>0</v>
      </c>
      <c r="L161" s="94">
        <f t="shared" si="8"/>
        <v>0</v>
      </c>
      <c r="M161" s="95">
        <f t="shared" si="9"/>
        <v>0</v>
      </c>
    </row>
    <row r="162" spans="1:13">
      <c r="A162" s="86">
        <f>IF(E162&gt;0,MAX($A$8:A161)+1,0)</f>
        <v>0</v>
      </c>
      <c r="B162" s="87"/>
      <c r="C162" s="88"/>
      <c r="D162" s="99"/>
      <c r="E162" s="77">
        <f t="shared" si="10"/>
        <v>0</v>
      </c>
      <c r="F162" s="103">
        <f>IFERROR((SUMIF('Остаток на начало год'!$B$5:$B$302,$B162,'Остаток на начало год'!$E$5:$E$302)+SUMIFS('Регистрация приход товаров'!$G$4:$G$2000,'Регистрация приход товаров'!$D$4:$D$2000,$B162,'Регистрация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товаров'!$D$4:$D$2000,$B162),0)</f>
        <v>0</v>
      </c>
      <c r="G162" s="95">
        <f>IFERROR((SUMIF('Остаток на начало год'!$B$5:$B$302,$B162,'Остаток на начало год'!$F$5:$F$302)+SUMIFS('Регистрация приход товаров'!$H$4:$H$2000,'Регистрация приход товаров'!$D$4:$D$2000,$B162,'Регистрация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товаров'!$D$4:$D$2000,$B162),0)</f>
        <v>0</v>
      </c>
      <c r="H162" s="94">
        <f>SUMIFS('Регистрация приход товаров'!$G$4:$G$2000,'Регистрация приход товаров'!$A$4:$A$2000,"&gt;="&amp;DATE(YEAR($A$4),MONTH($A$4),1),'Регистрация приход товаров'!$D$4:$D$2000,$B162)-SUMIFS('Регистрация приход товаров'!$G$4:$G$2000,'Регистрация приход товаров'!$A$4:$A$2000,"&gt;="&amp;DATE(YEAR($A$4),MONTH($A$4)+1,1),'Регистрация приход товаров'!$D$4:$D$2000,$B162)</f>
        <v>0</v>
      </c>
      <c r="I162" s="95">
        <f>SUMIFS('Регистрация приход товаров'!$H$4:$H$2000,'Регистрация приход товаров'!$A$4:$A$2000,"&gt;="&amp;DATE(YEAR($A$4),MONTH($A$4),1),'Регистрация приход товаров'!$D$4:$D$2000,$B162)-SUMIFS('Регистрация приход товаров'!$H$4:$H$2000,'Регистрация приход товаров'!$A$4:$A$2000,"&gt;="&amp;DATE(YEAR($A$4),MONTH($A$4)+1,1),'Регистрация приход товаров'!$D$4:$D$2000,$B162)</f>
        <v>0</v>
      </c>
      <c r="J162" s="94">
        <f>SUMIFS('Регистрация расход товаров'!$G$4:$G$2000,'Регистрация расход товаров'!$A$4:$A$2000,"&gt;="&amp;DATE(YEAR($A$4),MONTH($A$4),1),'Регистрация расход товаров'!$D$4:$D$2000,$B162)-SUMIFS('Регистрация расход товаров'!$G$4:$G$2000,'Регистрация расход товаров'!$A$4:$A$2000,"&gt;="&amp;DATE(YEAR($A$4),MONTH($A$4)+1,1),'Регистрация расход товаров'!$D$4:$D$2000,$B162)</f>
        <v>0</v>
      </c>
      <c r="K162" s="95">
        <f>SUMIFS('Регистрация расход товаров'!$H$4:$H$2000,'Регистрация расход товаров'!$A$4:$A$2000,"&gt;="&amp;DATE(YEAR($A$4),MONTH($A$4),1),'Регистрация расход товаров'!$D$4:$D$2000,$B162)-SUMIFS('Регистрация расход товаров'!$H$4:$H$2000,'Регистрация расход товаров'!$A$4:$A$2000,"&gt;="&amp;DATE(YEAR($A$4),MONTH($A$4)+1,1),'Регистрация расход товаров'!$D$4:$D$2000,$B162)</f>
        <v>0</v>
      </c>
      <c r="L162" s="94">
        <f t="shared" si="8"/>
        <v>0</v>
      </c>
      <c r="M162" s="95">
        <f t="shared" si="9"/>
        <v>0</v>
      </c>
    </row>
    <row r="163" spans="1:13">
      <c r="A163" s="86">
        <f>IF(E163&gt;0,MAX($A$8:A162)+1,0)</f>
        <v>0</v>
      </c>
      <c r="B163" s="87"/>
      <c r="C163" s="88"/>
      <c r="D163" s="99"/>
      <c r="E163" s="77">
        <f t="shared" si="10"/>
        <v>0</v>
      </c>
      <c r="F163" s="103">
        <f>IFERROR((SUMIF('Остаток на начало год'!$B$5:$B$302,$B163,'Остаток на начало год'!$E$5:$E$302)+SUMIFS('Регистрация приход товаров'!$G$4:$G$2000,'Регистрация приход товаров'!$D$4:$D$2000,$B163,'Регистрация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товаров'!$D$4:$D$2000,$B163),0)</f>
        <v>0</v>
      </c>
      <c r="G163" s="95">
        <f>IFERROR((SUMIF('Остаток на начало год'!$B$5:$B$302,$B163,'Остаток на начало год'!$F$5:$F$302)+SUMIFS('Регистрация приход товаров'!$H$4:$H$2000,'Регистрация приход товаров'!$D$4:$D$2000,$B163,'Регистрация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товаров'!$D$4:$D$2000,$B163),0)</f>
        <v>0</v>
      </c>
      <c r="H163" s="94">
        <f>SUMIFS('Регистрация приход товаров'!$G$4:$G$2000,'Регистрация приход товаров'!$A$4:$A$2000,"&gt;="&amp;DATE(YEAR($A$4),MONTH($A$4),1),'Регистрация приход товаров'!$D$4:$D$2000,$B163)-SUMIFS('Регистрация приход товаров'!$G$4:$G$2000,'Регистрация приход товаров'!$A$4:$A$2000,"&gt;="&amp;DATE(YEAR($A$4),MONTH($A$4)+1,1),'Регистрация приход товаров'!$D$4:$D$2000,$B163)</f>
        <v>0</v>
      </c>
      <c r="I163" s="95">
        <f>SUMIFS('Регистрация приход товаров'!$H$4:$H$2000,'Регистрация приход товаров'!$A$4:$A$2000,"&gt;="&amp;DATE(YEAR($A$4),MONTH($A$4),1),'Регистрация приход товаров'!$D$4:$D$2000,$B163)-SUMIFS('Регистрация приход товаров'!$H$4:$H$2000,'Регистрация приход товаров'!$A$4:$A$2000,"&gt;="&amp;DATE(YEAR($A$4),MONTH($A$4)+1,1),'Регистрация приход товаров'!$D$4:$D$2000,$B163)</f>
        <v>0</v>
      </c>
      <c r="J163" s="94">
        <f>SUMIFS('Регистрация расход товаров'!$G$4:$G$2000,'Регистрация расход товаров'!$A$4:$A$2000,"&gt;="&amp;DATE(YEAR($A$4),MONTH($A$4),1),'Регистрация расход товаров'!$D$4:$D$2000,$B163)-SUMIFS('Регистрация расход товаров'!$G$4:$G$2000,'Регистрация расход товаров'!$A$4:$A$2000,"&gt;="&amp;DATE(YEAR($A$4),MONTH($A$4)+1,1),'Регистрация расход товаров'!$D$4:$D$2000,$B163)</f>
        <v>0</v>
      </c>
      <c r="K163" s="95">
        <f>SUMIFS('Регистрация расход товаров'!$H$4:$H$2000,'Регистрация расход товаров'!$A$4:$A$2000,"&gt;="&amp;DATE(YEAR($A$4),MONTH($A$4),1),'Регистрация расход товаров'!$D$4:$D$2000,$B163)-SUMIFS('Регистрация расход товаров'!$H$4:$H$2000,'Регистрация расход товаров'!$A$4:$A$2000,"&gt;="&amp;DATE(YEAR($A$4),MONTH($A$4)+1,1),'Регистрация расход товаров'!$D$4:$D$2000,$B163)</f>
        <v>0</v>
      </c>
      <c r="L163" s="94">
        <f t="shared" si="8"/>
        <v>0</v>
      </c>
      <c r="M163" s="95">
        <f t="shared" si="9"/>
        <v>0</v>
      </c>
    </row>
    <row r="164" spans="1:13">
      <c r="A164" s="86">
        <f>IF(E164&gt;0,MAX($A$8:A163)+1,0)</f>
        <v>0</v>
      </c>
      <c r="B164" s="87"/>
      <c r="C164" s="88"/>
      <c r="D164" s="99"/>
      <c r="E164" s="77">
        <f t="shared" si="10"/>
        <v>0</v>
      </c>
      <c r="F164" s="103">
        <f>IFERROR((SUMIF('Остаток на начало год'!$B$5:$B$302,$B164,'Остаток на начало год'!$E$5:$E$302)+SUMIFS('Регистрация приход товаров'!$G$4:$G$2000,'Регистрация приход товаров'!$D$4:$D$2000,$B164,'Регистрация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товаров'!$D$4:$D$2000,$B164),0)</f>
        <v>0</v>
      </c>
      <c r="G164" s="95">
        <f>IFERROR((SUMIF('Остаток на начало год'!$B$5:$B$302,$B164,'Остаток на начало год'!$F$5:$F$302)+SUMIFS('Регистрация приход товаров'!$H$4:$H$2000,'Регистрация приход товаров'!$D$4:$D$2000,$B164,'Регистрация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товаров'!$D$4:$D$2000,$B164),0)</f>
        <v>0</v>
      </c>
      <c r="H164" s="94">
        <f>SUMIFS('Регистрация приход товаров'!$G$4:$G$2000,'Регистрация приход товаров'!$A$4:$A$2000,"&gt;="&amp;DATE(YEAR($A$4),MONTH($A$4),1),'Регистрация приход товаров'!$D$4:$D$2000,$B164)-SUMIFS('Регистрация приход товаров'!$G$4:$G$2000,'Регистрация приход товаров'!$A$4:$A$2000,"&gt;="&amp;DATE(YEAR($A$4),MONTH($A$4)+1,1),'Регистрация приход товаров'!$D$4:$D$2000,$B164)</f>
        <v>0</v>
      </c>
      <c r="I164" s="95">
        <f>SUMIFS('Регистрация приход товаров'!$H$4:$H$2000,'Регистрация приход товаров'!$A$4:$A$2000,"&gt;="&amp;DATE(YEAR($A$4),MONTH($A$4),1),'Регистрация приход товаров'!$D$4:$D$2000,$B164)-SUMIFS('Регистрация приход товаров'!$H$4:$H$2000,'Регистрация приход товаров'!$A$4:$A$2000,"&gt;="&amp;DATE(YEAR($A$4),MONTH($A$4)+1,1),'Регистрация приход товаров'!$D$4:$D$2000,$B164)</f>
        <v>0</v>
      </c>
      <c r="J164" s="94">
        <f>SUMIFS('Регистрация расход товаров'!$G$4:$G$2000,'Регистрация расход товаров'!$A$4:$A$2000,"&gt;="&amp;DATE(YEAR($A$4),MONTH($A$4),1),'Регистрация расход товаров'!$D$4:$D$2000,$B164)-SUMIFS('Регистрация расход товаров'!$G$4:$G$2000,'Регистрация расход товаров'!$A$4:$A$2000,"&gt;="&amp;DATE(YEAR($A$4),MONTH($A$4)+1,1),'Регистрация расход товаров'!$D$4:$D$2000,$B164)</f>
        <v>0</v>
      </c>
      <c r="K164" s="95">
        <f>SUMIFS('Регистрация расход товаров'!$H$4:$H$2000,'Регистрация расход товаров'!$A$4:$A$2000,"&gt;="&amp;DATE(YEAR($A$4),MONTH($A$4),1),'Регистрация расход товаров'!$D$4:$D$2000,$B164)-SUMIFS('Регистрация расход товаров'!$H$4:$H$2000,'Регистрация расход товаров'!$A$4:$A$2000,"&gt;="&amp;DATE(YEAR($A$4),MONTH($A$4)+1,1),'Регистрация расход товаров'!$D$4:$D$2000,$B164)</f>
        <v>0</v>
      </c>
      <c r="L164" s="94">
        <f t="shared" si="8"/>
        <v>0</v>
      </c>
      <c r="M164" s="95">
        <f t="shared" si="9"/>
        <v>0</v>
      </c>
    </row>
    <row r="165" spans="1:13">
      <c r="A165" s="86">
        <f>IF(E165&gt;0,MAX($A$8:A164)+1,0)</f>
        <v>0</v>
      </c>
      <c r="B165" s="87"/>
      <c r="C165" s="88"/>
      <c r="D165" s="99"/>
      <c r="E165" s="77">
        <f t="shared" si="10"/>
        <v>0</v>
      </c>
      <c r="F165" s="103">
        <f>IFERROR((SUMIF('Остаток на начало год'!$B$5:$B$302,$B165,'Остаток на начало год'!$E$5:$E$302)+SUMIFS('Регистрация приход товаров'!$G$4:$G$2000,'Регистрация приход товаров'!$D$4:$D$2000,$B165,'Регистрация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товаров'!$D$4:$D$2000,$B165),0)</f>
        <v>0</v>
      </c>
      <c r="G165" s="95">
        <f>IFERROR((SUMIF('Остаток на начало год'!$B$5:$B$302,$B165,'Остаток на начало год'!$F$5:$F$302)+SUMIFS('Регистрация приход товаров'!$H$4:$H$2000,'Регистрация приход товаров'!$D$4:$D$2000,$B165,'Регистрация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товаров'!$D$4:$D$2000,$B165),0)</f>
        <v>0</v>
      </c>
      <c r="H165" s="94">
        <f>SUMIFS('Регистрация приход товаров'!$G$4:$G$2000,'Регистрация приход товаров'!$A$4:$A$2000,"&gt;="&amp;DATE(YEAR($A$4),MONTH($A$4),1),'Регистрация приход товаров'!$D$4:$D$2000,$B165)-SUMIFS('Регистрация приход товаров'!$G$4:$G$2000,'Регистрация приход товаров'!$A$4:$A$2000,"&gt;="&amp;DATE(YEAR($A$4),MONTH($A$4)+1,1),'Регистрация приход товаров'!$D$4:$D$2000,$B165)</f>
        <v>0</v>
      </c>
      <c r="I165" s="95">
        <f>SUMIFS('Регистрация приход товаров'!$H$4:$H$2000,'Регистрация приход товаров'!$A$4:$A$2000,"&gt;="&amp;DATE(YEAR($A$4),MONTH($A$4),1),'Регистрация приход товаров'!$D$4:$D$2000,$B165)-SUMIFS('Регистрация приход товаров'!$H$4:$H$2000,'Регистрация приход товаров'!$A$4:$A$2000,"&gt;="&amp;DATE(YEAR($A$4),MONTH($A$4)+1,1),'Регистрация приход товаров'!$D$4:$D$2000,$B165)</f>
        <v>0</v>
      </c>
      <c r="J165" s="94">
        <f>SUMIFS('Регистрация расход товаров'!$G$4:$G$2000,'Регистрация расход товаров'!$A$4:$A$2000,"&gt;="&amp;DATE(YEAR($A$4),MONTH($A$4),1),'Регистрация расход товаров'!$D$4:$D$2000,$B165)-SUMIFS('Регистрация расход товаров'!$G$4:$G$2000,'Регистрация расход товаров'!$A$4:$A$2000,"&gt;="&amp;DATE(YEAR($A$4),MONTH($A$4)+1,1),'Регистрация расход товаров'!$D$4:$D$2000,$B165)</f>
        <v>0</v>
      </c>
      <c r="K165" s="95">
        <f>SUMIFS('Регистрация расход товаров'!$H$4:$H$2000,'Регистрация расход товаров'!$A$4:$A$2000,"&gt;="&amp;DATE(YEAR($A$4),MONTH($A$4),1),'Регистрация расход товаров'!$D$4:$D$2000,$B165)-SUMIFS('Регистрация расход товаров'!$H$4:$H$2000,'Регистрация расход товаров'!$A$4:$A$2000,"&gt;="&amp;DATE(YEAR($A$4),MONTH($A$4)+1,1),'Регистрация расход товаров'!$D$4:$D$2000,$B165)</f>
        <v>0</v>
      </c>
      <c r="L165" s="94">
        <f t="shared" si="8"/>
        <v>0</v>
      </c>
      <c r="M165" s="95">
        <f t="shared" si="9"/>
        <v>0</v>
      </c>
    </row>
    <row r="166" spans="1:13">
      <c r="A166" s="86">
        <f>IF(E166&gt;0,MAX($A$8:A165)+1,0)</f>
        <v>0</v>
      </c>
      <c r="B166" s="87"/>
      <c r="C166" s="88"/>
      <c r="D166" s="99"/>
      <c r="E166" s="77">
        <f t="shared" si="10"/>
        <v>0</v>
      </c>
      <c r="F166" s="103">
        <f>IFERROR((SUMIF('Остаток на начало год'!$B$5:$B$302,$B166,'Остаток на начало год'!$E$5:$E$302)+SUMIFS('Регистрация приход товаров'!$G$4:$G$2000,'Регистрация приход товаров'!$D$4:$D$2000,$B166,'Регистрация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товаров'!$D$4:$D$2000,$B166),0)</f>
        <v>0</v>
      </c>
      <c r="G166" s="95">
        <f>IFERROR((SUMIF('Остаток на начало год'!$B$5:$B$302,$B166,'Остаток на начало год'!$F$5:$F$302)+SUMIFS('Регистрация приход товаров'!$H$4:$H$2000,'Регистрация приход товаров'!$D$4:$D$2000,$B166,'Регистрация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товаров'!$D$4:$D$2000,$B166),0)</f>
        <v>0</v>
      </c>
      <c r="H166" s="94">
        <f>SUMIFS('Регистрация приход товаров'!$G$4:$G$2000,'Регистрация приход товаров'!$A$4:$A$2000,"&gt;="&amp;DATE(YEAR($A$4),MONTH($A$4),1),'Регистрация приход товаров'!$D$4:$D$2000,$B166)-SUMIFS('Регистрация приход товаров'!$G$4:$G$2000,'Регистрация приход товаров'!$A$4:$A$2000,"&gt;="&amp;DATE(YEAR($A$4),MONTH($A$4)+1,1),'Регистрация приход товаров'!$D$4:$D$2000,$B166)</f>
        <v>0</v>
      </c>
      <c r="I166" s="95">
        <f>SUMIFS('Регистрация приход товаров'!$H$4:$H$2000,'Регистрация приход товаров'!$A$4:$A$2000,"&gt;="&amp;DATE(YEAR($A$4),MONTH($A$4),1),'Регистрация приход товаров'!$D$4:$D$2000,$B166)-SUMIFS('Регистрация приход товаров'!$H$4:$H$2000,'Регистрация приход товаров'!$A$4:$A$2000,"&gt;="&amp;DATE(YEAR($A$4),MONTH($A$4)+1,1),'Регистрация приход товаров'!$D$4:$D$2000,$B166)</f>
        <v>0</v>
      </c>
      <c r="J166" s="94">
        <f>SUMIFS('Регистрация расход товаров'!$G$4:$G$2000,'Регистрация расход товаров'!$A$4:$A$2000,"&gt;="&amp;DATE(YEAR($A$4),MONTH($A$4),1),'Регистрация расход товаров'!$D$4:$D$2000,$B166)-SUMIFS('Регистрация расход товаров'!$G$4:$G$2000,'Регистрация расход товаров'!$A$4:$A$2000,"&gt;="&amp;DATE(YEAR($A$4),MONTH($A$4)+1,1),'Регистрация расход товаров'!$D$4:$D$2000,$B166)</f>
        <v>0</v>
      </c>
      <c r="K166" s="95">
        <f>SUMIFS('Регистрация расход товаров'!$H$4:$H$2000,'Регистрация расход товаров'!$A$4:$A$2000,"&gt;="&amp;DATE(YEAR($A$4),MONTH($A$4),1),'Регистрация расход товаров'!$D$4:$D$2000,$B166)-SUMIFS('Регистрация расход товаров'!$H$4:$H$2000,'Регистрация расход товаров'!$A$4:$A$2000,"&gt;="&amp;DATE(YEAR($A$4),MONTH($A$4)+1,1),'Регистрация расход товаров'!$D$4:$D$2000,$B166)</f>
        <v>0</v>
      </c>
      <c r="L166" s="94">
        <f t="shared" si="8"/>
        <v>0</v>
      </c>
      <c r="M166" s="95">
        <f t="shared" si="9"/>
        <v>0</v>
      </c>
    </row>
    <row r="167" spans="1:13">
      <c r="A167" s="86">
        <f>IF(E167&gt;0,MAX($A$8:A166)+1,0)</f>
        <v>0</v>
      </c>
      <c r="B167" s="87"/>
      <c r="C167" s="88"/>
      <c r="D167" s="99"/>
      <c r="E167" s="77">
        <f t="shared" si="10"/>
        <v>0</v>
      </c>
      <c r="F167" s="103">
        <f>IFERROR((SUMIF('Остаток на начало год'!$B$5:$B$302,$B167,'Остаток на начало год'!$E$5:$E$302)+SUMIFS('Регистрация приход товаров'!$G$4:$G$2000,'Регистрация приход товаров'!$D$4:$D$2000,$B167,'Регистрация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товаров'!$D$4:$D$2000,$B167),0)</f>
        <v>0</v>
      </c>
      <c r="G167" s="95">
        <f>IFERROR((SUMIF('Остаток на начало год'!$B$5:$B$302,$B167,'Остаток на начало год'!$F$5:$F$302)+SUMIFS('Регистрация приход товаров'!$H$4:$H$2000,'Регистрация приход товаров'!$D$4:$D$2000,$B167,'Регистрация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товаров'!$D$4:$D$2000,$B167),0)</f>
        <v>0</v>
      </c>
      <c r="H167" s="94">
        <f>SUMIFS('Регистрация приход товаров'!$G$4:$G$2000,'Регистрация приход товаров'!$A$4:$A$2000,"&gt;="&amp;DATE(YEAR($A$4),MONTH($A$4),1),'Регистрация приход товаров'!$D$4:$D$2000,$B167)-SUMIFS('Регистрация приход товаров'!$G$4:$G$2000,'Регистрация приход товаров'!$A$4:$A$2000,"&gt;="&amp;DATE(YEAR($A$4),MONTH($A$4)+1,1),'Регистрация приход товаров'!$D$4:$D$2000,$B167)</f>
        <v>0</v>
      </c>
      <c r="I167" s="95">
        <f>SUMIFS('Регистрация приход товаров'!$H$4:$H$2000,'Регистрация приход товаров'!$A$4:$A$2000,"&gt;="&amp;DATE(YEAR($A$4),MONTH($A$4),1),'Регистрация приход товаров'!$D$4:$D$2000,$B167)-SUMIFS('Регистрация приход товаров'!$H$4:$H$2000,'Регистрация приход товаров'!$A$4:$A$2000,"&gt;="&amp;DATE(YEAR($A$4),MONTH($A$4)+1,1),'Регистрация приход товаров'!$D$4:$D$2000,$B167)</f>
        <v>0</v>
      </c>
      <c r="J167" s="94">
        <f>SUMIFS('Регистрация расход товаров'!$G$4:$G$2000,'Регистрация расход товаров'!$A$4:$A$2000,"&gt;="&amp;DATE(YEAR($A$4),MONTH($A$4),1),'Регистрация расход товаров'!$D$4:$D$2000,$B167)-SUMIFS('Регистрация расход товаров'!$G$4:$G$2000,'Регистрация расход товаров'!$A$4:$A$2000,"&gt;="&amp;DATE(YEAR($A$4),MONTH($A$4)+1,1),'Регистрация расход товаров'!$D$4:$D$2000,$B167)</f>
        <v>0</v>
      </c>
      <c r="K167" s="95">
        <f>SUMIFS('Регистрация расход товаров'!$H$4:$H$2000,'Регистрация расход товаров'!$A$4:$A$2000,"&gt;="&amp;DATE(YEAR($A$4),MONTH($A$4),1),'Регистрация расход товаров'!$D$4:$D$2000,$B167)-SUMIFS('Регистрация расход товаров'!$H$4:$H$2000,'Регистрация расход товаров'!$A$4:$A$2000,"&gt;="&amp;DATE(YEAR($A$4),MONTH($A$4)+1,1),'Регистрация расход товаров'!$D$4:$D$2000,$B167)</f>
        <v>0</v>
      </c>
      <c r="L167" s="94">
        <f t="shared" si="8"/>
        <v>0</v>
      </c>
      <c r="M167" s="95">
        <f t="shared" si="9"/>
        <v>0</v>
      </c>
    </row>
    <row r="168" spans="1:13">
      <c r="A168" s="86">
        <f>IF(E168&gt;0,MAX($A$8:A167)+1,0)</f>
        <v>0</v>
      </c>
      <c r="B168" s="87"/>
      <c r="C168" s="88"/>
      <c r="D168" s="99"/>
      <c r="E168" s="77">
        <f t="shared" si="10"/>
        <v>0</v>
      </c>
      <c r="F168" s="103">
        <f>IFERROR((SUMIF('Остаток на начало год'!$B$5:$B$302,$B168,'Остаток на начало год'!$E$5:$E$302)+SUMIFS('Регистрация приход товаров'!$G$4:$G$2000,'Регистрация приход товаров'!$D$4:$D$2000,$B168,'Регистрация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товаров'!$D$4:$D$2000,$B168),0)</f>
        <v>0</v>
      </c>
      <c r="G168" s="95">
        <f>IFERROR((SUMIF('Остаток на начало год'!$B$5:$B$302,$B168,'Остаток на начало год'!$F$5:$F$302)+SUMIFS('Регистрация приход товаров'!$H$4:$H$2000,'Регистрация приход товаров'!$D$4:$D$2000,$B168,'Регистрация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товаров'!$D$4:$D$2000,$B168),0)</f>
        <v>0</v>
      </c>
      <c r="H168" s="94">
        <f>SUMIFS('Регистрация приход товаров'!$G$4:$G$2000,'Регистрация приход товаров'!$A$4:$A$2000,"&gt;="&amp;DATE(YEAR($A$4),MONTH($A$4),1),'Регистрация приход товаров'!$D$4:$D$2000,$B168)-SUMIFS('Регистрация приход товаров'!$G$4:$G$2000,'Регистрация приход товаров'!$A$4:$A$2000,"&gt;="&amp;DATE(YEAR($A$4),MONTH($A$4)+1,1),'Регистрация приход товаров'!$D$4:$D$2000,$B168)</f>
        <v>0</v>
      </c>
      <c r="I168" s="95">
        <f>SUMIFS('Регистрация приход товаров'!$H$4:$H$2000,'Регистрация приход товаров'!$A$4:$A$2000,"&gt;="&amp;DATE(YEAR($A$4),MONTH($A$4),1),'Регистрация приход товаров'!$D$4:$D$2000,$B168)-SUMIFS('Регистрация приход товаров'!$H$4:$H$2000,'Регистрация приход товаров'!$A$4:$A$2000,"&gt;="&amp;DATE(YEAR($A$4),MONTH($A$4)+1,1),'Регистрация приход товаров'!$D$4:$D$2000,$B168)</f>
        <v>0</v>
      </c>
      <c r="J168" s="94">
        <f>SUMIFS('Регистрация расход товаров'!$G$4:$G$2000,'Регистрация расход товаров'!$A$4:$A$2000,"&gt;="&amp;DATE(YEAR($A$4),MONTH($A$4),1),'Регистрация расход товаров'!$D$4:$D$2000,$B168)-SUMIFS('Регистрация расход товаров'!$G$4:$G$2000,'Регистрация расход товаров'!$A$4:$A$2000,"&gt;="&amp;DATE(YEAR($A$4),MONTH($A$4)+1,1),'Регистрация расход товаров'!$D$4:$D$2000,$B168)</f>
        <v>0</v>
      </c>
      <c r="K168" s="95">
        <f>SUMIFS('Регистрация расход товаров'!$H$4:$H$2000,'Регистрация расход товаров'!$A$4:$A$2000,"&gt;="&amp;DATE(YEAR($A$4),MONTH($A$4),1),'Регистрация расход товаров'!$D$4:$D$2000,$B168)-SUMIFS('Регистрация расход товаров'!$H$4:$H$2000,'Регистрация расход товаров'!$A$4:$A$2000,"&gt;="&amp;DATE(YEAR($A$4),MONTH($A$4)+1,1),'Регистрация расход товаров'!$D$4:$D$2000,$B168)</f>
        <v>0</v>
      </c>
      <c r="L168" s="94">
        <f t="shared" si="8"/>
        <v>0</v>
      </c>
      <c r="M168" s="95">
        <f t="shared" si="9"/>
        <v>0</v>
      </c>
    </row>
    <row r="169" spans="1:13">
      <c r="A169" s="86">
        <f>IF(E169&gt;0,MAX($A$8:A168)+1,0)</f>
        <v>0</v>
      </c>
      <c r="B169" s="87"/>
      <c r="C169" s="88"/>
      <c r="D169" s="99"/>
      <c r="E169" s="77">
        <f t="shared" si="10"/>
        <v>0</v>
      </c>
      <c r="F169" s="103">
        <f>IFERROR((SUMIF('Остаток на начало год'!$B$5:$B$302,$B169,'Остаток на начало год'!$E$5:$E$302)+SUMIFS('Регистрация приход товаров'!$G$4:$G$2000,'Регистрация приход товаров'!$D$4:$D$2000,$B169,'Регистрация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товаров'!$D$4:$D$2000,$B169),0)</f>
        <v>0</v>
      </c>
      <c r="G169" s="95">
        <f>IFERROR((SUMIF('Остаток на начало год'!$B$5:$B$302,$B169,'Остаток на начало год'!$F$5:$F$302)+SUMIFS('Регистрация приход товаров'!$H$4:$H$2000,'Регистрация приход товаров'!$D$4:$D$2000,$B169,'Регистрация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товаров'!$D$4:$D$2000,$B169),0)</f>
        <v>0</v>
      </c>
      <c r="H169" s="94">
        <f>SUMIFS('Регистрация приход товаров'!$G$4:$G$2000,'Регистрация приход товаров'!$A$4:$A$2000,"&gt;="&amp;DATE(YEAR($A$4),MONTH($A$4),1),'Регистрация приход товаров'!$D$4:$D$2000,$B169)-SUMIFS('Регистрация приход товаров'!$G$4:$G$2000,'Регистрация приход товаров'!$A$4:$A$2000,"&gt;="&amp;DATE(YEAR($A$4),MONTH($A$4)+1,1),'Регистрация приход товаров'!$D$4:$D$2000,$B169)</f>
        <v>0</v>
      </c>
      <c r="I169" s="95">
        <f>SUMIFS('Регистрация приход товаров'!$H$4:$H$2000,'Регистрация приход товаров'!$A$4:$A$2000,"&gt;="&amp;DATE(YEAR($A$4),MONTH($A$4),1),'Регистрация приход товаров'!$D$4:$D$2000,$B169)-SUMIFS('Регистрация приход товаров'!$H$4:$H$2000,'Регистрация приход товаров'!$A$4:$A$2000,"&gt;="&amp;DATE(YEAR($A$4),MONTH($A$4)+1,1),'Регистрация приход товаров'!$D$4:$D$2000,$B169)</f>
        <v>0</v>
      </c>
      <c r="J169" s="94">
        <f>SUMIFS('Регистрация расход товаров'!$G$4:$G$2000,'Регистрация расход товаров'!$A$4:$A$2000,"&gt;="&amp;DATE(YEAR($A$4),MONTH($A$4),1),'Регистрация расход товаров'!$D$4:$D$2000,$B169)-SUMIFS('Регистрация расход товаров'!$G$4:$G$2000,'Регистрация расход товаров'!$A$4:$A$2000,"&gt;="&amp;DATE(YEAR($A$4),MONTH($A$4)+1,1),'Регистрация расход товаров'!$D$4:$D$2000,$B169)</f>
        <v>0</v>
      </c>
      <c r="K169" s="95">
        <f>SUMIFS('Регистрация расход товаров'!$H$4:$H$2000,'Регистрация расход товаров'!$A$4:$A$2000,"&gt;="&amp;DATE(YEAR($A$4),MONTH($A$4),1),'Регистрация расход товаров'!$D$4:$D$2000,$B169)-SUMIFS('Регистрация расход товаров'!$H$4:$H$2000,'Регистрация расход товаров'!$A$4:$A$2000,"&gt;="&amp;DATE(YEAR($A$4),MONTH($A$4)+1,1),'Регистрация расход товаров'!$D$4:$D$2000,$B169)</f>
        <v>0</v>
      </c>
      <c r="L169" s="94">
        <f t="shared" si="8"/>
        <v>0</v>
      </c>
      <c r="M169" s="95">
        <f t="shared" si="9"/>
        <v>0</v>
      </c>
    </row>
    <row r="170" spans="1:13">
      <c r="A170" s="86">
        <f>IF(E170&gt;0,MAX($A$8:A169)+1,0)</f>
        <v>0</v>
      </c>
      <c r="B170" s="87"/>
      <c r="C170" s="88"/>
      <c r="D170" s="99"/>
      <c r="E170" s="77">
        <f t="shared" si="10"/>
        <v>0</v>
      </c>
      <c r="F170" s="103">
        <f>IFERROR((SUMIF('Остаток на начало год'!$B$5:$B$302,$B170,'Остаток на начало год'!$E$5:$E$302)+SUMIFS('Регистрация приход товаров'!$G$4:$G$2000,'Регистрация приход товаров'!$D$4:$D$2000,$B170,'Регистрация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товаров'!$D$4:$D$2000,$B170),0)</f>
        <v>0</v>
      </c>
      <c r="G170" s="95">
        <f>IFERROR((SUMIF('Остаток на начало год'!$B$5:$B$302,$B170,'Остаток на начало год'!$F$5:$F$302)+SUMIFS('Регистрация приход товаров'!$H$4:$H$2000,'Регистрация приход товаров'!$D$4:$D$2000,$B170,'Регистрация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товаров'!$D$4:$D$2000,$B170),0)</f>
        <v>0</v>
      </c>
      <c r="H170" s="94">
        <f>SUMIFS('Регистрация приход товаров'!$G$4:$G$2000,'Регистрация приход товаров'!$A$4:$A$2000,"&gt;="&amp;DATE(YEAR($A$4),MONTH($A$4),1),'Регистрация приход товаров'!$D$4:$D$2000,$B170)-SUMIFS('Регистрация приход товаров'!$G$4:$G$2000,'Регистрация приход товаров'!$A$4:$A$2000,"&gt;="&amp;DATE(YEAR($A$4),MONTH($A$4)+1,1),'Регистрация приход товаров'!$D$4:$D$2000,$B170)</f>
        <v>0</v>
      </c>
      <c r="I170" s="95">
        <f>SUMIFS('Регистрация приход товаров'!$H$4:$H$2000,'Регистрация приход товаров'!$A$4:$A$2000,"&gt;="&amp;DATE(YEAR($A$4),MONTH($A$4),1),'Регистрация приход товаров'!$D$4:$D$2000,$B170)-SUMIFS('Регистрация приход товаров'!$H$4:$H$2000,'Регистрация приход товаров'!$A$4:$A$2000,"&gt;="&amp;DATE(YEAR($A$4),MONTH($A$4)+1,1),'Регистрация приход товаров'!$D$4:$D$2000,$B170)</f>
        <v>0</v>
      </c>
      <c r="J170" s="94">
        <f>SUMIFS('Регистрация расход товаров'!$G$4:$G$2000,'Регистрация расход товаров'!$A$4:$A$2000,"&gt;="&amp;DATE(YEAR($A$4),MONTH($A$4),1),'Регистрация расход товаров'!$D$4:$D$2000,$B170)-SUMIFS('Регистрация расход товаров'!$G$4:$G$2000,'Регистрация расход товаров'!$A$4:$A$2000,"&gt;="&amp;DATE(YEAR($A$4),MONTH($A$4)+1,1),'Регистрация расход товаров'!$D$4:$D$2000,$B170)</f>
        <v>0</v>
      </c>
      <c r="K170" s="95">
        <f>SUMIFS('Регистрация расход товаров'!$H$4:$H$2000,'Регистрация расход товаров'!$A$4:$A$2000,"&gt;="&amp;DATE(YEAR($A$4),MONTH($A$4),1),'Регистрация расход товаров'!$D$4:$D$2000,$B170)-SUMIFS('Регистрация расход товаров'!$H$4:$H$2000,'Регистрация расход товаров'!$A$4:$A$2000,"&gt;="&amp;DATE(YEAR($A$4),MONTH($A$4)+1,1),'Регистрация расход товаров'!$D$4:$D$2000,$B170)</f>
        <v>0</v>
      </c>
      <c r="L170" s="94">
        <f t="shared" si="8"/>
        <v>0</v>
      </c>
      <c r="M170" s="95">
        <f t="shared" si="9"/>
        <v>0</v>
      </c>
    </row>
    <row r="171" spans="1:13">
      <c r="A171" s="86">
        <f>IF(E171&gt;0,MAX($A$8:A170)+1,0)</f>
        <v>0</v>
      </c>
      <c r="B171" s="87"/>
      <c r="C171" s="88"/>
      <c r="D171" s="99"/>
      <c r="E171" s="77">
        <f t="shared" si="10"/>
        <v>0</v>
      </c>
      <c r="F171" s="103">
        <f>IFERROR((SUMIF('Остаток на начало год'!$B$5:$B$302,$B171,'Остаток на начало год'!$E$5:$E$302)+SUMIFS('Регистрация приход товаров'!$G$4:$G$2000,'Регистрация приход товаров'!$D$4:$D$2000,$B171,'Регистрация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товаров'!$D$4:$D$2000,$B171),0)</f>
        <v>0</v>
      </c>
      <c r="G171" s="95">
        <f>IFERROR((SUMIF('Остаток на начало год'!$B$5:$B$302,$B171,'Остаток на начало год'!$F$5:$F$302)+SUMIFS('Регистрация приход товаров'!$H$4:$H$2000,'Регистрация приход товаров'!$D$4:$D$2000,$B171,'Регистрация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товаров'!$D$4:$D$2000,$B171),0)</f>
        <v>0</v>
      </c>
      <c r="H171" s="94">
        <f>SUMIFS('Регистрация приход товаров'!$G$4:$G$2000,'Регистрация приход товаров'!$A$4:$A$2000,"&gt;="&amp;DATE(YEAR($A$4),MONTH($A$4),1),'Регистрация приход товаров'!$D$4:$D$2000,$B171)-SUMIFS('Регистрация приход товаров'!$G$4:$G$2000,'Регистрация приход товаров'!$A$4:$A$2000,"&gt;="&amp;DATE(YEAR($A$4),MONTH($A$4)+1,1),'Регистрация приход товаров'!$D$4:$D$2000,$B171)</f>
        <v>0</v>
      </c>
      <c r="I171" s="95">
        <f>SUMIFS('Регистрация приход товаров'!$H$4:$H$2000,'Регистрация приход товаров'!$A$4:$A$2000,"&gt;="&amp;DATE(YEAR($A$4),MONTH($A$4),1),'Регистрация приход товаров'!$D$4:$D$2000,$B171)-SUMIFS('Регистрация приход товаров'!$H$4:$H$2000,'Регистрация приход товаров'!$A$4:$A$2000,"&gt;="&amp;DATE(YEAR($A$4),MONTH($A$4)+1,1),'Регистрация приход товаров'!$D$4:$D$2000,$B171)</f>
        <v>0</v>
      </c>
      <c r="J171" s="94">
        <f>SUMIFS('Регистрация расход товаров'!$G$4:$G$2000,'Регистрация расход товаров'!$A$4:$A$2000,"&gt;="&amp;DATE(YEAR($A$4),MONTH($A$4),1),'Регистрация расход товаров'!$D$4:$D$2000,$B171)-SUMIFS('Регистрация расход товаров'!$G$4:$G$2000,'Регистрация расход товаров'!$A$4:$A$2000,"&gt;="&amp;DATE(YEAR($A$4),MONTH($A$4)+1,1),'Регистрация расход товаров'!$D$4:$D$2000,$B171)</f>
        <v>0</v>
      </c>
      <c r="K171" s="95">
        <f>SUMIFS('Регистрация расход товаров'!$H$4:$H$2000,'Регистрация расход товаров'!$A$4:$A$2000,"&gt;="&amp;DATE(YEAR($A$4),MONTH($A$4),1),'Регистрация расход товаров'!$D$4:$D$2000,$B171)-SUMIFS('Регистрация расход товаров'!$H$4:$H$2000,'Регистрация расход товаров'!$A$4:$A$2000,"&gt;="&amp;DATE(YEAR($A$4),MONTH($A$4)+1,1),'Регистрация расход товаров'!$D$4:$D$2000,$B171)</f>
        <v>0</v>
      </c>
      <c r="L171" s="94">
        <f t="shared" si="8"/>
        <v>0</v>
      </c>
      <c r="M171" s="95">
        <f t="shared" si="9"/>
        <v>0</v>
      </c>
    </row>
    <row r="172" spans="1:13">
      <c r="A172" s="86">
        <f>IF(E172&gt;0,MAX($A$8:A171)+1,0)</f>
        <v>0</v>
      </c>
      <c r="B172" s="87"/>
      <c r="C172" s="88"/>
      <c r="D172" s="99"/>
      <c r="E172" s="77">
        <f t="shared" si="10"/>
        <v>0</v>
      </c>
      <c r="F172" s="103">
        <f>IFERROR((SUMIF('Остаток на начало год'!$B$5:$B$302,$B172,'Остаток на начало год'!$E$5:$E$302)+SUMIFS('Регистрация приход товаров'!$G$4:$G$2000,'Регистрация приход товаров'!$D$4:$D$2000,$B172,'Регистрация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товаров'!$D$4:$D$2000,$B172),0)</f>
        <v>0</v>
      </c>
      <c r="G172" s="95">
        <f>IFERROR((SUMIF('Остаток на начало год'!$B$5:$B$302,$B172,'Остаток на начало год'!$F$5:$F$302)+SUMIFS('Регистрация приход товаров'!$H$4:$H$2000,'Регистрация приход товаров'!$D$4:$D$2000,$B172,'Регистрация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товаров'!$D$4:$D$2000,$B172),0)</f>
        <v>0</v>
      </c>
      <c r="H172" s="94">
        <f>SUMIFS('Регистрация приход товаров'!$G$4:$G$2000,'Регистрация приход товаров'!$A$4:$A$2000,"&gt;="&amp;DATE(YEAR($A$4),MONTH($A$4),1),'Регистрация приход товаров'!$D$4:$D$2000,$B172)-SUMIFS('Регистрация приход товаров'!$G$4:$G$2000,'Регистрация приход товаров'!$A$4:$A$2000,"&gt;="&amp;DATE(YEAR($A$4),MONTH($A$4)+1,1),'Регистрация приход товаров'!$D$4:$D$2000,$B172)</f>
        <v>0</v>
      </c>
      <c r="I172" s="95">
        <f>SUMIFS('Регистрация приход товаров'!$H$4:$H$2000,'Регистрация приход товаров'!$A$4:$A$2000,"&gt;="&amp;DATE(YEAR($A$4),MONTH($A$4),1),'Регистрация приход товаров'!$D$4:$D$2000,$B172)-SUMIFS('Регистрация приход товаров'!$H$4:$H$2000,'Регистрация приход товаров'!$A$4:$A$2000,"&gt;="&amp;DATE(YEAR($A$4),MONTH($A$4)+1,1),'Регистрация приход товаров'!$D$4:$D$2000,$B172)</f>
        <v>0</v>
      </c>
      <c r="J172" s="94">
        <f>SUMIFS('Регистрация расход товаров'!$G$4:$G$2000,'Регистрация расход товаров'!$A$4:$A$2000,"&gt;="&amp;DATE(YEAR($A$4),MONTH($A$4),1),'Регистрация расход товаров'!$D$4:$D$2000,$B172)-SUMIFS('Регистрация расход товаров'!$G$4:$G$2000,'Регистрация расход товаров'!$A$4:$A$2000,"&gt;="&amp;DATE(YEAR($A$4),MONTH($A$4)+1,1),'Регистрация расход товаров'!$D$4:$D$2000,$B172)</f>
        <v>0</v>
      </c>
      <c r="K172" s="95">
        <f>SUMIFS('Регистрация расход товаров'!$H$4:$H$2000,'Регистрация расход товаров'!$A$4:$A$2000,"&gt;="&amp;DATE(YEAR($A$4),MONTH($A$4),1),'Регистрация расход товаров'!$D$4:$D$2000,$B172)-SUMIFS('Регистрация расход товаров'!$H$4:$H$2000,'Регистрация расход товаров'!$A$4:$A$2000,"&gt;="&amp;DATE(YEAR($A$4),MONTH($A$4)+1,1),'Регистрация расход товаров'!$D$4:$D$2000,$B172)</f>
        <v>0</v>
      </c>
      <c r="L172" s="94">
        <f t="shared" si="8"/>
        <v>0</v>
      </c>
      <c r="M172" s="95">
        <f t="shared" si="9"/>
        <v>0</v>
      </c>
    </row>
    <row r="173" spans="1:13">
      <c r="A173" s="86">
        <f>IF(E173&gt;0,MAX($A$8:A172)+1,0)</f>
        <v>0</v>
      </c>
      <c r="B173" s="87"/>
      <c r="C173" s="88"/>
      <c r="D173" s="99"/>
      <c r="E173" s="77">
        <f t="shared" si="10"/>
        <v>0</v>
      </c>
      <c r="F173" s="103">
        <f>IFERROR((SUMIF('Остаток на начало год'!$B$5:$B$302,$B173,'Остаток на начало год'!$E$5:$E$302)+SUMIFS('Регистрация приход товаров'!$G$4:$G$2000,'Регистрация приход товаров'!$D$4:$D$2000,$B173,'Регистрация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товаров'!$D$4:$D$2000,$B173),0)</f>
        <v>0</v>
      </c>
      <c r="G173" s="95">
        <f>IFERROR((SUMIF('Остаток на начало год'!$B$5:$B$302,$B173,'Остаток на начало год'!$F$5:$F$302)+SUMIFS('Регистрация приход товаров'!$H$4:$H$2000,'Регистрация приход товаров'!$D$4:$D$2000,$B173,'Регистрация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товаров'!$D$4:$D$2000,$B173),0)</f>
        <v>0</v>
      </c>
      <c r="H173" s="94">
        <f>SUMIFS('Регистрация приход товаров'!$G$4:$G$2000,'Регистрация приход товаров'!$A$4:$A$2000,"&gt;="&amp;DATE(YEAR($A$4),MONTH($A$4),1),'Регистрация приход товаров'!$D$4:$D$2000,$B173)-SUMIFS('Регистрация приход товаров'!$G$4:$G$2000,'Регистрация приход товаров'!$A$4:$A$2000,"&gt;="&amp;DATE(YEAR($A$4),MONTH($A$4)+1,1),'Регистрация приход товаров'!$D$4:$D$2000,$B173)</f>
        <v>0</v>
      </c>
      <c r="I173" s="95">
        <f>SUMIFS('Регистрация приход товаров'!$H$4:$H$2000,'Регистрация приход товаров'!$A$4:$A$2000,"&gt;="&amp;DATE(YEAR($A$4),MONTH($A$4),1),'Регистрация приход товаров'!$D$4:$D$2000,$B173)-SUMIFS('Регистрация приход товаров'!$H$4:$H$2000,'Регистрация приход товаров'!$A$4:$A$2000,"&gt;="&amp;DATE(YEAR($A$4),MONTH($A$4)+1,1),'Регистрация приход товаров'!$D$4:$D$2000,$B173)</f>
        <v>0</v>
      </c>
      <c r="J173" s="94">
        <f>SUMIFS('Регистрация расход товаров'!$G$4:$G$2000,'Регистрация расход товаров'!$A$4:$A$2000,"&gt;="&amp;DATE(YEAR($A$4),MONTH($A$4),1),'Регистрация расход товаров'!$D$4:$D$2000,$B173)-SUMIFS('Регистрация расход товаров'!$G$4:$G$2000,'Регистрация расход товаров'!$A$4:$A$2000,"&gt;="&amp;DATE(YEAR($A$4),MONTH($A$4)+1,1),'Регистрация расход товаров'!$D$4:$D$2000,$B173)</f>
        <v>0</v>
      </c>
      <c r="K173" s="95">
        <f>SUMIFS('Регистрация расход товаров'!$H$4:$H$2000,'Регистрация расход товаров'!$A$4:$A$2000,"&gt;="&amp;DATE(YEAR($A$4),MONTH($A$4),1),'Регистрация расход товаров'!$D$4:$D$2000,$B173)-SUMIFS('Регистрация расход товаров'!$H$4:$H$2000,'Регистрация расход товаров'!$A$4:$A$2000,"&gt;="&amp;DATE(YEAR($A$4),MONTH($A$4)+1,1),'Регистрация расход товаров'!$D$4:$D$2000,$B173)</f>
        <v>0</v>
      </c>
      <c r="L173" s="94">
        <f t="shared" si="8"/>
        <v>0</v>
      </c>
      <c r="M173" s="95">
        <f t="shared" si="9"/>
        <v>0</v>
      </c>
    </row>
    <row r="174" spans="1:13">
      <c r="A174" s="86">
        <f>IF(E174&gt;0,MAX($A$8:A173)+1,0)</f>
        <v>0</v>
      </c>
      <c r="B174" s="87"/>
      <c r="C174" s="88"/>
      <c r="D174" s="99"/>
      <c r="E174" s="77">
        <f t="shared" si="10"/>
        <v>0</v>
      </c>
      <c r="F174" s="103">
        <f>IFERROR((SUMIF('Остаток на начало год'!$B$5:$B$302,$B174,'Остаток на начало год'!$E$5:$E$302)+SUMIFS('Регистрация приход товаров'!$G$4:$G$2000,'Регистрация приход товаров'!$D$4:$D$2000,$B174,'Регистрация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товаров'!$D$4:$D$2000,$B174),0)</f>
        <v>0</v>
      </c>
      <c r="G174" s="95">
        <f>IFERROR((SUMIF('Остаток на начало год'!$B$5:$B$302,$B174,'Остаток на начало год'!$F$5:$F$302)+SUMIFS('Регистрация приход товаров'!$H$4:$H$2000,'Регистрация приход товаров'!$D$4:$D$2000,$B174,'Регистрация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товаров'!$D$4:$D$2000,$B174),0)</f>
        <v>0</v>
      </c>
      <c r="H174" s="94">
        <f>SUMIFS('Регистрация приход товаров'!$G$4:$G$2000,'Регистрация приход товаров'!$A$4:$A$2000,"&gt;="&amp;DATE(YEAR($A$4),MONTH($A$4),1),'Регистрация приход товаров'!$D$4:$D$2000,$B174)-SUMIFS('Регистрация приход товаров'!$G$4:$G$2000,'Регистрация приход товаров'!$A$4:$A$2000,"&gt;="&amp;DATE(YEAR($A$4),MONTH($A$4)+1,1),'Регистрация приход товаров'!$D$4:$D$2000,$B174)</f>
        <v>0</v>
      </c>
      <c r="I174" s="95">
        <f>SUMIFS('Регистрация приход товаров'!$H$4:$H$2000,'Регистрация приход товаров'!$A$4:$A$2000,"&gt;="&amp;DATE(YEAR($A$4),MONTH($A$4),1),'Регистрация приход товаров'!$D$4:$D$2000,$B174)-SUMIFS('Регистрация приход товаров'!$H$4:$H$2000,'Регистрация приход товаров'!$A$4:$A$2000,"&gt;="&amp;DATE(YEAR($A$4),MONTH($A$4)+1,1),'Регистрация приход товаров'!$D$4:$D$2000,$B174)</f>
        <v>0</v>
      </c>
      <c r="J174" s="94">
        <f>SUMIFS('Регистрация расход товаров'!$G$4:$G$2000,'Регистрация расход товаров'!$A$4:$A$2000,"&gt;="&amp;DATE(YEAR($A$4),MONTH($A$4),1),'Регистрация расход товаров'!$D$4:$D$2000,$B174)-SUMIFS('Регистрация расход товаров'!$G$4:$G$2000,'Регистрация расход товаров'!$A$4:$A$2000,"&gt;="&amp;DATE(YEAR($A$4),MONTH($A$4)+1,1),'Регистрация расход товаров'!$D$4:$D$2000,$B174)</f>
        <v>0</v>
      </c>
      <c r="K174" s="95">
        <f>SUMIFS('Регистрация расход товаров'!$H$4:$H$2000,'Регистрация расход товаров'!$A$4:$A$2000,"&gt;="&amp;DATE(YEAR($A$4),MONTH($A$4),1),'Регистрация расход товаров'!$D$4:$D$2000,$B174)-SUMIFS('Регистрация расход товаров'!$H$4:$H$2000,'Регистрация расход товаров'!$A$4:$A$2000,"&gt;="&amp;DATE(YEAR($A$4),MONTH($A$4)+1,1),'Регистрация расход товаров'!$D$4:$D$2000,$B174)</f>
        <v>0</v>
      </c>
      <c r="L174" s="94">
        <f t="shared" si="8"/>
        <v>0</v>
      </c>
      <c r="M174" s="95">
        <f t="shared" si="9"/>
        <v>0</v>
      </c>
    </row>
    <row r="175" spans="1:13">
      <c r="A175" s="86">
        <f>IF(E175&gt;0,MAX($A$8:A174)+1,0)</f>
        <v>0</v>
      </c>
      <c r="B175" s="87"/>
      <c r="C175" s="88"/>
      <c r="D175" s="99"/>
      <c r="E175" s="77">
        <f t="shared" si="10"/>
        <v>0</v>
      </c>
      <c r="F175" s="103">
        <f>IFERROR((SUMIF('Остаток на начало год'!$B$5:$B$302,$B175,'Остаток на начало год'!$E$5:$E$302)+SUMIFS('Регистрация приход товаров'!$G$4:$G$2000,'Регистрация приход товаров'!$D$4:$D$2000,$B175,'Регистрация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товаров'!$D$4:$D$2000,$B175),0)</f>
        <v>0</v>
      </c>
      <c r="G175" s="95">
        <f>IFERROR((SUMIF('Остаток на начало год'!$B$5:$B$302,$B175,'Остаток на начало год'!$F$5:$F$302)+SUMIFS('Регистрация приход товаров'!$H$4:$H$2000,'Регистрация приход товаров'!$D$4:$D$2000,$B175,'Регистрация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товаров'!$D$4:$D$2000,$B175),0)</f>
        <v>0</v>
      </c>
      <c r="H175" s="94">
        <f>SUMIFS('Регистрация приход товаров'!$G$4:$G$2000,'Регистрация приход товаров'!$A$4:$A$2000,"&gt;="&amp;DATE(YEAR($A$4),MONTH($A$4),1),'Регистрация приход товаров'!$D$4:$D$2000,$B175)-SUMIFS('Регистрация приход товаров'!$G$4:$G$2000,'Регистрация приход товаров'!$A$4:$A$2000,"&gt;="&amp;DATE(YEAR($A$4),MONTH($A$4)+1,1),'Регистрация приход товаров'!$D$4:$D$2000,$B175)</f>
        <v>0</v>
      </c>
      <c r="I175" s="95">
        <f>SUMIFS('Регистрация приход товаров'!$H$4:$H$2000,'Регистрация приход товаров'!$A$4:$A$2000,"&gt;="&amp;DATE(YEAR($A$4),MONTH($A$4),1),'Регистрация приход товаров'!$D$4:$D$2000,$B175)-SUMIFS('Регистрация приход товаров'!$H$4:$H$2000,'Регистрация приход товаров'!$A$4:$A$2000,"&gt;="&amp;DATE(YEAR($A$4),MONTH($A$4)+1,1),'Регистрация приход товаров'!$D$4:$D$2000,$B175)</f>
        <v>0</v>
      </c>
      <c r="J175" s="94">
        <f>SUMIFS('Регистрация расход товаров'!$G$4:$G$2000,'Регистрация расход товаров'!$A$4:$A$2000,"&gt;="&amp;DATE(YEAR($A$4),MONTH($A$4),1),'Регистрация расход товаров'!$D$4:$D$2000,$B175)-SUMIFS('Регистрация расход товаров'!$G$4:$G$2000,'Регистрация расход товаров'!$A$4:$A$2000,"&gt;="&amp;DATE(YEAR($A$4),MONTH($A$4)+1,1),'Регистрация расход товаров'!$D$4:$D$2000,$B175)</f>
        <v>0</v>
      </c>
      <c r="K175" s="95">
        <f>SUMIFS('Регистрация расход товаров'!$H$4:$H$2000,'Регистрация расход товаров'!$A$4:$A$2000,"&gt;="&amp;DATE(YEAR($A$4),MONTH($A$4),1),'Регистрация расход товаров'!$D$4:$D$2000,$B175)-SUMIFS('Регистрация расход товаров'!$H$4:$H$2000,'Регистрация расход товаров'!$A$4:$A$2000,"&gt;="&amp;DATE(YEAR($A$4),MONTH($A$4)+1,1),'Регистрация расход товаров'!$D$4:$D$2000,$B175)</f>
        <v>0</v>
      </c>
      <c r="L175" s="94">
        <f t="shared" si="8"/>
        <v>0</v>
      </c>
      <c r="M175" s="95">
        <f t="shared" si="9"/>
        <v>0</v>
      </c>
    </row>
    <row r="176" spans="1:13">
      <c r="A176" s="86">
        <f>IF(E176&gt;0,MAX($A$8:A175)+1,0)</f>
        <v>0</v>
      </c>
      <c r="B176" s="87"/>
      <c r="C176" s="88"/>
      <c r="D176" s="99"/>
      <c r="E176" s="77">
        <f t="shared" si="10"/>
        <v>0</v>
      </c>
      <c r="F176" s="103">
        <f>IFERROR((SUMIF('Остаток на начало год'!$B$5:$B$302,$B176,'Остаток на начало год'!$E$5:$E$302)+SUMIFS('Регистрация приход товаров'!$G$4:$G$2000,'Регистрация приход товаров'!$D$4:$D$2000,$B176,'Регистрация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товаров'!$D$4:$D$2000,$B176),0)</f>
        <v>0</v>
      </c>
      <c r="G176" s="95">
        <f>IFERROR((SUMIF('Остаток на начало год'!$B$5:$B$302,$B176,'Остаток на начало год'!$F$5:$F$302)+SUMIFS('Регистрация приход товаров'!$H$4:$H$2000,'Регистрация приход товаров'!$D$4:$D$2000,$B176,'Регистрация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товаров'!$D$4:$D$2000,$B176),0)</f>
        <v>0</v>
      </c>
      <c r="H176" s="94">
        <f>SUMIFS('Регистрация приход товаров'!$G$4:$G$2000,'Регистрация приход товаров'!$A$4:$A$2000,"&gt;="&amp;DATE(YEAR($A$4),MONTH($A$4),1),'Регистрация приход товаров'!$D$4:$D$2000,$B176)-SUMIFS('Регистрация приход товаров'!$G$4:$G$2000,'Регистрация приход товаров'!$A$4:$A$2000,"&gt;="&amp;DATE(YEAR($A$4),MONTH($A$4)+1,1),'Регистрация приход товаров'!$D$4:$D$2000,$B176)</f>
        <v>0</v>
      </c>
      <c r="I176" s="95">
        <f>SUMIFS('Регистрация приход товаров'!$H$4:$H$2000,'Регистрация приход товаров'!$A$4:$A$2000,"&gt;="&amp;DATE(YEAR($A$4),MONTH($A$4),1),'Регистрация приход товаров'!$D$4:$D$2000,$B176)-SUMIFS('Регистрация приход товаров'!$H$4:$H$2000,'Регистрация приход товаров'!$A$4:$A$2000,"&gt;="&amp;DATE(YEAR($A$4),MONTH($A$4)+1,1),'Регистрация приход товаров'!$D$4:$D$2000,$B176)</f>
        <v>0</v>
      </c>
      <c r="J176" s="94">
        <f>SUMIFS('Регистрация расход товаров'!$G$4:$G$2000,'Регистрация расход товаров'!$A$4:$A$2000,"&gt;="&amp;DATE(YEAR($A$4),MONTH($A$4),1),'Регистрация расход товаров'!$D$4:$D$2000,$B176)-SUMIFS('Регистрация расход товаров'!$G$4:$G$2000,'Регистрация расход товаров'!$A$4:$A$2000,"&gt;="&amp;DATE(YEAR($A$4),MONTH($A$4)+1,1),'Регистрация расход товаров'!$D$4:$D$2000,$B176)</f>
        <v>0</v>
      </c>
      <c r="K176" s="95">
        <f>SUMIFS('Регистрация расход товаров'!$H$4:$H$2000,'Регистрация расход товаров'!$A$4:$A$2000,"&gt;="&amp;DATE(YEAR($A$4),MONTH($A$4),1),'Регистрация расход товаров'!$D$4:$D$2000,$B176)-SUMIFS('Регистрация расход товаров'!$H$4:$H$2000,'Регистрация расход товаров'!$A$4:$A$2000,"&gt;="&amp;DATE(YEAR($A$4),MONTH($A$4)+1,1),'Регистрация расход товаров'!$D$4:$D$2000,$B176)</f>
        <v>0</v>
      </c>
      <c r="L176" s="94">
        <f t="shared" si="8"/>
        <v>0</v>
      </c>
      <c r="M176" s="95">
        <f t="shared" si="9"/>
        <v>0</v>
      </c>
    </row>
    <row r="177" spans="1:13">
      <c r="A177" s="86">
        <f>IF(E177&gt;0,MAX($A$8:A176)+1,0)</f>
        <v>0</v>
      </c>
      <c r="B177" s="87"/>
      <c r="C177" s="88"/>
      <c r="D177" s="99"/>
      <c r="E177" s="77">
        <f t="shared" si="10"/>
        <v>0</v>
      </c>
      <c r="F177" s="103">
        <f>IFERROR((SUMIF('Остаток на начало год'!$B$5:$B$302,$B177,'Остаток на начало год'!$E$5:$E$302)+SUMIFS('Регистрация приход товаров'!$G$4:$G$2000,'Регистрация приход товаров'!$D$4:$D$2000,$B177,'Регистрация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товаров'!$D$4:$D$2000,$B177),0)</f>
        <v>0</v>
      </c>
      <c r="G177" s="95">
        <f>IFERROR((SUMIF('Остаток на начало год'!$B$5:$B$302,$B177,'Остаток на начало год'!$F$5:$F$302)+SUMIFS('Регистрация приход товаров'!$H$4:$H$2000,'Регистрация приход товаров'!$D$4:$D$2000,$B177,'Регистрация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товаров'!$D$4:$D$2000,$B177),0)</f>
        <v>0</v>
      </c>
      <c r="H177" s="94">
        <f>SUMIFS('Регистрация приход товаров'!$G$4:$G$2000,'Регистрация приход товаров'!$A$4:$A$2000,"&gt;="&amp;DATE(YEAR($A$4),MONTH($A$4),1),'Регистрация приход товаров'!$D$4:$D$2000,$B177)-SUMIFS('Регистрация приход товаров'!$G$4:$G$2000,'Регистрация приход товаров'!$A$4:$A$2000,"&gt;="&amp;DATE(YEAR($A$4),MONTH($A$4)+1,1),'Регистрация приход товаров'!$D$4:$D$2000,$B177)</f>
        <v>0</v>
      </c>
      <c r="I177" s="95">
        <f>SUMIFS('Регистрация приход товаров'!$H$4:$H$2000,'Регистрация приход товаров'!$A$4:$A$2000,"&gt;="&amp;DATE(YEAR($A$4),MONTH($A$4),1),'Регистрация приход товаров'!$D$4:$D$2000,$B177)-SUMIFS('Регистрация приход товаров'!$H$4:$H$2000,'Регистрация приход товаров'!$A$4:$A$2000,"&gt;="&amp;DATE(YEAR($A$4),MONTH($A$4)+1,1),'Регистрация приход товаров'!$D$4:$D$2000,$B177)</f>
        <v>0</v>
      </c>
      <c r="J177" s="94">
        <f>SUMIFS('Регистрация расход товаров'!$G$4:$G$2000,'Регистрация расход товаров'!$A$4:$A$2000,"&gt;="&amp;DATE(YEAR($A$4),MONTH($A$4),1),'Регистрация расход товаров'!$D$4:$D$2000,$B177)-SUMIFS('Регистрация расход товаров'!$G$4:$G$2000,'Регистрация расход товаров'!$A$4:$A$2000,"&gt;="&amp;DATE(YEAR($A$4),MONTH($A$4)+1,1),'Регистрация расход товаров'!$D$4:$D$2000,$B177)</f>
        <v>0</v>
      </c>
      <c r="K177" s="95">
        <f>SUMIFS('Регистрация расход товаров'!$H$4:$H$2000,'Регистрация расход товаров'!$A$4:$A$2000,"&gt;="&amp;DATE(YEAR($A$4),MONTH($A$4),1),'Регистрация расход товаров'!$D$4:$D$2000,$B177)-SUMIFS('Регистрация расход товаров'!$H$4:$H$2000,'Регистрация расход товаров'!$A$4:$A$2000,"&gt;="&amp;DATE(YEAR($A$4),MONTH($A$4)+1,1),'Регистрация расход товаров'!$D$4:$D$2000,$B177)</f>
        <v>0</v>
      </c>
      <c r="L177" s="94">
        <f t="shared" si="8"/>
        <v>0</v>
      </c>
      <c r="M177" s="95">
        <f t="shared" si="9"/>
        <v>0</v>
      </c>
    </row>
    <row r="178" spans="1:13">
      <c r="A178" s="86">
        <f>IF(E178&gt;0,MAX($A$8:A177)+1,0)</f>
        <v>0</v>
      </c>
      <c r="B178" s="87"/>
      <c r="C178" s="88"/>
      <c r="D178" s="99"/>
      <c r="E178" s="77">
        <f t="shared" si="10"/>
        <v>0</v>
      </c>
      <c r="F178" s="103">
        <f>IFERROR((SUMIF('Остаток на начало год'!$B$5:$B$302,$B178,'Остаток на начало год'!$E$5:$E$302)+SUMIFS('Регистрация приход товаров'!$G$4:$G$2000,'Регистрация приход товаров'!$D$4:$D$2000,$B178,'Регистрация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товаров'!$D$4:$D$2000,$B178),0)</f>
        <v>0</v>
      </c>
      <c r="G178" s="95">
        <f>IFERROR((SUMIF('Остаток на начало год'!$B$5:$B$302,$B178,'Остаток на начало год'!$F$5:$F$302)+SUMIFS('Регистрация приход товаров'!$H$4:$H$2000,'Регистрация приход товаров'!$D$4:$D$2000,$B178,'Регистрация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товаров'!$D$4:$D$2000,$B178),0)</f>
        <v>0</v>
      </c>
      <c r="H178" s="94">
        <f>SUMIFS('Регистрация приход товаров'!$G$4:$G$2000,'Регистрация приход товаров'!$A$4:$A$2000,"&gt;="&amp;DATE(YEAR($A$4),MONTH($A$4),1),'Регистрация приход товаров'!$D$4:$D$2000,$B178)-SUMIFS('Регистрация приход товаров'!$G$4:$G$2000,'Регистрация приход товаров'!$A$4:$A$2000,"&gt;="&amp;DATE(YEAR($A$4),MONTH($A$4)+1,1),'Регистрация приход товаров'!$D$4:$D$2000,$B178)</f>
        <v>0</v>
      </c>
      <c r="I178" s="95">
        <f>SUMIFS('Регистрация приход товаров'!$H$4:$H$2000,'Регистрация приход товаров'!$A$4:$A$2000,"&gt;="&amp;DATE(YEAR($A$4),MONTH($A$4),1),'Регистрация приход товаров'!$D$4:$D$2000,$B178)-SUMIFS('Регистрация приход товаров'!$H$4:$H$2000,'Регистрация приход товаров'!$A$4:$A$2000,"&gt;="&amp;DATE(YEAR($A$4),MONTH($A$4)+1,1),'Регистрация приход товаров'!$D$4:$D$2000,$B178)</f>
        <v>0</v>
      </c>
      <c r="J178" s="94">
        <f>SUMIFS('Регистрация расход товаров'!$G$4:$G$2000,'Регистрация расход товаров'!$A$4:$A$2000,"&gt;="&amp;DATE(YEAR($A$4),MONTH($A$4),1),'Регистрация расход товаров'!$D$4:$D$2000,$B178)-SUMIFS('Регистрация расход товаров'!$G$4:$G$2000,'Регистрация расход товаров'!$A$4:$A$2000,"&gt;="&amp;DATE(YEAR($A$4),MONTH($A$4)+1,1),'Регистрация расход товаров'!$D$4:$D$2000,$B178)</f>
        <v>0</v>
      </c>
      <c r="K178" s="95">
        <f>SUMIFS('Регистрация расход товаров'!$H$4:$H$2000,'Регистрация расход товаров'!$A$4:$A$2000,"&gt;="&amp;DATE(YEAR($A$4),MONTH($A$4),1),'Регистрация расход товаров'!$D$4:$D$2000,$B178)-SUMIFS('Регистрация расход товаров'!$H$4:$H$2000,'Регистрация расход товаров'!$A$4:$A$2000,"&gt;="&amp;DATE(YEAR($A$4),MONTH($A$4)+1,1),'Регистрация расход товаров'!$D$4:$D$2000,$B178)</f>
        <v>0</v>
      </c>
      <c r="L178" s="94">
        <f t="shared" si="8"/>
        <v>0</v>
      </c>
      <c r="M178" s="95">
        <f t="shared" si="9"/>
        <v>0</v>
      </c>
    </row>
    <row r="179" spans="1:13">
      <c r="A179" s="86">
        <f>IF(E179&gt;0,MAX($A$8:A178)+1,0)</f>
        <v>0</v>
      </c>
      <c r="B179" s="87"/>
      <c r="C179" s="88"/>
      <c r="D179" s="99"/>
      <c r="E179" s="77">
        <f t="shared" si="10"/>
        <v>0</v>
      </c>
      <c r="F179" s="103">
        <f>IFERROR((SUMIF('Остаток на начало год'!$B$5:$B$302,$B179,'Остаток на начало год'!$E$5:$E$302)+SUMIFS('Регистрация приход товаров'!$G$4:$G$2000,'Регистрация приход товаров'!$D$4:$D$2000,$B179,'Регистрация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товаров'!$D$4:$D$2000,$B179),0)</f>
        <v>0</v>
      </c>
      <c r="G179" s="95">
        <f>IFERROR((SUMIF('Остаток на начало год'!$B$5:$B$302,$B179,'Остаток на начало год'!$F$5:$F$302)+SUMIFS('Регистрация приход товаров'!$H$4:$H$2000,'Регистрация приход товаров'!$D$4:$D$2000,$B179,'Регистрация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товаров'!$D$4:$D$2000,$B179),0)</f>
        <v>0</v>
      </c>
      <c r="H179" s="94">
        <f>SUMIFS('Регистрация приход товаров'!$G$4:$G$2000,'Регистрация приход товаров'!$A$4:$A$2000,"&gt;="&amp;DATE(YEAR($A$4),MONTH($A$4),1),'Регистрация приход товаров'!$D$4:$D$2000,$B179)-SUMIFS('Регистрация приход товаров'!$G$4:$G$2000,'Регистрация приход товаров'!$A$4:$A$2000,"&gt;="&amp;DATE(YEAR($A$4),MONTH($A$4)+1,1),'Регистрация приход товаров'!$D$4:$D$2000,$B179)</f>
        <v>0</v>
      </c>
      <c r="I179" s="95">
        <f>SUMIFS('Регистрация приход товаров'!$H$4:$H$2000,'Регистрация приход товаров'!$A$4:$A$2000,"&gt;="&amp;DATE(YEAR($A$4),MONTH($A$4),1),'Регистрация приход товаров'!$D$4:$D$2000,$B179)-SUMIFS('Регистрация приход товаров'!$H$4:$H$2000,'Регистрация приход товаров'!$A$4:$A$2000,"&gt;="&amp;DATE(YEAR($A$4),MONTH($A$4)+1,1),'Регистрация приход товаров'!$D$4:$D$2000,$B179)</f>
        <v>0</v>
      </c>
      <c r="J179" s="94">
        <f>SUMIFS('Регистрация расход товаров'!$G$4:$G$2000,'Регистрация расход товаров'!$A$4:$A$2000,"&gt;="&amp;DATE(YEAR($A$4),MONTH($A$4),1),'Регистрация расход товаров'!$D$4:$D$2000,$B179)-SUMIFS('Регистрация расход товаров'!$G$4:$G$2000,'Регистрация расход товаров'!$A$4:$A$2000,"&gt;="&amp;DATE(YEAR($A$4),MONTH($A$4)+1,1),'Регистрация расход товаров'!$D$4:$D$2000,$B179)</f>
        <v>0</v>
      </c>
      <c r="K179" s="95">
        <f>SUMIFS('Регистрация расход товаров'!$H$4:$H$2000,'Регистрация расход товаров'!$A$4:$A$2000,"&gt;="&amp;DATE(YEAR($A$4),MONTH($A$4),1),'Регистрация расход товаров'!$D$4:$D$2000,$B179)-SUMIFS('Регистрация расход товаров'!$H$4:$H$2000,'Регистрация расход товаров'!$A$4:$A$2000,"&gt;="&amp;DATE(YEAR($A$4),MONTH($A$4)+1,1),'Регистрация расход товаров'!$D$4:$D$2000,$B179)</f>
        <v>0</v>
      </c>
      <c r="L179" s="94">
        <f t="shared" si="8"/>
        <v>0</v>
      </c>
      <c r="M179" s="95">
        <f t="shared" si="9"/>
        <v>0</v>
      </c>
    </row>
    <row r="180" spans="1:13">
      <c r="A180" s="86">
        <f>IF(E180&gt;0,MAX($A$8:A179)+1,0)</f>
        <v>0</v>
      </c>
      <c r="B180" s="87"/>
      <c r="C180" s="88"/>
      <c r="D180" s="99"/>
      <c r="E180" s="77">
        <f t="shared" si="10"/>
        <v>0</v>
      </c>
      <c r="F180" s="103">
        <f>IFERROR((SUMIF('Остаток на начало год'!$B$5:$B$302,$B180,'Остаток на начало год'!$E$5:$E$302)+SUMIFS('Регистрация приход товаров'!$G$4:$G$2000,'Регистрация приход товаров'!$D$4:$D$2000,$B180,'Регистрация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товаров'!$D$4:$D$2000,$B180),0)</f>
        <v>0</v>
      </c>
      <c r="G180" s="95">
        <f>IFERROR((SUMIF('Остаток на начало год'!$B$5:$B$302,$B180,'Остаток на начало год'!$F$5:$F$302)+SUMIFS('Регистрация приход товаров'!$H$4:$H$2000,'Регистрация приход товаров'!$D$4:$D$2000,$B180,'Регистрация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товаров'!$D$4:$D$2000,$B180),0)</f>
        <v>0</v>
      </c>
      <c r="H180" s="94">
        <f>SUMIFS('Регистрация приход товаров'!$G$4:$G$2000,'Регистрация приход товаров'!$A$4:$A$2000,"&gt;="&amp;DATE(YEAR($A$4),MONTH($A$4),1),'Регистрация приход товаров'!$D$4:$D$2000,$B180)-SUMIFS('Регистрация приход товаров'!$G$4:$G$2000,'Регистрация приход товаров'!$A$4:$A$2000,"&gt;="&amp;DATE(YEAR($A$4),MONTH($A$4)+1,1),'Регистрация приход товаров'!$D$4:$D$2000,$B180)</f>
        <v>0</v>
      </c>
      <c r="I180" s="95">
        <f>SUMIFS('Регистрация приход товаров'!$H$4:$H$2000,'Регистрация приход товаров'!$A$4:$A$2000,"&gt;="&amp;DATE(YEAR($A$4),MONTH($A$4),1),'Регистрация приход товаров'!$D$4:$D$2000,$B180)-SUMIFS('Регистрация приход товаров'!$H$4:$H$2000,'Регистрация приход товаров'!$A$4:$A$2000,"&gt;="&amp;DATE(YEAR($A$4),MONTH($A$4)+1,1),'Регистрация приход товаров'!$D$4:$D$2000,$B180)</f>
        <v>0</v>
      </c>
      <c r="J180" s="94">
        <f>SUMIFS('Регистрация расход товаров'!$G$4:$G$2000,'Регистрация расход товаров'!$A$4:$A$2000,"&gt;="&amp;DATE(YEAR($A$4),MONTH($A$4),1),'Регистрация расход товаров'!$D$4:$D$2000,$B180)-SUMIFS('Регистрация расход товаров'!$G$4:$G$2000,'Регистрация расход товаров'!$A$4:$A$2000,"&gt;="&amp;DATE(YEAR($A$4),MONTH($A$4)+1,1),'Регистрация расход товаров'!$D$4:$D$2000,$B180)</f>
        <v>0</v>
      </c>
      <c r="K180" s="95">
        <f>SUMIFS('Регистрация расход товаров'!$H$4:$H$2000,'Регистрация расход товаров'!$A$4:$A$2000,"&gt;="&amp;DATE(YEAR($A$4),MONTH($A$4),1),'Регистрация расход товаров'!$D$4:$D$2000,$B180)-SUMIFS('Регистрация расход товаров'!$H$4:$H$2000,'Регистрация расход товаров'!$A$4:$A$2000,"&gt;="&amp;DATE(YEAR($A$4),MONTH($A$4)+1,1),'Регистрация расход товаров'!$D$4:$D$2000,$B180)</f>
        <v>0</v>
      </c>
      <c r="L180" s="94">
        <f t="shared" si="8"/>
        <v>0</v>
      </c>
      <c r="M180" s="95">
        <f t="shared" si="9"/>
        <v>0</v>
      </c>
    </row>
    <row r="181" spans="1:13">
      <c r="A181" s="86">
        <f>IF(E181&gt;0,MAX($A$8:A180)+1,0)</f>
        <v>0</v>
      </c>
      <c r="B181" s="87"/>
      <c r="C181" s="88"/>
      <c r="D181" s="99"/>
      <c r="E181" s="77">
        <f t="shared" si="10"/>
        <v>0</v>
      </c>
      <c r="F181" s="103">
        <f>IFERROR((SUMIF('Остаток на начало год'!$B$5:$B$302,$B181,'Остаток на начало год'!$E$5:$E$302)+SUMIFS('Регистрация приход товаров'!$G$4:$G$2000,'Регистрация приход товаров'!$D$4:$D$2000,$B181,'Регистрация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товаров'!$D$4:$D$2000,$B181),0)</f>
        <v>0</v>
      </c>
      <c r="G181" s="95">
        <f>IFERROR((SUMIF('Остаток на начало год'!$B$5:$B$302,$B181,'Остаток на начало год'!$F$5:$F$302)+SUMIFS('Регистрация приход товаров'!$H$4:$H$2000,'Регистрация приход товаров'!$D$4:$D$2000,$B181,'Регистрация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товаров'!$D$4:$D$2000,$B181),0)</f>
        <v>0</v>
      </c>
      <c r="H181" s="94">
        <f>SUMIFS('Регистрация приход товаров'!$G$4:$G$2000,'Регистрация приход товаров'!$A$4:$A$2000,"&gt;="&amp;DATE(YEAR($A$4),MONTH($A$4),1),'Регистрация приход товаров'!$D$4:$D$2000,$B181)-SUMIFS('Регистрация приход товаров'!$G$4:$G$2000,'Регистрация приход товаров'!$A$4:$A$2000,"&gt;="&amp;DATE(YEAR($A$4),MONTH($A$4)+1,1),'Регистрация приход товаров'!$D$4:$D$2000,$B181)</f>
        <v>0</v>
      </c>
      <c r="I181" s="95">
        <f>SUMIFS('Регистрация приход товаров'!$H$4:$H$2000,'Регистрация приход товаров'!$A$4:$A$2000,"&gt;="&amp;DATE(YEAR($A$4),MONTH($A$4),1),'Регистрация приход товаров'!$D$4:$D$2000,$B181)-SUMIFS('Регистрация приход товаров'!$H$4:$H$2000,'Регистрация приход товаров'!$A$4:$A$2000,"&gt;="&amp;DATE(YEAR($A$4),MONTH($A$4)+1,1),'Регистрация приход товаров'!$D$4:$D$2000,$B181)</f>
        <v>0</v>
      </c>
      <c r="J181" s="94">
        <f>SUMIFS('Регистрация расход товаров'!$G$4:$G$2000,'Регистрация расход товаров'!$A$4:$A$2000,"&gt;="&amp;DATE(YEAR($A$4),MONTH($A$4),1),'Регистрация расход товаров'!$D$4:$D$2000,$B181)-SUMIFS('Регистрация расход товаров'!$G$4:$G$2000,'Регистрация расход товаров'!$A$4:$A$2000,"&gt;="&amp;DATE(YEAR($A$4),MONTH($A$4)+1,1),'Регистрация расход товаров'!$D$4:$D$2000,$B181)</f>
        <v>0</v>
      </c>
      <c r="K181" s="95">
        <f>SUMIFS('Регистрация расход товаров'!$H$4:$H$2000,'Регистрация расход товаров'!$A$4:$A$2000,"&gt;="&amp;DATE(YEAR($A$4),MONTH($A$4),1),'Регистрация расход товаров'!$D$4:$D$2000,$B181)-SUMIFS('Регистрация расход товаров'!$H$4:$H$2000,'Регистрация расход товаров'!$A$4:$A$2000,"&gt;="&amp;DATE(YEAR($A$4),MONTH($A$4)+1,1),'Регистрация расход товаров'!$D$4:$D$2000,$B181)</f>
        <v>0</v>
      </c>
      <c r="L181" s="94">
        <f t="shared" si="8"/>
        <v>0</v>
      </c>
      <c r="M181" s="95">
        <f t="shared" si="9"/>
        <v>0</v>
      </c>
    </row>
    <row r="182" spans="1:13">
      <c r="A182" s="86">
        <f>IF(E182&gt;0,MAX($A$8:A181)+1,0)</f>
        <v>0</v>
      </c>
      <c r="B182" s="87"/>
      <c r="C182" s="88"/>
      <c r="D182" s="99"/>
      <c r="E182" s="77">
        <f t="shared" si="10"/>
        <v>0</v>
      </c>
      <c r="F182" s="103">
        <f>IFERROR((SUMIF('Остаток на начало год'!$B$5:$B$302,$B182,'Остаток на начало год'!$E$5:$E$302)+SUMIFS('Регистрация приход товаров'!$G$4:$G$2000,'Регистрация приход товаров'!$D$4:$D$2000,$B182,'Регистрация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товаров'!$D$4:$D$2000,$B182),0)</f>
        <v>0</v>
      </c>
      <c r="G182" s="95">
        <f>IFERROR((SUMIF('Остаток на начало год'!$B$5:$B$302,$B182,'Остаток на начало год'!$F$5:$F$302)+SUMIFS('Регистрация приход товаров'!$H$4:$H$2000,'Регистрация приход товаров'!$D$4:$D$2000,$B182,'Регистрация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товаров'!$D$4:$D$2000,$B182),0)</f>
        <v>0</v>
      </c>
      <c r="H182" s="94">
        <f>SUMIFS('Регистрация приход товаров'!$G$4:$G$2000,'Регистрация приход товаров'!$A$4:$A$2000,"&gt;="&amp;DATE(YEAR($A$4),MONTH($A$4),1),'Регистрация приход товаров'!$D$4:$D$2000,$B182)-SUMIFS('Регистрация приход товаров'!$G$4:$G$2000,'Регистрация приход товаров'!$A$4:$A$2000,"&gt;="&amp;DATE(YEAR($A$4),MONTH($A$4)+1,1),'Регистрация приход товаров'!$D$4:$D$2000,$B182)</f>
        <v>0</v>
      </c>
      <c r="I182" s="95">
        <f>SUMIFS('Регистрация приход товаров'!$H$4:$H$2000,'Регистрация приход товаров'!$A$4:$A$2000,"&gt;="&amp;DATE(YEAR($A$4),MONTH($A$4),1),'Регистрация приход товаров'!$D$4:$D$2000,$B182)-SUMIFS('Регистрация приход товаров'!$H$4:$H$2000,'Регистрация приход товаров'!$A$4:$A$2000,"&gt;="&amp;DATE(YEAR($A$4),MONTH($A$4)+1,1),'Регистрация приход товаров'!$D$4:$D$2000,$B182)</f>
        <v>0</v>
      </c>
      <c r="J182" s="94">
        <f>SUMIFS('Регистрация расход товаров'!$G$4:$G$2000,'Регистрация расход товаров'!$A$4:$A$2000,"&gt;="&amp;DATE(YEAR($A$4),MONTH($A$4),1),'Регистрация расход товаров'!$D$4:$D$2000,$B182)-SUMIFS('Регистрация расход товаров'!$G$4:$G$2000,'Регистрация расход товаров'!$A$4:$A$2000,"&gt;="&amp;DATE(YEAR($A$4),MONTH($A$4)+1,1),'Регистрация расход товаров'!$D$4:$D$2000,$B182)</f>
        <v>0</v>
      </c>
      <c r="K182" s="95">
        <f>SUMIFS('Регистрация расход товаров'!$H$4:$H$2000,'Регистрация расход товаров'!$A$4:$A$2000,"&gt;="&amp;DATE(YEAR($A$4),MONTH($A$4),1),'Регистрация расход товаров'!$D$4:$D$2000,$B182)-SUMIFS('Регистрация расход товаров'!$H$4:$H$2000,'Регистрация расход товаров'!$A$4:$A$2000,"&gt;="&amp;DATE(YEAR($A$4),MONTH($A$4)+1,1),'Регистрация расход товаров'!$D$4:$D$2000,$B182)</f>
        <v>0</v>
      </c>
      <c r="L182" s="94">
        <f t="shared" si="8"/>
        <v>0</v>
      </c>
      <c r="M182" s="95">
        <f t="shared" si="9"/>
        <v>0</v>
      </c>
    </row>
    <row r="183" spans="1:13">
      <c r="A183" s="86">
        <f>IF(E183&gt;0,MAX($A$8:A182)+1,0)</f>
        <v>0</v>
      </c>
      <c r="B183" s="87"/>
      <c r="C183" s="88"/>
      <c r="D183" s="99"/>
      <c r="E183" s="77">
        <f t="shared" si="10"/>
        <v>0</v>
      </c>
      <c r="F183" s="103">
        <f>IFERROR((SUMIF('Остаток на начало год'!$B$5:$B$302,$B183,'Остаток на начало год'!$E$5:$E$302)+SUMIFS('Регистрация приход товаров'!$G$4:$G$2000,'Регистрация приход товаров'!$D$4:$D$2000,$B183,'Регистрация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товаров'!$D$4:$D$2000,$B183),0)</f>
        <v>0</v>
      </c>
      <c r="G183" s="95">
        <f>IFERROR((SUMIF('Остаток на начало год'!$B$5:$B$302,$B183,'Остаток на начало год'!$F$5:$F$302)+SUMIFS('Регистрация приход товаров'!$H$4:$H$2000,'Регистрация приход товаров'!$D$4:$D$2000,$B183,'Регистрация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товаров'!$D$4:$D$2000,$B183),0)</f>
        <v>0</v>
      </c>
      <c r="H183" s="94">
        <f>SUMIFS('Регистрация приход товаров'!$G$4:$G$2000,'Регистрация приход товаров'!$A$4:$A$2000,"&gt;="&amp;DATE(YEAR($A$4),MONTH($A$4),1),'Регистрация приход товаров'!$D$4:$D$2000,$B183)-SUMIFS('Регистрация приход товаров'!$G$4:$G$2000,'Регистрация приход товаров'!$A$4:$A$2000,"&gt;="&amp;DATE(YEAR($A$4),MONTH($A$4)+1,1),'Регистрация приход товаров'!$D$4:$D$2000,$B183)</f>
        <v>0</v>
      </c>
      <c r="I183" s="95">
        <f>SUMIFS('Регистрация приход товаров'!$H$4:$H$2000,'Регистрация приход товаров'!$A$4:$A$2000,"&gt;="&amp;DATE(YEAR($A$4),MONTH($A$4),1),'Регистрация приход товаров'!$D$4:$D$2000,$B183)-SUMIFS('Регистрация приход товаров'!$H$4:$H$2000,'Регистрация приход товаров'!$A$4:$A$2000,"&gt;="&amp;DATE(YEAR($A$4),MONTH($A$4)+1,1),'Регистрация приход товаров'!$D$4:$D$2000,$B183)</f>
        <v>0</v>
      </c>
      <c r="J183" s="94">
        <f>SUMIFS('Регистрация расход товаров'!$G$4:$G$2000,'Регистрация расход товаров'!$A$4:$A$2000,"&gt;="&amp;DATE(YEAR($A$4),MONTH($A$4),1),'Регистрация расход товаров'!$D$4:$D$2000,$B183)-SUMIFS('Регистрация расход товаров'!$G$4:$G$2000,'Регистрация расход товаров'!$A$4:$A$2000,"&gt;="&amp;DATE(YEAR($A$4),MONTH($A$4)+1,1),'Регистрация расход товаров'!$D$4:$D$2000,$B183)</f>
        <v>0</v>
      </c>
      <c r="K183" s="95">
        <f>SUMIFS('Регистрация расход товаров'!$H$4:$H$2000,'Регистрация расход товаров'!$A$4:$A$2000,"&gt;="&amp;DATE(YEAR($A$4),MONTH($A$4),1),'Регистрация расход товаров'!$D$4:$D$2000,$B183)-SUMIFS('Регистрация расход товаров'!$H$4:$H$2000,'Регистрация расход товаров'!$A$4:$A$2000,"&gt;="&amp;DATE(YEAR($A$4),MONTH($A$4)+1,1),'Регистрация расход товаров'!$D$4:$D$2000,$B183)</f>
        <v>0</v>
      </c>
      <c r="L183" s="94">
        <f t="shared" si="8"/>
        <v>0</v>
      </c>
      <c r="M183" s="95">
        <f t="shared" si="9"/>
        <v>0</v>
      </c>
    </row>
    <row r="184" spans="1:13">
      <c r="A184" s="86">
        <f>IF(E184&gt;0,MAX($A$8:A183)+1,0)</f>
        <v>0</v>
      </c>
      <c r="B184" s="87"/>
      <c r="C184" s="88"/>
      <c r="D184" s="99"/>
      <c r="E184" s="77">
        <f t="shared" si="10"/>
        <v>0</v>
      </c>
      <c r="F184" s="103">
        <f>IFERROR((SUMIF('Остаток на начало год'!$B$5:$B$302,$B184,'Остаток на начало год'!$E$5:$E$302)+SUMIFS('Регистрация приход товаров'!$G$4:$G$2000,'Регистрация приход товаров'!$D$4:$D$2000,$B184,'Регистрация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товаров'!$D$4:$D$2000,$B184),0)</f>
        <v>0</v>
      </c>
      <c r="G184" s="95">
        <f>IFERROR((SUMIF('Остаток на начало год'!$B$5:$B$302,$B184,'Остаток на начало год'!$F$5:$F$302)+SUMIFS('Регистрация приход товаров'!$H$4:$H$2000,'Регистрация приход товаров'!$D$4:$D$2000,$B184,'Регистрация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товаров'!$D$4:$D$2000,$B184),0)</f>
        <v>0</v>
      </c>
      <c r="H184" s="94">
        <f>SUMIFS('Регистрация приход товаров'!$G$4:$G$2000,'Регистрация приход товаров'!$A$4:$A$2000,"&gt;="&amp;DATE(YEAR($A$4),MONTH($A$4),1),'Регистрация приход товаров'!$D$4:$D$2000,$B184)-SUMIFS('Регистрация приход товаров'!$G$4:$G$2000,'Регистрация приход товаров'!$A$4:$A$2000,"&gt;="&amp;DATE(YEAR($A$4),MONTH($A$4)+1,1),'Регистрация приход товаров'!$D$4:$D$2000,$B184)</f>
        <v>0</v>
      </c>
      <c r="I184" s="95">
        <f>SUMIFS('Регистрация приход товаров'!$H$4:$H$2000,'Регистрация приход товаров'!$A$4:$A$2000,"&gt;="&amp;DATE(YEAR($A$4),MONTH($A$4),1),'Регистрация приход товаров'!$D$4:$D$2000,$B184)-SUMIFS('Регистрация приход товаров'!$H$4:$H$2000,'Регистрация приход товаров'!$A$4:$A$2000,"&gt;="&amp;DATE(YEAR($A$4),MONTH($A$4)+1,1),'Регистрация приход товаров'!$D$4:$D$2000,$B184)</f>
        <v>0</v>
      </c>
      <c r="J184" s="94">
        <f>SUMIFS('Регистрация расход товаров'!$G$4:$G$2000,'Регистрация расход товаров'!$A$4:$A$2000,"&gt;="&amp;DATE(YEAR($A$4),MONTH($A$4),1),'Регистрация расход товаров'!$D$4:$D$2000,$B184)-SUMIFS('Регистрация расход товаров'!$G$4:$G$2000,'Регистрация расход товаров'!$A$4:$A$2000,"&gt;="&amp;DATE(YEAR($A$4),MONTH($A$4)+1,1),'Регистрация расход товаров'!$D$4:$D$2000,$B184)</f>
        <v>0</v>
      </c>
      <c r="K184" s="95">
        <f>SUMIFS('Регистрация расход товаров'!$H$4:$H$2000,'Регистрация расход товаров'!$A$4:$A$2000,"&gt;="&amp;DATE(YEAR($A$4),MONTH($A$4),1),'Регистрация расход товаров'!$D$4:$D$2000,$B184)-SUMIFS('Регистрация расход товаров'!$H$4:$H$2000,'Регистрация расход товаров'!$A$4:$A$2000,"&gt;="&amp;DATE(YEAR($A$4),MONTH($A$4)+1,1),'Регистрация расход товаров'!$D$4:$D$2000,$B184)</f>
        <v>0</v>
      </c>
      <c r="L184" s="94">
        <f t="shared" si="8"/>
        <v>0</v>
      </c>
      <c r="M184" s="95">
        <f t="shared" si="9"/>
        <v>0</v>
      </c>
    </row>
    <row r="185" spans="1:13">
      <c r="A185" s="86">
        <f>IF(E185&gt;0,MAX($A$8:A184)+1,0)</f>
        <v>0</v>
      </c>
      <c r="B185" s="87"/>
      <c r="C185" s="88"/>
      <c r="D185" s="99"/>
      <c r="E185" s="77">
        <f t="shared" si="10"/>
        <v>0</v>
      </c>
      <c r="F185" s="103">
        <f>IFERROR((SUMIF('Остаток на начало год'!$B$5:$B$302,$B185,'Остаток на начало год'!$E$5:$E$302)+SUMIFS('Регистрация приход товаров'!$G$4:$G$2000,'Регистрация приход товаров'!$D$4:$D$2000,$B185,'Регистрация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товаров'!$D$4:$D$2000,$B185),0)</f>
        <v>0</v>
      </c>
      <c r="G185" s="95">
        <f>IFERROR((SUMIF('Остаток на начало год'!$B$5:$B$302,$B185,'Остаток на начало год'!$F$5:$F$302)+SUMIFS('Регистрация приход товаров'!$H$4:$H$2000,'Регистрация приход товаров'!$D$4:$D$2000,$B185,'Регистрация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товаров'!$D$4:$D$2000,$B185),0)</f>
        <v>0</v>
      </c>
      <c r="H185" s="94">
        <f>SUMIFS('Регистрация приход товаров'!$G$4:$G$2000,'Регистрация приход товаров'!$A$4:$A$2000,"&gt;="&amp;DATE(YEAR($A$4),MONTH($A$4),1),'Регистрация приход товаров'!$D$4:$D$2000,$B185)-SUMIFS('Регистрация приход товаров'!$G$4:$G$2000,'Регистрация приход товаров'!$A$4:$A$2000,"&gt;="&amp;DATE(YEAR($A$4),MONTH($A$4)+1,1),'Регистрация приход товаров'!$D$4:$D$2000,$B185)</f>
        <v>0</v>
      </c>
      <c r="I185" s="95">
        <f>SUMIFS('Регистрация приход товаров'!$H$4:$H$2000,'Регистрация приход товаров'!$A$4:$A$2000,"&gt;="&amp;DATE(YEAR($A$4),MONTH($A$4),1),'Регистрация приход товаров'!$D$4:$D$2000,$B185)-SUMIFS('Регистрация приход товаров'!$H$4:$H$2000,'Регистрация приход товаров'!$A$4:$A$2000,"&gt;="&amp;DATE(YEAR($A$4),MONTH($A$4)+1,1),'Регистрация приход товаров'!$D$4:$D$2000,$B185)</f>
        <v>0</v>
      </c>
      <c r="J185" s="94">
        <f>SUMIFS('Регистрация расход товаров'!$G$4:$G$2000,'Регистрация расход товаров'!$A$4:$A$2000,"&gt;="&amp;DATE(YEAR($A$4),MONTH($A$4),1),'Регистрация расход товаров'!$D$4:$D$2000,$B185)-SUMIFS('Регистрация расход товаров'!$G$4:$G$2000,'Регистрация расход товаров'!$A$4:$A$2000,"&gt;="&amp;DATE(YEAR($A$4),MONTH($A$4)+1,1),'Регистрация расход товаров'!$D$4:$D$2000,$B185)</f>
        <v>0</v>
      </c>
      <c r="K185" s="95">
        <f>SUMIFS('Регистрация расход товаров'!$H$4:$H$2000,'Регистрация расход товаров'!$A$4:$A$2000,"&gt;="&amp;DATE(YEAR($A$4),MONTH($A$4),1),'Регистрация расход товаров'!$D$4:$D$2000,$B185)-SUMIFS('Регистрация расход товаров'!$H$4:$H$2000,'Регистрация расход товаров'!$A$4:$A$2000,"&gt;="&amp;DATE(YEAR($A$4),MONTH($A$4)+1,1),'Регистрация расход товаров'!$D$4:$D$2000,$B185)</f>
        <v>0</v>
      </c>
      <c r="L185" s="94">
        <f t="shared" si="8"/>
        <v>0</v>
      </c>
      <c r="M185" s="95">
        <f t="shared" si="9"/>
        <v>0</v>
      </c>
    </row>
    <row r="186" spans="1:13">
      <c r="A186" s="86">
        <f>IF(E186&gt;0,MAX($A$8:A185)+1,0)</f>
        <v>0</v>
      </c>
      <c r="B186" s="87"/>
      <c r="C186" s="88"/>
      <c r="D186" s="99"/>
      <c r="E186" s="77">
        <f t="shared" si="10"/>
        <v>0</v>
      </c>
      <c r="F186" s="103">
        <f>IFERROR((SUMIF('Остаток на начало год'!$B$5:$B$302,$B186,'Остаток на начало год'!$E$5:$E$302)+SUMIFS('Регистрация приход товаров'!$G$4:$G$2000,'Регистрация приход товаров'!$D$4:$D$2000,$B186,'Регистрация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товаров'!$D$4:$D$2000,$B186),0)</f>
        <v>0</v>
      </c>
      <c r="G186" s="95">
        <f>IFERROR((SUMIF('Остаток на начало год'!$B$5:$B$302,$B186,'Остаток на начало год'!$F$5:$F$302)+SUMIFS('Регистрация приход товаров'!$H$4:$H$2000,'Регистрация приход товаров'!$D$4:$D$2000,$B186,'Регистрация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товаров'!$D$4:$D$2000,$B186),0)</f>
        <v>0</v>
      </c>
      <c r="H186" s="94">
        <f>SUMIFS('Регистрация приход товаров'!$G$4:$G$2000,'Регистрация приход товаров'!$A$4:$A$2000,"&gt;="&amp;DATE(YEAR($A$4),MONTH($A$4),1),'Регистрация приход товаров'!$D$4:$D$2000,$B186)-SUMIFS('Регистрация приход товаров'!$G$4:$G$2000,'Регистрация приход товаров'!$A$4:$A$2000,"&gt;="&amp;DATE(YEAR($A$4),MONTH($A$4)+1,1),'Регистрация приход товаров'!$D$4:$D$2000,$B186)</f>
        <v>0</v>
      </c>
      <c r="I186" s="95">
        <f>SUMIFS('Регистрация приход товаров'!$H$4:$H$2000,'Регистрация приход товаров'!$A$4:$A$2000,"&gt;="&amp;DATE(YEAR($A$4),MONTH($A$4),1),'Регистрация приход товаров'!$D$4:$D$2000,$B186)-SUMIFS('Регистрация приход товаров'!$H$4:$H$2000,'Регистрация приход товаров'!$A$4:$A$2000,"&gt;="&amp;DATE(YEAR($A$4),MONTH($A$4)+1,1),'Регистрация приход товаров'!$D$4:$D$2000,$B186)</f>
        <v>0</v>
      </c>
      <c r="J186" s="94">
        <f>SUMIFS('Регистрация расход товаров'!$G$4:$G$2000,'Регистрация расход товаров'!$A$4:$A$2000,"&gt;="&amp;DATE(YEAR($A$4),MONTH($A$4),1),'Регистрация расход товаров'!$D$4:$D$2000,$B186)-SUMIFS('Регистрация расход товаров'!$G$4:$G$2000,'Регистрация расход товаров'!$A$4:$A$2000,"&gt;="&amp;DATE(YEAR($A$4),MONTH($A$4)+1,1),'Регистрация расход товаров'!$D$4:$D$2000,$B186)</f>
        <v>0</v>
      </c>
      <c r="K186" s="95">
        <f>SUMIFS('Регистрация расход товаров'!$H$4:$H$2000,'Регистрация расход товаров'!$A$4:$A$2000,"&gt;="&amp;DATE(YEAR($A$4),MONTH($A$4),1),'Регистрация расход товаров'!$D$4:$D$2000,$B186)-SUMIFS('Регистрация расход товаров'!$H$4:$H$2000,'Регистрация расход товаров'!$A$4:$A$2000,"&gt;="&amp;DATE(YEAR($A$4),MONTH($A$4)+1,1),'Регистрация расход товаров'!$D$4:$D$2000,$B186)</f>
        <v>0</v>
      </c>
      <c r="L186" s="94">
        <f t="shared" si="8"/>
        <v>0</v>
      </c>
      <c r="M186" s="95">
        <f t="shared" si="9"/>
        <v>0</v>
      </c>
    </row>
    <row r="187" spans="1:13">
      <c r="A187" s="86">
        <f>IF(E187&gt;0,MAX($A$8:A186)+1,0)</f>
        <v>0</v>
      </c>
      <c r="B187" s="87"/>
      <c r="C187" s="88"/>
      <c r="D187" s="99"/>
      <c r="E187" s="77">
        <f t="shared" si="10"/>
        <v>0</v>
      </c>
      <c r="F187" s="103">
        <f>IFERROR((SUMIF('Остаток на начало год'!$B$5:$B$302,$B187,'Остаток на начало год'!$E$5:$E$302)+SUMIFS('Регистрация приход товаров'!$G$4:$G$2000,'Регистрация приход товаров'!$D$4:$D$2000,$B187,'Регистрация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товаров'!$D$4:$D$2000,$B187),0)</f>
        <v>0</v>
      </c>
      <c r="G187" s="95">
        <f>IFERROR((SUMIF('Остаток на начало год'!$B$5:$B$302,$B187,'Остаток на начало год'!$F$5:$F$302)+SUMIFS('Регистрация приход товаров'!$H$4:$H$2000,'Регистрация приход товаров'!$D$4:$D$2000,$B187,'Регистрация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товаров'!$D$4:$D$2000,$B187),0)</f>
        <v>0</v>
      </c>
      <c r="H187" s="94">
        <f>SUMIFS('Регистрация приход товаров'!$G$4:$G$2000,'Регистрация приход товаров'!$A$4:$A$2000,"&gt;="&amp;DATE(YEAR($A$4),MONTH($A$4),1),'Регистрация приход товаров'!$D$4:$D$2000,$B187)-SUMIFS('Регистрация приход товаров'!$G$4:$G$2000,'Регистрация приход товаров'!$A$4:$A$2000,"&gt;="&amp;DATE(YEAR($A$4),MONTH($A$4)+1,1),'Регистрация приход товаров'!$D$4:$D$2000,$B187)</f>
        <v>0</v>
      </c>
      <c r="I187" s="95">
        <f>SUMIFS('Регистрация приход товаров'!$H$4:$H$2000,'Регистрация приход товаров'!$A$4:$A$2000,"&gt;="&amp;DATE(YEAR($A$4),MONTH($A$4),1),'Регистрация приход товаров'!$D$4:$D$2000,$B187)-SUMIFS('Регистрация приход товаров'!$H$4:$H$2000,'Регистрация приход товаров'!$A$4:$A$2000,"&gt;="&amp;DATE(YEAR($A$4),MONTH($A$4)+1,1),'Регистрация приход товаров'!$D$4:$D$2000,$B187)</f>
        <v>0</v>
      </c>
      <c r="J187" s="94">
        <f>SUMIFS('Регистрация расход товаров'!$G$4:$G$2000,'Регистрация расход товаров'!$A$4:$A$2000,"&gt;="&amp;DATE(YEAR($A$4),MONTH($A$4),1),'Регистрация расход товаров'!$D$4:$D$2000,$B187)-SUMIFS('Регистрация расход товаров'!$G$4:$G$2000,'Регистрация расход товаров'!$A$4:$A$2000,"&gt;="&amp;DATE(YEAR($A$4),MONTH($A$4)+1,1),'Регистрация расход товаров'!$D$4:$D$2000,$B187)</f>
        <v>0</v>
      </c>
      <c r="K187" s="95">
        <f>SUMIFS('Регистрация расход товаров'!$H$4:$H$2000,'Регистрация расход товаров'!$A$4:$A$2000,"&gt;="&amp;DATE(YEAR($A$4),MONTH($A$4),1),'Регистрация расход товаров'!$D$4:$D$2000,$B187)-SUMIFS('Регистрация расход товаров'!$H$4:$H$2000,'Регистрация расход товаров'!$A$4:$A$2000,"&gt;="&amp;DATE(YEAR($A$4),MONTH($A$4)+1,1),'Регистрация расход товаров'!$D$4:$D$2000,$B187)</f>
        <v>0</v>
      </c>
      <c r="L187" s="94">
        <f t="shared" si="8"/>
        <v>0</v>
      </c>
      <c r="M187" s="95">
        <f t="shared" si="9"/>
        <v>0</v>
      </c>
    </row>
    <row r="188" spans="1:13">
      <c r="A188" s="86">
        <f>IF(E188&gt;0,MAX($A$8:A187)+1,0)</f>
        <v>0</v>
      </c>
      <c r="B188" s="87"/>
      <c r="C188" s="88"/>
      <c r="D188" s="99"/>
      <c r="E188" s="77">
        <f t="shared" si="10"/>
        <v>0</v>
      </c>
      <c r="F188" s="103">
        <f>IFERROR((SUMIF('Остаток на начало год'!$B$5:$B$302,$B188,'Остаток на начало год'!$E$5:$E$302)+SUMIFS('Регистрация приход товаров'!$G$4:$G$2000,'Регистрация приход товаров'!$D$4:$D$2000,$B188,'Регистрация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товаров'!$D$4:$D$2000,$B188),0)</f>
        <v>0</v>
      </c>
      <c r="G188" s="95">
        <f>IFERROR((SUMIF('Остаток на начало год'!$B$5:$B$302,$B188,'Остаток на начало год'!$F$5:$F$302)+SUMIFS('Регистрация приход товаров'!$H$4:$H$2000,'Регистрация приход товаров'!$D$4:$D$2000,$B188,'Регистрация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товаров'!$D$4:$D$2000,$B188),0)</f>
        <v>0</v>
      </c>
      <c r="H188" s="94">
        <f>SUMIFS('Регистрация приход товаров'!$G$4:$G$2000,'Регистрация приход товаров'!$A$4:$A$2000,"&gt;="&amp;DATE(YEAR($A$4),MONTH($A$4),1),'Регистрация приход товаров'!$D$4:$D$2000,$B188)-SUMIFS('Регистрация приход товаров'!$G$4:$G$2000,'Регистрация приход товаров'!$A$4:$A$2000,"&gt;="&amp;DATE(YEAR($A$4),MONTH($A$4)+1,1),'Регистрация приход товаров'!$D$4:$D$2000,$B188)</f>
        <v>0</v>
      </c>
      <c r="I188" s="95">
        <f>SUMIFS('Регистрация приход товаров'!$H$4:$H$2000,'Регистрация приход товаров'!$A$4:$A$2000,"&gt;="&amp;DATE(YEAR($A$4),MONTH($A$4),1),'Регистрация приход товаров'!$D$4:$D$2000,$B188)-SUMIFS('Регистрация приход товаров'!$H$4:$H$2000,'Регистрация приход товаров'!$A$4:$A$2000,"&gt;="&amp;DATE(YEAR($A$4),MONTH($A$4)+1,1),'Регистрация приход товаров'!$D$4:$D$2000,$B188)</f>
        <v>0</v>
      </c>
      <c r="J188" s="94">
        <f>SUMIFS('Регистрация расход товаров'!$G$4:$G$2000,'Регистрация расход товаров'!$A$4:$A$2000,"&gt;="&amp;DATE(YEAR($A$4),MONTH($A$4),1),'Регистрация расход товаров'!$D$4:$D$2000,$B188)-SUMIFS('Регистрация расход товаров'!$G$4:$G$2000,'Регистрация расход товаров'!$A$4:$A$2000,"&gt;="&amp;DATE(YEAR($A$4),MONTH($A$4)+1,1),'Регистрация расход товаров'!$D$4:$D$2000,$B188)</f>
        <v>0</v>
      </c>
      <c r="K188" s="95">
        <f>SUMIFS('Регистрация расход товаров'!$H$4:$H$2000,'Регистрация расход товаров'!$A$4:$A$2000,"&gt;="&amp;DATE(YEAR($A$4),MONTH($A$4),1),'Регистрация расход товаров'!$D$4:$D$2000,$B188)-SUMIFS('Регистрация расход товаров'!$H$4:$H$2000,'Регистрация расход товаров'!$A$4:$A$2000,"&gt;="&amp;DATE(YEAR($A$4),MONTH($A$4)+1,1),'Регистрация расход товаров'!$D$4:$D$2000,$B188)</f>
        <v>0</v>
      </c>
      <c r="L188" s="94">
        <f t="shared" si="8"/>
        <v>0</v>
      </c>
      <c r="M188" s="95">
        <f t="shared" si="9"/>
        <v>0</v>
      </c>
    </row>
    <row r="189" spans="1:13">
      <c r="A189" s="86">
        <f>IF(E189&gt;0,MAX($A$8:A188)+1,0)</f>
        <v>0</v>
      </c>
      <c r="B189" s="87"/>
      <c r="C189" s="88"/>
      <c r="D189" s="99"/>
      <c r="E189" s="77">
        <f t="shared" si="10"/>
        <v>0</v>
      </c>
      <c r="F189" s="103">
        <f>IFERROR((SUMIF('Остаток на начало год'!$B$5:$B$302,$B189,'Остаток на начало год'!$E$5:$E$302)+SUMIFS('Регистрация приход товаров'!$G$4:$G$2000,'Регистрация приход товаров'!$D$4:$D$2000,$B189,'Регистрация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товаров'!$D$4:$D$2000,$B189),0)</f>
        <v>0</v>
      </c>
      <c r="G189" s="95">
        <f>IFERROR((SUMIF('Остаток на начало год'!$B$5:$B$302,$B189,'Остаток на начало год'!$F$5:$F$302)+SUMIFS('Регистрация приход товаров'!$H$4:$H$2000,'Регистрация приход товаров'!$D$4:$D$2000,$B189,'Регистрация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товаров'!$D$4:$D$2000,$B189),0)</f>
        <v>0</v>
      </c>
      <c r="H189" s="94">
        <f>SUMIFS('Регистрация приход товаров'!$G$4:$G$2000,'Регистрация приход товаров'!$A$4:$A$2000,"&gt;="&amp;DATE(YEAR($A$4),MONTH($A$4),1),'Регистрация приход товаров'!$D$4:$D$2000,$B189)-SUMIFS('Регистрация приход товаров'!$G$4:$G$2000,'Регистрация приход товаров'!$A$4:$A$2000,"&gt;="&amp;DATE(YEAR($A$4),MONTH($A$4)+1,1),'Регистрация приход товаров'!$D$4:$D$2000,$B189)</f>
        <v>0</v>
      </c>
      <c r="I189" s="95">
        <f>SUMIFS('Регистрация приход товаров'!$H$4:$H$2000,'Регистрация приход товаров'!$A$4:$A$2000,"&gt;="&amp;DATE(YEAR($A$4),MONTH($A$4),1),'Регистрация приход товаров'!$D$4:$D$2000,$B189)-SUMIFS('Регистрация приход товаров'!$H$4:$H$2000,'Регистрация приход товаров'!$A$4:$A$2000,"&gt;="&amp;DATE(YEAR($A$4),MONTH($A$4)+1,1),'Регистрация приход товаров'!$D$4:$D$2000,$B189)</f>
        <v>0</v>
      </c>
      <c r="J189" s="94">
        <f>SUMIFS('Регистрация расход товаров'!$G$4:$G$2000,'Регистрация расход товаров'!$A$4:$A$2000,"&gt;="&amp;DATE(YEAR($A$4),MONTH($A$4),1),'Регистрация расход товаров'!$D$4:$D$2000,$B189)-SUMIFS('Регистрация расход товаров'!$G$4:$G$2000,'Регистрация расход товаров'!$A$4:$A$2000,"&gt;="&amp;DATE(YEAR($A$4),MONTH($A$4)+1,1),'Регистрация расход товаров'!$D$4:$D$2000,$B189)</f>
        <v>0</v>
      </c>
      <c r="K189" s="95">
        <f>SUMIFS('Регистрация расход товаров'!$H$4:$H$2000,'Регистрация расход товаров'!$A$4:$A$2000,"&gt;="&amp;DATE(YEAR($A$4),MONTH($A$4),1),'Регистрация расход товаров'!$D$4:$D$2000,$B189)-SUMIFS('Регистрация расход товаров'!$H$4:$H$2000,'Регистрация расход товаров'!$A$4:$A$2000,"&gt;="&amp;DATE(YEAR($A$4),MONTH($A$4)+1,1),'Регистрация расход товаров'!$D$4:$D$2000,$B189)</f>
        <v>0</v>
      </c>
      <c r="L189" s="94">
        <f t="shared" si="8"/>
        <v>0</v>
      </c>
      <c r="M189" s="95">
        <f t="shared" si="9"/>
        <v>0</v>
      </c>
    </row>
    <row r="190" spans="1:13">
      <c r="A190" s="86">
        <f>IF(E190&gt;0,MAX($A$8:A189)+1,0)</f>
        <v>0</v>
      </c>
      <c r="B190" s="87"/>
      <c r="C190" s="88"/>
      <c r="D190" s="99"/>
      <c r="E190" s="77">
        <f t="shared" si="10"/>
        <v>0</v>
      </c>
      <c r="F190" s="103">
        <f>IFERROR((SUMIF('Остаток на начало год'!$B$5:$B$302,$B190,'Остаток на начало год'!$E$5:$E$302)+SUMIFS('Регистрация приход товаров'!$G$4:$G$2000,'Регистрация приход товаров'!$D$4:$D$2000,$B190,'Регистрация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товаров'!$D$4:$D$2000,$B190),0)</f>
        <v>0</v>
      </c>
      <c r="G190" s="95">
        <f>IFERROR((SUMIF('Остаток на начало год'!$B$5:$B$302,$B190,'Остаток на начало год'!$F$5:$F$302)+SUMIFS('Регистрация приход товаров'!$H$4:$H$2000,'Регистрация приход товаров'!$D$4:$D$2000,$B190,'Регистрация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товаров'!$D$4:$D$2000,$B190),0)</f>
        <v>0</v>
      </c>
      <c r="H190" s="94">
        <f>SUMIFS('Регистрация приход товаров'!$G$4:$G$2000,'Регистрация приход товаров'!$A$4:$A$2000,"&gt;="&amp;DATE(YEAR($A$4),MONTH($A$4),1),'Регистрация приход товаров'!$D$4:$D$2000,$B190)-SUMIFS('Регистрация приход товаров'!$G$4:$G$2000,'Регистрация приход товаров'!$A$4:$A$2000,"&gt;="&amp;DATE(YEAR($A$4),MONTH($A$4)+1,1),'Регистрация приход товаров'!$D$4:$D$2000,$B190)</f>
        <v>0</v>
      </c>
      <c r="I190" s="95">
        <f>SUMIFS('Регистрация приход товаров'!$H$4:$H$2000,'Регистрация приход товаров'!$A$4:$A$2000,"&gt;="&amp;DATE(YEAR($A$4),MONTH($A$4),1),'Регистрация приход товаров'!$D$4:$D$2000,$B190)-SUMIFS('Регистрация приход товаров'!$H$4:$H$2000,'Регистрация приход товаров'!$A$4:$A$2000,"&gt;="&amp;DATE(YEAR($A$4),MONTH($A$4)+1,1),'Регистрация приход товаров'!$D$4:$D$2000,$B190)</f>
        <v>0</v>
      </c>
      <c r="J190" s="94">
        <f>SUMIFS('Регистрация расход товаров'!$G$4:$G$2000,'Регистрация расход товаров'!$A$4:$A$2000,"&gt;="&amp;DATE(YEAR($A$4),MONTH($A$4),1),'Регистрация расход товаров'!$D$4:$D$2000,$B190)-SUMIFS('Регистрация расход товаров'!$G$4:$G$2000,'Регистрация расход товаров'!$A$4:$A$2000,"&gt;="&amp;DATE(YEAR($A$4),MONTH($A$4)+1,1),'Регистрация расход товаров'!$D$4:$D$2000,$B190)</f>
        <v>0</v>
      </c>
      <c r="K190" s="95">
        <f>SUMIFS('Регистрация расход товаров'!$H$4:$H$2000,'Регистрация расход товаров'!$A$4:$A$2000,"&gt;="&amp;DATE(YEAR($A$4),MONTH($A$4),1),'Регистрация расход товаров'!$D$4:$D$2000,$B190)-SUMIFS('Регистрация расход товаров'!$H$4:$H$2000,'Регистрация расход товаров'!$A$4:$A$2000,"&gt;="&amp;DATE(YEAR($A$4),MONTH($A$4)+1,1),'Регистрация расход товаров'!$D$4:$D$2000,$B190)</f>
        <v>0</v>
      </c>
      <c r="L190" s="94">
        <f t="shared" si="8"/>
        <v>0</v>
      </c>
      <c r="M190" s="95">
        <f t="shared" si="9"/>
        <v>0</v>
      </c>
    </row>
    <row r="191" spans="1:13">
      <c r="A191" s="86">
        <f>IF(E191&gt;0,MAX($A$8:A190)+1,0)</f>
        <v>0</v>
      </c>
      <c r="B191" s="87"/>
      <c r="C191" s="88"/>
      <c r="D191" s="99"/>
      <c r="E191" s="77">
        <f t="shared" si="10"/>
        <v>0</v>
      </c>
      <c r="F191" s="103">
        <f>IFERROR((SUMIF('Остаток на начало год'!$B$5:$B$302,$B191,'Остаток на начало год'!$E$5:$E$302)+SUMIFS('Регистрация приход товаров'!$G$4:$G$2000,'Регистрация приход товаров'!$D$4:$D$2000,$B191,'Регистрация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товаров'!$D$4:$D$2000,$B191),0)</f>
        <v>0</v>
      </c>
      <c r="G191" s="95">
        <f>IFERROR((SUMIF('Остаток на начало год'!$B$5:$B$302,$B191,'Остаток на начало год'!$F$5:$F$302)+SUMIFS('Регистрация приход товаров'!$H$4:$H$2000,'Регистрация приход товаров'!$D$4:$D$2000,$B191,'Регистрация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товаров'!$D$4:$D$2000,$B191),0)</f>
        <v>0</v>
      </c>
      <c r="H191" s="94">
        <f>SUMIFS('Регистрация приход товаров'!$G$4:$G$2000,'Регистрация приход товаров'!$A$4:$A$2000,"&gt;="&amp;DATE(YEAR($A$4),MONTH($A$4),1),'Регистрация приход товаров'!$D$4:$D$2000,$B191)-SUMIFS('Регистрация приход товаров'!$G$4:$G$2000,'Регистрация приход товаров'!$A$4:$A$2000,"&gt;="&amp;DATE(YEAR($A$4),MONTH($A$4)+1,1),'Регистрация приход товаров'!$D$4:$D$2000,$B191)</f>
        <v>0</v>
      </c>
      <c r="I191" s="95">
        <f>SUMIFS('Регистрация приход товаров'!$H$4:$H$2000,'Регистрация приход товаров'!$A$4:$A$2000,"&gt;="&amp;DATE(YEAR($A$4),MONTH($A$4),1),'Регистрация приход товаров'!$D$4:$D$2000,$B191)-SUMIFS('Регистрация приход товаров'!$H$4:$H$2000,'Регистрация приход товаров'!$A$4:$A$2000,"&gt;="&amp;DATE(YEAR($A$4),MONTH($A$4)+1,1),'Регистрация приход товаров'!$D$4:$D$2000,$B191)</f>
        <v>0</v>
      </c>
      <c r="J191" s="94">
        <f>SUMIFS('Регистрация расход товаров'!$G$4:$G$2000,'Регистрация расход товаров'!$A$4:$A$2000,"&gt;="&amp;DATE(YEAR($A$4),MONTH($A$4),1),'Регистрация расход товаров'!$D$4:$D$2000,$B191)-SUMIFS('Регистрация расход товаров'!$G$4:$G$2000,'Регистрация расход товаров'!$A$4:$A$2000,"&gt;="&amp;DATE(YEAR($A$4),MONTH($A$4)+1,1),'Регистрация расход товаров'!$D$4:$D$2000,$B191)</f>
        <v>0</v>
      </c>
      <c r="K191" s="95">
        <f>SUMIFS('Регистрация расход товаров'!$H$4:$H$2000,'Регистрация расход товаров'!$A$4:$A$2000,"&gt;="&amp;DATE(YEAR($A$4),MONTH($A$4),1),'Регистрация расход товаров'!$D$4:$D$2000,$B191)-SUMIFS('Регистрация расход товаров'!$H$4:$H$2000,'Регистрация расход товаров'!$A$4:$A$2000,"&gt;="&amp;DATE(YEAR($A$4),MONTH($A$4)+1,1),'Регистрация расход товаров'!$D$4:$D$2000,$B191)</f>
        <v>0</v>
      </c>
      <c r="L191" s="94">
        <f t="shared" si="8"/>
        <v>0</v>
      </c>
      <c r="M191" s="95">
        <f t="shared" si="9"/>
        <v>0</v>
      </c>
    </row>
    <row r="192" spans="1:13">
      <c r="A192" s="86">
        <f>IF(E192&gt;0,MAX($A$8:A191)+1,0)</f>
        <v>0</v>
      </c>
      <c r="B192" s="87"/>
      <c r="C192" s="88"/>
      <c r="D192" s="99"/>
      <c r="E192" s="77">
        <f t="shared" si="10"/>
        <v>0</v>
      </c>
      <c r="F192" s="103">
        <f>IFERROR((SUMIF('Остаток на начало год'!$B$5:$B$302,$B192,'Остаток на начало год'!$E$5:$E$302)+SUMIFS('Регистрация приход товаров'!$G$4:$G$2000,'Регистрация приход товаров'!$D$4:$D$2000,$B192,'Регистрация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товаров'!$D$4:$D$2000,$B192),0)</f>
        <v>0</v>
      </c>
      <c r="G192" s="95">
        <f>IFERROR((SUMIF('Остаток на начало год'!$B$5:$B$302,$B192,'Остаток на начало год'!$F$5:$F$302)+SUMIFS('Регистрация приход товаров'!$H$4:$H$2000,'Регистрация приход товаров'!$D$4:$D$2000,$B192,'Регистрация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товаров'!$D$4:$D$2000,$B192),0)</f>
        <v>0</v>
      </c>
      <c r="H192" s="94">
        <f>SUMIFS('Регистрация приход товаров'!$G$4:$G$2000,'Регистрация приход товаров'!$A$4:$A$2000,"&gt;="&amp;DATE(YEAR($A$4),MONTH($A$4),1),'Регистрация приход товаров'!$D$4:$D$2000,$B192)-SUMIFS('Регистрация приход товаров'!$G$4:$G$2000,'Регистрация приход товаров'!$A$4:$A$2000,"&gt;="&amp;DATE(YEAR($A$4),MONTH($A$4)+1,1),'Регистрация приход товаров'!$D$4:$D$2000,$B192)</f>
        <v>0</v>
      </c>
      <c r="I192" s="95">
        <f>SUMIFS('Регистрация приход товаров'!$H$4:$H$2000,'Регистрация приход товаров'!$A$4:$A$2000,"&gt;="&amp;DATE(YEAR($A$4),MONTH($A$4),1),'Регистрация приход товаров'!$D$4:$D$2000,$B192)-SUMIFS('Регистрация приход товаров'!$H$4:$H$2000,'Регистрация приход товаров'!$A$4:$A$2000,"&gt;="&amp;DATE(YEAR($A$4),MONTH($A$4)+1,1),'Регистрация приход товаров'!$D$4:$D$2000,$B192)</f>
        <v>0</v>
      </c>
      <c r="J192" s="94">
        <f>SUMIFS('Регистрация расход товаров'!$G$4:$G$2000,'Регистрация расход товаров'!$A$4:$A$2000,"&gt;="&amp;DATE(YEAR($A$4),MONTH($A$4),1),'Регистрация расход товаров'!$D$4:$D$2000,$B192)-SUMIFS('Регистрация расход товаров'!$G$4:$G$2000,'Регистрация расход товаров'!$A$4:$A$2000,"&gt;="&amp;DATE(YEAR($A$4),MONTH($A$4)+1,1),'Регистрация расход товаров'!$D$4:$D$2000,$B192)</f>
        <v>0</v>
      </c>
      <c r="K192" s="95">
        <f>SUMIFS('Регистрация расход товаров'!$H$4:$H$2000,'Регистрация расход товаров'!$A$4:$A$2000,"&gt;="&amp;DATE(YEAR($A$4),MONTH($A$4),1),'Регистрация расход товаров'!$D$4:$D$2000,$B192)-SUMIFS('Регистрация расход товаров'!$H$4:$H$2000,'Регистрация расход товаров'!$A$4:$A$2000,"&gt;="&amp;DATE(YEAR($A$4),MONTH($A$4)+1,1),'Регистрация расход товаров'!$D$4:$D$2000,$B192)</f>
        <v>0</v>
      </c>
      <c r="L192" s="94">
        <f t="shared" si="8"/>
        <v>0</v>
      </c>
      <c r="M192" s="95">
        <f t="shared" si="9"/>
        <v>0</v>
      </c>
    </row>
    <row r="193" spans="1:13">
      <c r="A193" s="86">
        <f>IF(E193&gt;0,MAX($A$8:A192)+1,0)</f>
        <v>0</v>
      </c>
      <c r="B193" s="87"/>
      <c r="C193" s="88"/>
      <c r="D193" s="99"/>
      <c r="E193" s="77">
        <f t="shared" si="10"/>
        <v>0</v>
      </c>
      <c r="F193" s="103">
        <f>IFERROR((SUMIF('Остаток на начало год'!$B$5:$B$302,$B193,'Остаток на начало год'!$E$5:$E$302)+SUMIFS('Регистрация приход товаров'!$G$4:$G$2000,'Регистрация приход товаров'!$D$4:$D$2000,$B193,'Регистрация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товаров'!$D$4:$D$2000,$B193),0)</f>
        <v>0</v>
      </c>
      <c r="G193" s="95">
        <f>IFERROR((SUMIF('Остаток на начало год'!$B$5:$B$302,$B193,'Остаток на начало год'!$F$5:$F$302)+SUMIFS('Регистрация приход товаров'!$H$4:$H$2000,'Регистрация приход товаров'!$D$4:$D$2000,$B193,'Регистрация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товаров'!$D$4:$D$2000,$B193),0)</f>
        <v>0</v>
      </c>
      <c r="H193" s="94">
        <f>SUMIFS('Регистрация приход товаров'!$G$4:$G$2000,'Регистрация приход товаров'!$A$4:$A$2000,"&gt;="&amp;DATE(YEAR($A$4),MONTH($A$4),1),'Регистрация приход товаров'!$D$4:$D$2000,$B193)-SUMIFS('Регистрация приход товаров'!$G$4:$G$2000,'Регистрация приход товаров'!$A$4:$A$2000,"&gt;="&amp;DATE(YEAR($A$4),MONTH($A$4)+1,1),'Регистрация приход товаров'!$D$4:$D$2000,$B193)</f>
        <v>0</v>
      </c>
      <c r="I193" s="95">
        <f>SUMIFS('Регистрация приход товаров'!$H$4:$H$2000,'Регистрация приход товаров'!$A$4:$A$2000,"&gt;="&amp;DATE(YEAR($A$4),MONTH($A$4),1),'Регистрация приход товаров'!$D$4:$D$2000,$B193)-SUMIFS('Регистрация приход товаров'!$H$4:$H$2000,'Регистрация приход товаров'!$A$4:$A$2000,"&gt;="&amp;DATE(YEAR($A$4),MONTH($A$4)+1,1),'Регистрация приход товаров'!$D$4:$D$2000,$B193)</f>
        <v>0</v>
      </c>
      <c r="J193" s="94">
        <f>SUMIFS('Регистрация расход товаров'!$G$4:$G$2000,'Регистрация расход товаров'!$A$4:$A$2000,"&gt;="&amp;DATE(YEAR($A$4),MONTH($A$4),1),'Регистрация расход товаров'!$D$4:$D$2000,$B193)-SUMIFS('Регистрация расход товаров'!$G$4:$G$2000,'Регистрация расход товаров'!$A$4:$A$2000,"&gt;="&amp;DATE(YEAR($A$4),MONTH($A$4)+1,1),'Регистрация расход товаров'!$D$4:$D$2000,$B193)</f>
        <v>0</v>
      </c>
      <c r="K193" s="95">
        <f>SUMIFS('Регистрация расход товаров'!$H$4:$H$2000,'Регистрация расход товаров'!$A$4:$A$2000,"&gt;="&amp;DATE(YEAR($A$4),MONTH($A$4),1),'Регистрация расход товаров'!$D$4:$D$2000,$B193)-SUMIFS('Регистрация расход товаров'!$H$4:$H$2000,'Регистрация расход товаров'!$A$4:$A$2000,"&gt;="&amp;DATE(YEAR($A$4),MONTH($A$4)+1,1),'Регистрация расход товаров'!$D$4:$D$2000,$B193)</f>
        <v>0</v>
      </c>
      <c r="L193" s="94">
        <f t="shared" si="8"/>
        <v>0</v>
      </c>
      <c r="M193" s="95">
        <f t="shared" si="9"/>
        <v>0</v>
      </c>
    </row>
    <row r="194" spans="1:13">
      <c r="A194" s="86">
        <f>IF(E194&gt;0,MAX($A$8:A193)+1,0)</f>
        <v>0</v>
      </c>
      <c r="B194" s="87"/>
      <c r="C194" s="88"/>
      <c r="D194" s="99"/>
      <c r="E194" s="77">
        <f t="shared" si="10"/>
        <v>0</v>
      </c>
      <c r="F194" s="103">
        <f>IFERROR((SUMIF('Остаток на начало год'!$B$5:$B$302,$B194,'Остаток на начало год'!$E$5:$E$302)+SUMIFS('Регистрация приход товаров'!$G$4:$G$2000,'Регистрация приход товаров'!$D$4:$D$2000,$B194,'Регистрация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товаров'!$D$4:$D$2000,$B194),0)</f>
        <v>0</v>
      </c>
      <c r="G194" s="95">
        <f>IFERROR((SUMIF('Остаток на начало год'!$B$5:$B$302,$B194,'Остаток на начало год'!$F$5:$F$302)+SUMIFS('Регистрация приход товаров'!$H$4:$H$2000,'Регистрация приход товаров'!$D$4:$D$2000,$B194,'Регистрация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товаров'!$D$4:$D$2000,$B194),0)</f>
        <v>0</v>
      </c>
      <c r="H194" s="94">
        <f>SUMIFS('Регистрация приход товаров'!$G$4:$G$2000,'Регистрация приход товаров'!$A$4:$A$2000,"&gt;="&amp;DATE(YEAR($A$4),MONTH($A$4),1),'Регистрация приход товаров'!$D$4:$D$2000,$B194)-SUMIFS('Регистрация приход товаров'!$G$4:$G$2000,'Регистрация приход товаров'!$A$4:$A$2000,"&gt;="&amp;DATE(YEAR($A$4),MONTH($A$4)+1,1),'Регистрация приход товаров'!$D$4:$D$2000,$B194)</f>
        <v>0</v>
      </c>
      <c r="I194" s="95">
        <f>SUMIFS('Регистрация приход товаров'!$H$4:$H$2000,'Регистрация приход товаров'!$A$4:$A$2000,"&gt;="&amp;DATE(YEAR($A$4),MONTH($A$4),1),'Регистрация приход товаров'!$D$4:$D$2000,$B194)-SUMIFS('Регистрация приход товаров'!$H$4:$H$2000,'Регистрация приход товаров'!$A$4:$A$2000,"&gt;="&amp;DATE(YEAR($A$4),MONTH($A$4)+1,1),'Регистрация приход товаров'!$D$4:$D$2000,$B194)</f>
        <v>0</v>
      </c>
      <c r="J194" s="94">
        <f>SUMIFS('Регистрация расход товаров'!$G$4:$G$2000,'Регистрация расход товаров'!$A$4:$A$2000,"&gt;="&amp;DATE(YEAR($A$4),MONTH($A$4),1),'Регистрация расход товаров'!$D$4:$D$2000,$B194)-SUMIFS('Регистрация расход товаров'!$G$4:$G$2000,'Регистрация расход товаров'!$A$4:$A$2000,"&gt;="&amp;DATE(YEAR($A$4),MONTH($A$4)+1,1),'Регистрация расход товаров'!$D$4:$D$2000,$B194)</f>
        <v>0</v>
      </c>
      <c r="K194" s="95">
        <f>SUMIFS('Регистрация расход товаров'!$H$4:$H$2000,'Регистрация расход товаров'!$A$4:$A$2000,"&gt;="&amp;DATE(YEAR($A$4),MONTH($A$4),1),'Регистрация расход товаров'!$D$4:$D$2000,$B194)-SUMIFS('Регистрация расход товаров'!$H$4:$H$2000,'Регистрация расход товаров'!$A$4:$A$2000,"&gt;="&amp;DATE(YEAR($A$4),MONTH($A$4)+1,1),'Регистрация расход товаров'!$D$4:$D$2000,$B194)</f>
        <v>0</v>
      </c>
      <c r="L194" s="94">
        <f t="shared" si="8"/>
        <v>0</v>
      </c>
      <c r="M194" s="95">
        <f t="shared" si="9"/>
        <v>0</v>
      </c>
    </row>
    <row r="195" spans="1:13">
      <c r="A195" s="86">
        <f>IF(E195&gt;0,MAX($A$8:A194)+1,0)</f>
        <v>0</v>
      </c>
      <c r="B195" s="87"/>
      <c r="C195" s="88"/>
      <c r="D195" s="99"/>
      <c r="E195" s="77">
        <f t="shared" si="10"/>
        <v>0</v>
      </c>
      <c r="F195" s="103">
        <f>IFERROR((SUMIF('Остаток на начало год'!$B$5:$B$302,$B195,'Остаток на начало год'!$E$5:$E$302)+SUMIFS('Регистрация приход товаров'!$G$4:$G$2000,'Регистрация приход товаров'!$D$4:$D$2000,$B195,'Регистрация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товаров'!$D$4:$D$2000,$B195),0)</f>
        <v>0</v>
      </c>
      <c r="G195" s="95">
        <f>IFERROR((SUMIF('Остаток на начало год'!$B$5:$B$302,$B195,'Остаток на начало год'!$F$5:$F$302)+SUMIFS('Регистрация приход товаров'!$H$4:$H$2000,'Регистрация приход товаров'!$D$4:$D$2000,$B195,'Регистрация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товаров'!$D$4:$D$2000,$B195),0)</f>
        <v>0</v>
      </c>
      <c r="H195" s="94">
        <f>SUMIFS('Регистрация приход товаров'!$G$4:$G$2000,'Регистрация приход товаров'!$A$4:$A$2000,"&gt;="&amp;DATE(YEAR($A$4),MONTH($A$4),1),'Регистрация приход товаров'!$D$4:$D$2000,$B195)-SUMIFS('Регистрация приход товаров'!$G$4:$G$2000,'Регистрация приход товаров'!$A$4:$A$2000,"&gt;="&amp;DATE(YEAR($A$4),MONTH($A$4)+1,1),'Регистрация приход товаров'!$D$4:$D$2000,$B195)</f>
        <v>0</v>
      </c>
      <c r="I195" s="95">
        <f>SUMIFS('Регистрация приход товаров'!$H$4:$H$2000,'Регистрация приход товаров'!$A$4:$A$2000,"&gt;="&amp;DATE(YEAR($A$4),MONTH($A$4),1),'Регистрация приход товаров'!$D$4:$D$2000,$B195)-SUMIFS('Регистрация приход товаров'!$H$4:$H$2000,'Регистрация приход товаров'!$A$4:$A$2000,"&gt;="&amp;DATE(YEAR($A$4),MONTH($A$4)+1,1),'Регистрация приход товаров'!$D$4:$D$2000,$B195)</f>
        <v>0</v>
      </c>
      <c r="J195" s="94">
        <f>SUMIFS('Регистрация расход товаров'!$G$4:$G$2000,'Регистрация расход товаров'!$A$4:$A$2000,"&gt;="&amp;DATE(YEAR($A$4),MONTH($A$4),1),'Регистрация расход товаров'!$D$4:$D$2000,$B195)-SUMIFS('Регистрация расход товаров'!$G$4:$G$2000,'Регистрация расход товаров'!$A$4:$A$2000,"&gt;="&amp;DATE(YEAR($A$4),MONTH($A$4)+1,1),'Регистрация расход товаров'!$D$4:$D$2000,$B195)</f>
        <v>0</v>
      </c>
      <c r="K195" s="95">
        <f>SUMIFS('Регистрация расход товаров'!$H$4:$H$2000,'Регистрация расход товаров'!$A$4:$A$2000,"&gt;="&amp;DATE(YEAR($A$4),MONTH($A$4),1),'Регистрация расход товаров'!$D$4:$D$2000,$B195)-SUMIFS('Регистрация расход товаров'!$H$4:$H$2000,'Регистрация расход товаров'!$A$4:$A$2000,"&gt;="&amp;DATE(YEAR($A$4),MONTH($A$4)+1,1),'Регистрация расход товаров'!$D$4:$D$2000,$B195)</f>
        <v>0</v>
      </c>
      <c r="L195" s="94">
        <f t="shared" si="8"/>
        <v>0</v>
      </c>
      <c r="M195" s="95">
        <f t="shared" si="9"/>
        <v>0</v>
      </c>
    </row>
    <row r="196" spans="1:13">
      <c r="A196" s="86">
        <f>IF(E196&gt;0,MAX($A$8:A195)+1,0)</f>
        <v>0</v>
      </c>
      <c r="B196" s="87"/>
      <c r="C196" s="88"/>
      <c r="D196" s="99"/>
      <c r="E196" s="77">
        <f t="shared" si="10"/>
        <v>0</v>
      </c>
      <c r="F196" s="103">
        <f>IFERROR((SUMIF('Остаток на начало год'!$B$5:$B$302,$B196,'Остаток на начало год'!$E$5:$E$302)+SUMIFS('Регистрация приход товаров'!$G$4:$G$2000,'Регистрация приход товаров'!$D$4:$D$2000,$B196,'Регистрация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товаров'!$D$4:$D$2000,$B196),0)</f>
        <v>0</v>
      </c>
      <c r="G196" s="95">
        <f>IFERROR((SUMIF('Остаток на начало год'!$B$5:$B$302,$B196,'Остаток на начало год'!$F$5:$F$302)+SUMIFS('Регистрация приход товаров'!$H$4:$H$2000,'Регистрация приход товаров'!$D$4:$D$2000,$B196,'Регистрация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товаров'!$D$4:$D$2000,$B196),0)</f>
        <v>0</v>
      </c>
      <c r="H196" s="94">
        <f>SUMIFS('Регистрация приход товаров'!$G$4:$G$2000,'Регистрация приход товаров'!$A$4:$A$2000,"&gt;="&amp;DATE(YEAR($A$4),MONTH($A$4),1),'Регистрация приход товаров'!$D$4:$D$2000,$B196)-SUMIFS('Регистрация приход товаров'!$G$4:$G$2000,'Регистрация приход товаров'!$A$4:$A$2000,"&gt;="&amp;DATE(YEAR($A$4),MONTH($A$4)+1,1),'Регистрация приход товаров'!$D$4:$D$2000,$B196)</f>
        <v>0</v>
      </c>
      <c r="I196" s="95">
        <f>SUMIFS('Регистрация приход товаров'!$H$4:$H$2000,'Регистрация приход товаров'!$A$4:$A$2000,"&gt;="&amp;DATE(YEAR($A$4),MONTH($A$4),1),'Регистрация приход товаров'!$D$4:$D$2000,$B196)-SUMIFS('Регистрация приход товаров'!$H$4:$H$2000,'Регистрация приход товаров'!$A$4:$A$2000,"&gt;="&amp;DATE(YEAR($A$4),MONTH($A$4)+1,1),'Регистрация приход товаров'!$D$4:$D$2000,$B196)</f>
        <v>0</v>
      </c>
      <c r="J196" s="94">
        <f>SUMIFS('Регистрация расход товаров'!$G$4:$G$2000,'Регистрация расход товаров'!$A$4:$A$2000,"&gt;="&amp;DATE(YEAR($A$4),MONTH($A$4),1),'Регистрация расход товаров'!$D$4:$D$2000,$B196)-SUMIFS('Регистрация расход товаров'!$G$4:$G$2000,'Регистрация расход товаров'!$A$4:$A$2000,"&gt;="&amp;DATE(YEAR($A$4),MONTH($A$4)+1,1),'Регистрация расход товаров'!$D$4:$D$2000,$B196)</f>
        <v>0</v>
      </c>
      <c r="K196" s="95">
        <f>SUMIFS('Регистрация расход товаров'!$H$4:$H$2000,'Регистрация расход товаров'!$A$4:$A$2000,"&gt;="&amp;DATE(YEAR($A$4),MONTH($A$4),1),'Регистрация расход товаров'!$D$4:$D$2000,$B196)-SUMIFS('Регистрация расход товаров'!$H$4:$H$2000,'Регистрация расход товаров'!$A$4:$A$2000,"&gt;="&amp;DATE(YEAR($A$4),MONTH($A$4)+1,1),'Регистрация расход товаров'!$D$4:$D$2000,$B196)</f>
        <v>0</v>
      </c>
      <c r="L196" s="94">
        <f t="shared" si="8"/>
        <v>0</v>
      </c>
      <c r="M196" s="95">
        <f t="shared" si="9"/>
        <v>0</v>
      </c>
    </row>
    <row r="197" spans="1:13">
      <c r="A197" s="86">
        <f>IF(E197&gt;0,MAX($A$8:A196)+1,0)</f>
        <v>0</v>
      </c>
      <c r="B197" s="87"/>
      <c r="C197" s="88"/>
      <c r="D197" s="99"/>
      <c r="E197" s="77">
        <f t="shared" si="10"/>
        <v>0</v>
      </c>
      <c r="F197" s="103">
        <f>IFERROR((SUMIF('Остаток на начало год'!$B$5:$B$302,$B197,'Остаток на начало год'!$E$5:$E$302)+SUMIFS('Регистрация приход товаров'!$G$4:$G$2000,'Регистрация приход товаров'!$D$4:$D$2000,$B197,'Регистрация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товаров'!$D$4:$D$2000,$B197),0)</f>
        <v>0</v>
      </c>
      <c r="G197" s="95">
        <f>IFERROR((SUMIF('Остаток на начало год'!$B$5:$B$302,$B197,'Остаток на начало год'!$F$5:$F$302)+SUMIFS('Регистрация приход товаров'!$H$4:$H$2000,'Регистрация приход товаров'!$D$4:$D$2000,$B197,'Регистрация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товаров'!$D$4:$D$2000,$B197),0)</f>
        <v>0</v>
      </c>
      <c r="H197" s="94">
        <f>SUMIFS('Регистрация приход товаров'!$G$4:$G$2000,'Регистрация приход товаров'!$A$4:$A$2000,"&gt;="&amp;DATE(YEAR($A$4),MONTH($A$4),1),'Регистрация приход товаров'!$D$4:$D$2000,$B197)-SUMIFS('Регистрация приход товаров'!$G$4:$G$2000,'Регистрация приход товаров'!$A$4:$A$2000,"&gt;="&amp;DATE(YEAR($A$4),MONTH($A$4)+1,1),'Регистрация приход товаров'!$D$4:$D$2000,$B197)</f>
        <v>0</v>
      </c>
      <c r="I197" s="95">
        <f>SUMIFS('Регистрация приход товаров'!$H$4:$H$2000,'Регистрация приход товаров'!$A$4:$A$2000,"&gt;="&amp;DATE(YEAR($A$4),MONTH($A$4),1),'Регистрация приход товаров'!$D$4:$D$2000,$B197)-SUMIFS('Регистрация приход товаров'!$H$4:$H$2000,'Регистрация приход товаров'!$A$4:$A$2000,"&gt;="&amp;DATE(YEAR($A$4),MONTH($A$4)+1,1),'Регистрация приход товаров'!$D$4:$D$2000,$B197)</f>
        <v>0</v>
      </c>
      <c r="J197" s="94">
        <f>SUMIFS('Регистрация расход товаров'!$G$4:$G$2000,'Регистрация расход товаров'!$A$4:$A$2000,"&gt;="&amp;DATE(YEAR($A$4),MONTH($A$4),1),'Регистрация расход товаров'!$D$4:$D$2000,$B197)-SUMIFS('Регистрация расход товаров'!$G$4:$G$2000,'Регистрация расход товаров'!$A$4:$A$2000,"&gt;="&amp;DATE(YEAR($A$4),MONTH($A$4)+1,1),'Регистрация расход товаров'!$D$4:$D$2000,$B197)</f>
        <v>0</v>
      </c>
      <c r="K197" s="95">
        <f>SUMIFS('Регистрация расход товаров'!$H$4:$H$2000,'Регистрация расход товаров'!$A$4:$A$2000,"&gt;="&amp;DATE(YEAR($A$4),MONTH($A$4),1),'Регистрация расход товаров'!$D$4:$D$2000,$B197)-SUMIFS('Регистрация расход товаров'!$H$4:$H$2000,'Регистрация расход товаров'!$A$4:$A$2000,"&gt;="&amp;DATE(YEAR($A$4),MONTH($A$4)+1,1),'Регистрация расход товаров'!$D$4:$D$2000,$B197)</f>
        <v>0</v>
      </c>
      <c r="L197" s="94">
        <f t="shared" si="8"/>
        <v>0</v>
      </c>
      <c r="M197" s="95">
        <f t="shared" si="9"/>
        <v>0</v>
      </c>
    </row>
    <row r="198" spans="1:13">
      <c r="A198" s="86">
        <f>IF(E198&gt;0,MAX($A$8:A197)+1,0)</f>
        <v>0</v>
      </c>
      <c r="B198" s="87"/>
      <c r="C198" s="88"/>
      <c r="D198" s="99"/>
      <c r="E198" s="77">
        <f t="shared" si="10"/>
        <v>0</v>
      </c>
      <c r="F198" s="103">
        <f>IFERROR((SUMIF('Остаток на начало год'!$B$5:$B$302,$B198,'Остаток на начало год'!$E$5:$E$302)+SUMIFS('Регистрация приход товаров'!$G$4:$G$2000,'Регистрация приход товаров'!$D$4:$D$2000,$B198,'Регистрация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товаров'!$D$4:$D$2000,$B198),0)</f>
        <v>0</v>
      </c>
      <c r="G198" s="95">
        <f>IFERROR((SUMIF('Остаток на начало год'!$B$5:$B$302,$B198,'Остаток на начало год'!$F$5:$F$302)+SUMIFS('Регистрация приход товаров'!$H$4:$H$2000,'Регистрация приход товаров'!$D$4:$D$2000,$B198,'Регистрация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товаров'!$D$4:$D$2000,$B198),0)</f>
        <v>0</v>
      </c>
      <c r="H198" s="94">
        <f>SUMIFS('Регистрация приход товаров'!$G$4:$G$2000,'Регистрация приход товаров'!$A$4:$A$2000,"&gt;="&amp;DATE(YEAR($A$4),MONTH($A$4),1),'Регистрация приход товаров'!$D$4:$D$2000,$B198)-SUMIFS('Регистрация приход товаров'!$G$4:$G$2000,'Регистрация приход товаров'!$A$4:$A$2000,"&gt;="&amp;DATE(YEAR($A$4),MONTH($A$4)+1,1),'Регистрация приход товаров'!$D$4:$D$2000,$B198)</f>
        <v>0</v>
      </c>
      <c r="I198" s="95">
        <f>SUMIFS('Регистрация приход товаров'!$H$4:$H$2000,'Регистрация приход товаров'!$A$4:$A$2000,"&gt;="&amp;DATE(YEAR($A$4),MONTH($A$4),1),'Регистрация приход товаров'!$D$4:$D$2000,$B198)-SUMIFS('Регистрация приход товаров'!$H$4:$H$2000,'Регистрация приход товаров'!$A$4:$A$2000,"&gt;="&amp;DATE(YEAR($A$4),MONTH($A$4)+1,1),'Регистрация приход товаров'!$D$4:$D$2000,$B198)</f>
        <v>0</v>
      </c>
      <c r="J198" s="94">
        <f>SUMIFS('Регистрация расход товаров'!$G$4:$G$2000,'Регистрация расход товаров'!$A$4:$A$2000,"&gt;="&amp;DATE(YEAR($A$4),MONTH($A$4),1),'Регистрация расход товаров'!$D$4:$D$2000,$B198)-SUMIFS('Регистрация расход товаров'!$G$4:$G$2000,'Регистрация расход товаров'!$A$4:$A$2000,"&gt;="&amp;DATE(YEAR($A$4),MONTH($A$4)+1,1),'Регистрация расход товаров'!$D$4:$D$2000,$B198)</f>
        <v>0</v>
      </c>
      <c r="K198" s="95">
        <f>SUMIFS('Регистрация расход товаров'!$H$4:$H$2000,'Регистрация расход товаров'!$A$4:$A$2000,"&gt;="&amp;DATE(YEAR($A$4),MONTH($A$4),1),'Регистрация расход товаров'!$D$4:$D$2000,$B198)-SUMIFS('Регистрация расход товаров'!$H$4:$H$2000,'Регистрация расход товаров'!$A$4:$A$2000,"&gt;="&amp;DATE(YEAR($A$4),MONTH($A$4)+1,1),'Регистрация расход товаров'!$D$4:$D$2000,$B198)</f>
        <v>0</v>
      </c>
      <c r="L198" s="94">
        <f t="shared" si="8"/>
        <v>0</v>
      </c>
      <c r="M198" s="95">
        <f t="shared" si="9"/>
        <v>0</v>
      </c>
    </row>
    <row r="199" spans="1:13">
      <c r="A199" s="86">
        <f>IF(E199&gt;0,MAX($A$8:A198)+1,0)</f>
        <v>0</v>
      </c>
      <c r="B199" s="87"/>
      <c r="C199" s="88"/>
      <c r="D199" s="99"/>
      <c r="E199" s="77">
        <f t="shared" si="10"/>
        <v>0</v>
      </c>
      <c r="F199" s="103">
        <f>IFERROR((SUMIF('Остаток на начало год'!$B$5:$B$302,$B199,'Остаток на начало год'!$E$5:$E$302)+SUMIFS('Регистрация приход товаров'!$G$4:$G$2000,'Регистрация приход товаров'!$D$4:$D$2000,$B199,'Регистрация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товаров'!$D$4:$D$2000,$B199),0)</f>
        <v>0</v>
      </c>
      <c r="G199" s="95">
        <f>IFERROR((SUMIF('Остаток на начало год'!$B$5:$B$302,$B199,'Остаток на начало год'!$F$5:$F$302)+SUMIFS('Регистрация приход товаров'!$H$4:$H$2000,'Регистрация приход товаров'!$D$4:$D$2000,$B199,'Регистрация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товаров'!$D$4:$D$2000,$B199),0)</f>
        <v>0</v>
      </c>
      <c r="H199" s="94">
        <f>SUMIFS('Регистрация приход товаров'!$G$4:$G$2000,'Регистрация приход товаров'!$A$4:$A$2000,"&gt;="&amp;DATE(YEAR($A$4),MONTH($A$4),1),'Регистрация приход товаров'!$D$4:$D$2000,$B199)-SUMIFS('Регистрация приход товаров'!$G$4:$G$2000,'Регистрация приход товаров'!$A$4:$A$2000,"&gt;="&amp;DATE(YEAR($A$4),MONTH($A$4)+1,1),'Регистрация приход товаров'!$D$4:$D$2000,$B199)</f>
        <v>0</v>
      </c>
      <c r="I199" s="95">
        <f>SUMIFS('Регистрация приход товаров'!$H$4:$H$2000,'Регистрация приход товаров'!$A$4:$A$2000,"&gt;="&amp;DATE(YEAR($A$4),MONTH($A$4),1),'Регистрация приход товаров'!$D$4:$D$2000,$B199)-SUMIFS('Регистрация приход товаров'!$H$4:$H$2000,'Регистрация приход товаров'!$A$4:$A$2000,"&gt;="&amp;DATE(YEAR($A$4),MONTH($A$4)+1,1),'Регистрация приход товаров'!$D$4:$D$2000,$B199)</f>
        <v>0</v>
      </c>
      <c r="J199" s="94">
        <f>SUMIFS('Регистрация расход товаров'!$G$4:$G$2000,'Регистрация расход товаров'!$A$4:$A$2000,"&gt;="&amp;DATE(YEAR($A$4),MONTH($A$4),1),'Регистрация расход товаров'!$D$4:$D$2000,$B199)-SUMIFS('Регистрация расход товаров'!$G$4:$G$2000,'Регистрация расход товаров'!$A$4:$A$2000,"&gt;="&amp;DATE(YEAR($A$4),MONTH($A$4)+1,1),'Регистрация расход товаров'!$D$4:$D$2000,$B199)</f>
        <v>0</v>
      </c>
      <c r="K199" s="95">
        <f>SUMIFS('Регистрация расход товаров'!$H$4:$H$2000,'Регистрация расход товаров'!$A$4:$A$2000,"&gt;="&amp;DATE(YEAR($A$4),MONTH($A$4),1),'Регистрация расход товаров'!$D$4:$D$2000,$B199)-SUMIFS('Регистрация расход товаров'!$H$4:$H$2000,'Регистрация расход товаров'!$A$4:$A$2000,"&gt;="&amp;DATE(YEAR($A$4),MONTH($A$4)+1,1),'Регистрация расход товаров'!$D$4:$D$2000,$B199)</f>
        <v>0</v>
      </c>
      <c r="L199" s="94">
        <f t="shared" si="8"/>
        <v>0</v>
      </c>
      <c r="M199" s="95">
        <f t="shared" si="9"/>
        <v>0</v>
      </c>
    </row>
    <row r="200" spans="1:13">
      <c r="A200" s="86">
        <f>IF(E200&gt;0,MAX($A$8:A199)+1,0)</f>
        <v>0</v>
      </c>
      <c r="B200" s="87"/>
      <c r="C200" s="88"/>
      <c r="D200" s="99"/>
      <c r="E200" s="77">
        <f t="shared" si="10"/>
        <v>0</v>
      </c>
      <c r="F200" s="103">
        <f>IFERROR((SUMIF('Остаток на начало год'!$B$5:$B$302,$B200,'Остаток на начало год'!$E$5:$E$302)+SUMIFS('Регистрация приход товаров'!$G$4:$G$2000,'Регистрация приход товаров'!$D$4:$D$2000,$B200,'Регистрация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товаров'!$D$4:$D$2000,$B200),0)</f>
        <v>0</v>
      </c>
      <c r="G200" s="95">
        <f>IFERROR((SUMIF('Остаток на начало год'!$B$5:$B$302,$B200,'Остаток на начало год'!$F$5:$F$302)+SUMIFS('Регистрация приход товаров'!$H$4:$H$2000,'Регистрация приход товаров'!$D$4:$D$2000,$B200,'Регистрация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товаров'!$D$4:$D$2000,$B200),0)</f>
        <v>0</v>
      </c>
      <c r="H200" s="94">
        <f>SUMIFS('Регистрация приход товаров'!$G$4:$G$2000,'Регистрация приход товаров'!$A$4:$A$2000,"&gt;="&amp;DATE(YEAR($A$4),MONTH($A$4),1),'Регистрация приход товаров'!$D$4:$D$2000,$B200)-SUMIFS('Регистрация приход товаров'!$G$4:$G$2000,'Регистрация приход товаров'!$A$4:$A$2000,"&gt;="&amp;DATE(YEAR($A$4),MONTH($A$4)+1,1),'Регистрация приход товаров'!$D$4:$D$2000,$B200)</f>
        <v>0</v>
      </c>
      <c r="I200" s="95">
        <f>SUMIFS('Регистрация приход товаров'!$H$4:$H$2000,'Регистрация приход товаров'!$A$4:$A$2000,"&gt;="&amp;DATE(YEAR($A$4),MONTH($A$4),1),'Регистрация приход товаров'!$D$4:$D$2000,$B200)-SUMIFS('Регистрация приход товаров'!$H$4:$H$2000,'Регистрация приход товаров'!$A$4:$A$2000,"&gt;="&amp;DATE(YEAR($A$4),MONTH($A$4)+1,1),'Регистрация приход товаров'!$D$4:$D$2000,$B200)</f>
        <v>0</v>
      </c>
      <c r="J200" s="94">
        <f>SUMIFS('Регистрация расход товаров'!$G$4:$G$2000,'Регистрация расход товаров'!$A$4:$A$2000,"&gt;="&amp;DATE(YEAR($A$4),MONTH($A$4),1),'Регистрация расход товаров'!$D$4:$D$2000,$B200)-SUMIFS('Регистрация расход товаров'!$G$4:$G$2000,'Регистрация расход товаров'!$A$4:$A$2000,"&gt;="&amp;DATE(YEAR($A$4),MONTH($A$4)+1,1),'Регистрация расход товаров'!$D$4:$D$2000,$B200)</f>
        <v>0</v>
      </c>
      <c r="K200" s="95">
        <f>SUMIFS('Регистрация расход товаров'!$H$4:$H$2000,'Регистрация расход товаров'!$A$4:$A$2000,"&gt;="&amp;DATE(YEAR($A$4),MONTH($A$4),1),'Регистрация расход товаров'!$D$4:$D$2000,$B200)-SUMIFS('Регистрация расход товаров'!$H$4:$H$2000,'Регистрация расход товаров'!$A$4:$A$2000,"&gt;="&amp;DATE(YEAR($A$4),MONTH($A$4)+1,1),'Регистрация расход товаров'!$D$4:$D$2000,$B200)</f>
        <v>0</v>
      </c>
      <c r="L200" s="94">
        <f t="shared" si="8"/>
        <v>0</v>
      </c>
      <c r="M200" s="95">
        <f t="shared" si="9"/>
        <v>0</v>
      </c>
    </row>
    <row r="201" spans="1:13">
      <c r="A201" s="86">
        <f>IF(E201&gt;0,MAX($A$8:A200)+1,0)</f>
        <v>0</v>
      </c>
      <c r="B201" s="87"/>
      <c r="C201" s="88"/>
      <c r="D201" s="99"/>
      <c r="E201" s="77">
        <f t="shared" si="10"/>
        <v>0</v>
      </c>
      <c r="F201" s="103">
        <f>IFERROR((SUMIF('Остаток на начало год'!$B$5:$B$302,$B201,'Остаток на начало год'!$E$5:$E$302)+SUMIFS('Регистрация приход товаров'!$G$4:$G$2000,'Регистрация приход товаров'!$D$4:$D$2000,$B201,'Регистрация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товаров'!$D$4:$D$2000,$B201),0)</f>
        <v>0</v>
      </c>
      <c r="G201" s="95">
        <f>IFERROR((SUMIF('Остаток на начало год'!$B$5:$B$302,$B201,'Остаток на начало год'!$F$5:$F$302)+SUMIFS('Регистрация приход товаров'!$H$4:$H$2000,'Регистрация приход товаров'!$D$4:$D$2000,$B201,'Регистрация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товаров'!$D$4:$D$2000,$B201),0)</f>
        <v>0</v>
      </c>
      <c r="H201" s="94">
        <f>SUMIFS('Регистрация приход товаров'!$G$4:$G$2000,'Регистрация приход товаров'!$A$4:$A$2000,"&gt;="&amp;DATE(YEAR($A$4),MONTH($A$4),1),'Регистрация приход товаров'!$D$4:$D$2000,$B201)-SUMIFS('Регистрация приход товаров'!$G$4:$G$2000,'Регистрация приход товаров'!$A$4:$A$2000,"&gt;="&amp;DATE(YEAR($A$4),MONTH($A$4)+1,1),'Регистрация приход товаров'!$D$4:$D$2000,$B201)</f>
        <v>0</v>
      </c>
      <c r="I201" s="95">
        <f>SUMIFS('Регистрация приход товаров'!$H$4:$H$2000,'Регистрация приход товаров'!$A$4:$A$2000,"&gt;="&amp;DATE(YEAR($A$4),MONTH($A$4),1),'Регистрация приход товаров'!$D$4:$D$2000,$B201)-SUMIFS('Регистрация приход товаров'!$H$4:$H$2000,'Регистрация приход товаров'!$A$4:$A$2000,"&gt;="&amp;DATE(YEAR($A$4),MONTH($A$4)+1,1),'Регистрация приход товаров'!$D$4:$D$2000,$B201)</f>
        <v>0</v>
      </c>
      <c r="J201" s="94">
        <f>SUMIFS('Регистрация расход товаров'!$G$4:$G$2000,'Регистрация расход товаров'!$A$4:$A$2000,"&gt;="&amp;DATE(YEAR($A$4),MONTH($A$4),1),'Регистрация расход товаров'!$D$4:$D$2000,$B201)-SUMIFS('Регистрация расход товаров'!$G$4:$G$2000,'Регистрация расход товаров'!$A$4:$A$2000,"&gt;="&amp;DATE(YEAR($A$4),MONTH($A$4)+1,1),'Регистрация расход товаров'!$D$4:$D$2000,$B201)</f>
        <v>0</v>
      </c>
      <c r="K201" s="95">
        <f>SUMIFS('Регистрация расход товаров'!$H$4:$H$2000,'Регистрация расход товаров'!$A$4:$A$2000,"&gt;="&amp;DATE(YEAR($A$4),MONTH($A$4),1),'Регистрация расход товаров'!$D$4:$D$2000,$B201)-SUMIFS('Регистрация расход товаров'!$H$4:$H$2000,'Регистрация расход товаров'!$A$4:$A$2000,"&gt;="&amp;DATE(YEAR($A$4),MONTH($A$4)+1,1),'Регистрация расход товаров'!$D$4:$D$2000,$B201)</f>
        <v>0</v>
      </c>
      <c r="L201" s="94">
        <f t="shared" si="8"/>
        <v>0</v>
      </c>
      <c r="M201" s="95">
        <f t="shared" si="9"/>
        <v>0</v>
      </c>
    </row>
    <row r="202" spans="1:13">
      <c r="A202" s="86">
        <f>IF(E202&gt;0,MAX($A$8:A201)+1,0)</f>
        <v>0</v>
      </c>
      <c r="B202" s="87"/>
      <c r="C202" s="88"/>
      <c r="D202" s="99"/>
      <c r="E202" s="77">
        <f t="shared" si="10"/>
        <v>0</v>
      </c>
      <c r="F202" s="103">
        <f>IFERROR((SUMIF('Остаток на начало год'!$B$5:$B$302,$B202,'Остаток на начало год'!$E$5:$E$302)+SUMIFS('Регистрация приход товаров'!$G$4:$G$2000,'Регистрация приход товаров'!$D$4:$D$2000,$B202,'Регистрация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товаров'!$D$4:$D$2000,$B202),0)</f>
        <v>0</v>
      </c>
      <c r="G202" s="95">
        <f>IFERROR((SUMIF('Остаток на начало год'!$B$5:$B$302,$B202,'Остаток на начало год'!$F$5:$F$302)+SUMIFS('Регистрация приход товаров'!$H$4:$H$2000,'Регистрация приход товаров'!$D$4:$D$2000,$B202,'Регистрация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товаров'!$D$4:$D$2000,$B202),0)</f>
        <v>0</v>
      </c>
      <c r="H202" s="94">
        <f>SUMIFS('Регистрация приход товаров'!$G$4:$G$2000,'Регистрация приход товаров'!$A$4:$A$2000,"&gt;="&amp;DATE(YEAR($A$4),MONTH($A$4),1),'Регистрация приход товаров'!$D$4:$D$2000,$B202)-SUMIFS('Регистрация приход товаров'!$G$4:$G$2000,'Регистрация приход товаров'!$A$4:$A$2000,"&gt;="&amp;DATE(YEAR($A$4),MONTH($A$4)+1,1),'Регистрация приход товаров'!$D$4:$D$2000,$B202)</f>
        <v>0</v>
      </c>
      <c r="I202" s="95">
        <f>SUMIFS('Регистрация приход товаров'!$H$4:$H$2000,'Регистрация приход товаров'!$A$4:$A$2000,"&gt;="&amp;DATE(YEAR($A$4),MONTH($A$4),1),'Регистрация приход товаров'!$D$4:$D$2000,$B202)-SUMIFS('Регистрация приход товаров'!$H$4:$H$2000,'Регистрация приход товаров'!$A$4:$A$2000,"&gt;="&amp;DATE(YEAR($A$4),MONTH($A$4)+1,1),'Регистрация приход товаров'!$D$4:$D$2000,$B202)</f>
        <v>0</v>
      </c>
      <c r="J202" s="94">
        <f>SUMIFS('Регистрация расход товаров'!$G$4:$G$2000,'Регистрация расход товаров'!$A$4:$A$2000,"&gt;="&amp;DATE(YEAR($A$4),MONTH($A$4),1),'Регистрация расход товаров'!$D$4:$D$2000,$B202)-SUMIFS('Регистрация расход товаров'!$G$4:$G$2000,'Регистрация расход товаров'!$A$4:$A$2000,"&gt;="&amp;DATE(YEAR($A$4),MONTH($A$4)+1,1),'Регистрация расход товаров'!$D$4:$D$2000,$B202)</f>
        <v>0</v>
      </c>
      <c r="K202" s="95">
        <f>SUMIFS('Регистрация расход товаров'!$H$4:$H$2000,'Регистрация расход товаров'!$A$4:$A$2000,"&gt;="&amp;DATE(YEAR($A$4),MONTH($A$4),1),'Регистрация расход товаров'!$D$4:$D$2000,$B202)-SUMIFS('Регистрация расход товаров'!$H$4:$H$2000,'Регистрация расход товаров'!$A$4:$A$2000,"&gt;="&amp;DATE(YEAR($A$4),MONTH($A$4)+1,1),'Регистрация расход товаров'!$D$4:$D$2000,$B202)</f>
        <v>0</v>
      </c>
      <c r="L202" s="94">
        <f t="shared" ref="L202:L259" si="11">F202+H202-J202</f>
        <v>0</v>
      </c>
      <c r="M202" s="95">
        <f t="shared" ref="M202:M259" si="12">G202+I202-K202</f>
        <v>0</v>
      </c>
    </row>
    <row r="203" spans="1:13">
      <c r="A203" s="86">
        <f>IF(E203&gt;0,MAX($A$8:A202)+1,0)</f>
        <v>0</v>
      </c>
      <c r="B203" s="87"/>
      <c r="C203" s="88"/>
      <c r="D203" s="99"/>
      <c r="E203" s="77">
        <f t="shared" si="10"/>
        <v>0</v>
      </c>
      <c r="F203" s="103">
        <f>IFERROR((SUMIF('Остаток на начало год'!$B$5:$B$302,$B203,'Остаток на начало год'!$E$5:$E$302)+SUMIFS('Регистрация приход товаров'!$G$4:$G$2000,'Регистрация приход товаров'!$D$4:$D$2000,$B203,'Регистрация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товаров'!$D$4:$D$2000,$B203),0)</f>
        <v>0</v>
      </c>
      <c r="G203" s="95">
        <f>IFERROR((SUMIF('Остаток на начало год'!$B$5:$B$302,$B203,'Остаток на начало год'!$F$5:$F$302)+SUMIFS('Регистрация приход товаров'!$H$4:$H$2000,'Регистрация приход товаров'!$D$4:$D$2000,$B203,'Регистрация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товаров'!$D$4:$D$2000,$B203),0)</f>
        <v>0</v>
      </c>
      <c r="H203" s="94">
        <f>SUMIFS('Регистрация приход товаров'!$G$4:$G$2000,'Регистрация приход товаров'!$A$4:$A$2000,"&gt;="&amp;DATE(YEAR($A$4),MONTH($A$4),1),'Регистрация приход товаров'!$D$4:$D$2000,$B203)-SUMIFS('Регистрация приход товаров'!$G$4:$G$2000,'Регистрация приход товаров'!$A$4:$A$2000,"&gt;="&amp;DATE(YEAR($A$4),MONTH($A$4)+1,1),'Регистрация приход товаров'!$D$4:$D$2000,$B203)</f>
        <v>0</v>
      </c>
      <c r="I203" s="95">
        <f>SUMIFS('Регистрация приход товаров'!$H$4:$H$2000,'Регистрация приход товаров'!$A$4:$A$2000,"&gt;="&amp;DATE(YEAR($A$4),MONTH($A$4),1),'Регистрация приход товаров'!$D$4:$D$2000,$B203)-SUMIFS('Регистрация приход товаров'!$H$4:$H$2000,'Регистрация приход товаров'!$A$4:$A$2000,"&gt;="&amp;DATE(YEAR($A$4),MONTH($A$4)+1,1),'Регистрация приход товаров'!$D$4:$D$2000,$B203)</f>
        <v>0</v>
      </c>
      <c r="J203" s="94">
        <f>SUMIFS('Регистрация расход товаров'!$G$4:$G$2000,'Регистрация расход товаров'!$A$4:$A$2000,"&gt;="&amp;DATE(YEAR($A$4),MONTH($A$4),1),'Регистрация расход товаров'!$D$4:$D$2000,$B203)-SUMIFS('Регистрация расход товаров'!$G$4:$G$2000,'Регистрация расход товаров'!$A$4:$A$2000,"&gt;="&amp;DATE(YEAR($A$4),MONTH($A$4)+1,1),'Регистрация расход товаров'!$D$4:$D$2000,$B203)</f>
        <v>0</v>
      </c>
      <c r="K203" s="95">
        <f>SUMIFS('Регистрация расход товаров'!$H$4:$H$2000,'Регистрация расход товаров'!$A$4:$A$2000,"&gt;="&amp;DATE(YEAR($A$4),MONTH($A$4),1),'Регистрация расход товаров'!$D$4:$D$2000,$B203)-SUMIFS('Регистрация расход товаров'!$H$4:$H$2000,'Регистрация расход товаров'!$A$4:$A$2000,"&gt;="&amp;DATE(YEAR($A$4),MONTH($A$4)+1,1),'Регистрация расход товаров'!$D$4:$D$2000,$B203)</f>
        <v>0</v>
      </c>
      <c r="L203" s="94">
        <f t="shared" si="11"/>
        <v>0</v>
      </c>
      <c r="M203" s="95">
        <f t="shared" si="12"/>
        <v>0</v>
      </c>
    </row>
    <row r="204" spans="1:13">
      <c r="A204" s="86">
        <f>IF(E204&gt;0,MAX($A$8:A203)+1,0)</f>
        <v>0</v>
      </c>
      <c r="B204" s="87"/>
      <c r="C204" s="88"/>
      <c r="D204" s="99"/>
      <c r="E204" s="77">
        <f t="shared" ref="E204:E232" si="13">IFERROR(((G204+I204)/(F204+H204)),0)</f>
        <v>0</v>
      </c>
      <c r="F204" s="103">
        <f>IFERROR((SUMIF('Остаток на начало год'!$B$5:$B$302,$B204,'Остаток на начало год'!$E$5:$E$302)+SUMIFS('Регистрация приход товаров'!$G$4:$G$2000,'Регистрация приход товаров'!$D$4:$D$2000,$B204,'Регистрация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товаров'!$D$4:$D$2000,$B204),0)</f>
        <v>0</v>
      </c>
      <c r="G204" s="95">
        <f>IFERROR((SUMIF('Остаток на начало год'!$B$5:$B$302,$B204,'Остаток на начало год'!$F$5:$F$302)+SUMIFS('Регистрация приход товаров'!$H$4:$H$2000,'Регистрация приход товаров'!$D$4:$D$2000,$B204,'Регистрация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товаров'!$D$4:$D$2000,$B204),0)</f>
        <v>0</v>
      </c>
      <c r="H204" s="94">
        <f>SUMIFS('Регистрация приход товаров'!$G$4:$G$2000,'Регистрация приход товаров'!$A$4:$A$2000,"&gt;="&amp;DATE(YEAR($A$4),MONTH($A$4),1),'Регистрация приход товаров'!$D$4:$D$2000,$B204)-SUMIFS('Регистрация приход товаров'!$G$4:$G$2000,'Регистрация приход товаров'!$A$4:$A$2000,"&gt;="&amp;DATE(YEAR($A$4),MONTH($A$4)+1,1),'Регистрация приход товаров'!$D$4:$D$2000,$B204)</f>
        <v>0</v>
      </c>
      <c r="I204" s="95">
        <f>SUMIFS('Регистрация приход товаров'!$H$4:$H$2000,'Регистрация приход товаров'!$A$4:$A$2000,"&gt;="&amp;DATE(YEAR($A$4),MONTH($A$4),1),'Регистрация приход товаров'!$D$4:$D$2000,$B204)-SUMIFS('Регистрация приход товаров'!$H$4:$H$2000,'Регистрация приход товаров'!$A$4:$A$2000,"&gt;="&amp;DATE(YEAR($A$4),MONTH($A$4)+1,1),'Регистрация приход товаров'!$D$4:$D$2000,$B204)</f>
        <v>0</v>
      </c>
      <c r="J204" s="94">
        <f>SUMIFS('Регистрация расход товаров'!$G$4:$G$2000,'Регистрация расход товаров'!$A$4:$A$2000,"&gt;="&amp;DATE(YEAR($A$4),MONTH($A$4),1),'Регистрация расход товаров'!$D$4:$D$2000,$B204)-SUMIFS('Регистрация расход товаров'!$G$4:$G$2000,'Регистрация расход товаров'!$A$4:$A$2000,"&gt;="&amp;DATE(YEAR($A$4),MONTH($A$4)+1,1),'Регистрация расход товаров'!$D$4:$D$2000,$B204)</f>
        <v>0</v>
      </c>
      <c r="K204" s="95">
        <f>SUMIFS('Регистрация расход товаров'!$H$4:$H$2000,'Регистрация расход товаров'!$A$4:$A$2000,"&gt;="&amp;DATE(YEAR($A$4),MONTH($A$4),1),'Регистрация расход товаров'!$D$4:$D$2000,$B204)-SUMIFS('Регистрация расход товаров'!$H$4:$H$2000,'Регистрация расход товаров'!$A$4:$A$2000,"&gt;="&amp;DATE(YEAR($A$4),MONTH($A$4)+1,1),'Регистрация расход товаров'!$D$4:$D$2000,$B204)</f>
        <v>0</v>
      </c>
      <c r="L204" s="94">
        <f t="shared" si="11"/>
        <v>0</v>
      </c>
      <c r="M204" s="95">
        <f t="shared" si="12"/>
        <v>0</v>
      </c>
    </row>
    <row r="205" spans="1:13">
      <c r="A205" s="86">
        <f>IF(E205&gt;0,MAX($A$8:A204)+1,0)</f>
        <v>0</v>
      </c>
      <c r="B205" s="87"/>
      <c r="C205" s="88"/>
      <c r="D205" s="99"/>
      <c r="E205" s="77">
        <f t="shared" si="13"/>
        <v>0</v>
      </c>
      <c r="F205" s="103">
        <f>IFERROR((SUMIF('Остаток на начало год'!$B$5:$B$302,$B205,'Остаток на начало год'!$E$5:$E$302)+SUMIFS('Регистрация приход товаров'!$G$4:$G$2000,'Регистрация приход товаров'!$D$4:$D$2000,$B205,'Регистрация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товаров'!$D$4:$D$2000,$B205),0)</f>
        <v>0</v>
      </c>
      <c r="G205" s="95">
        <f>IFERROR((SUMIF('Остаток на начало год'!$B$5:$B$302,$B205,'Остаток на начало год'!$F$5:$F$302)+SUMIFS('Регистрация приход товаров'!$H$4:$H$2000,'Регистрация приход товаров'!$D$4:$D$2000,$B205,'Регистрация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товаров'!$D$4:$D$2000,$B205),0)</f>
        <v>0</v>
      </c>
      <c r="H205" s="94">
        <f>SUMIFS('Регистрация приход товаров'!$G$4:$G$2000,'Регистрация приход товаров'!$A$4:$A$2000,"&gt;="&amp;DATE(YEAR($A$4),MONTH($A$4),1),'Регистрация приход товаров'!$D$4:$D$2000,$B205)-SUMIFS('Регистрация приход товаров'!$G$4:$G$2000,'Регистрация приход товаров'!$A$4:$A$2000,"&gt;="&amp;DATE(YEAR($A$4),MONTH($A$4)+1,1),'Регистрация приход товаров'!$D$4:$D$2000,$B205)</f>
        <v>0</v>
      </c>
      <c r="I205" s="95">
        <f>SUMIFS('Регистрация приход товаров'!$H$4:$H$2000,'Регистрация приход товаров'!$A$4:$A$2000,"&gt;="&amp;DATE(YEAR($A$4),MONTH($A$4),1),'Регистрация приход товаров'!$D$4:$D$2000,$B205)-SUMIFS('Регистрация приход товаров'!$H$4:$H$2000,'Регистрация приход товаров'!$A$4:$A$2000,"&gt;="&amp;DATE(YEAR($A$4),MONTH($A$4)+1,1),'Регистрация приход товаров'!$D$4:$D$2000,$B205)</f>
        <v>0</v>
      </c>
      <c r="J205" s="94">
        <f>SUMIFS('Регистрация расход товаров'!$G$4:$G$2000,'Регистрация расход товаров'!$A$4:$A$2000,"&gt;="&amp;DATE(YEAR($A$4),MONTH($A$4),1),'Регистрация расход товаров'!$D$4:$D$2000,$B205)-SUMIFS('Регистрация расход товаров'!$G$4:$G$2000,'Регистрация расход товаров'!$A$4:$A$2000,"&gt;="&amp;DATE(YEAR($A$4),MONTH($A$4)+1,1),'Регистрация расход товаров'!$D$4:$D$2000,$B205)</f>
        <v>0</v>
      </c>
      <c r="K205" s="95">
        <f>SUMIFS('Регистрация расход товаров'!$H$4:$H$2000,'Регистрация расход товаров'!$A$4:$A$2000,"&gt;="&amp;DATE(YEAR($A$4),MONTH($A$4),1),'Регистрация расход товаров'!$D$4:$D$2000,$B205)-SUMIFS('Регистрация расход товаров'!$H$4:$H$2000,'Регистрация расход товаров'!$A$4:$A$2000,"&gt;="&amp;DATE(YEAR($A$4),MONTH($A$4)+1,1),'Регистрация расход товаров'!$D$4:$D$2000,$B205)</f>
        <v>0</v>
      </c>
      <c r="L205" s="94">
        <f t="shared" si="11"/>
        <v>0</v>
      </c>
      <c r="M205" s="95">
        <f t="shared" si="12"/>
        <v>0</v>
      </c>
    </row>
    <row r="206" spans="1:13">
      <c r="A206" s="86">
        <f>IF(E206&gt;0,MAX($A$8:A205)+1,0)</f>
        <v>0</v>
      </c>
      <c r="B206" s="87"/>
      <c r="C206" s="88"/>
      <c r="D206" s="99"/>
      <c r="E206" s="77">
        <f t="shared" si="13"/>
        <v>0</v>
      </c>
      <c r="F206" s="103">
        <f>IFERROR((SUMIF('Остаток на начало год'!$B$5:$B$302,$B206,'Остаток на начало год'!$E$5:$E$302)+SUMIFS('Регистрация приход товаров'!$G$4:$G$2000,'Регистрация приход товаров'!$D$4:$D$2000,$B206,'Регистрация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товаров'!$D$4:$D$2000,$B206),0)</f>
        <v>0</v>
      </c>
      <c r="G206" s="95">
        <f>IFERROR((SUMIF('Остаток на начало год'!$B$5:$B$302,$B206,'Остаток на начало год'!$F$5:$F$302)+SUMIFS('Регистрация приход товаров'!$H$4:$H$2000,'Регистрация приход товаров'!$D$4:$D$2000,$B206,'Регистрация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товаров'!$D$4:$D$2000,$B206),0)</f>
        <v>0</v>
      </c>
      <c r="H206" s="94">
        <f>SUMIFS('Регистрация приход товаров'!$G$4:$G$2000,'Регистрация приход товаров'!$A$4:$A$2000,"&gt;="&amp;DATE(YEAR($A$4),MONTH($A$4),1),'Регистрация приход товаров'!$D$4:$D$2000,$B206)-SUMIFS('Регистрация приход товаров'!$G$4:$G$2000,'Регистрация приход товаров'!$A$4:$A$2000,"&gt;="&amp;DATE(YEAR($A$4),MONTH($A$4)+1,1),'Регистрация приход товаров'!$D$4:$D$2000,$B206)</f>
        <v>0</v>
      </c>
      <c r="I206" s="95">
        <f>SUMIFS('Регистрация приход товаров'!$H$4:$H$2000,'Регистрация приход товаров'!$A$4:$A$2000,"&gt;="&amp;DATE(YEAR($A$4),MONTH($A$4),1),'Регистрация приход товаров'!$D$4:$D$2000,$B206)-SUMIFS('Регистрация приход товаров'!$H$4:$H$2000,'Регистрация приход товаров'!$A$4:$A$2000,"&gt;="&amp;DATE(YEAR($A$4),MONTH($A$4)+1,1),'Регистрация приход товаров'!$D$4:$D$2000,$B206)</f>
        <v>0</v>
      </c>
      <c r="J206" s="94">
        <f>SUMIFS('Регистрация расход товаров'!$G$4:$G$2000,'Регистрация расход товаров'!$A$4:$A$2000,"&gt;="&amp;DATE(YEAR($A$4),MONTH($A$4),1),'Регистрация расход товаров'!$D$4:$D$2000,$B206)-SUMIFS('Регистрация расход товаров'!$G$4:$G$2000,'Регистрация расход товаров'!$A$4:$A$2000,"&gt;="&amp;DATE(YEAR($A$4),MONTH($A$4)+1,1),'Регистрация расход товаров'!$D$4:$D$2000,$B206)</f>
        <v>0</v>
      </c>
      <c r="K206" s="95">
        <f>SUMIFS('Регистрация расход товаров'!$H$4:$H$2000,'Регистрация расход товаров'!$A$4:$A$2000,"&gt;="&amp;DATE(YEAR($A$4),MONTH($A$4),1),'Регистрация расход товаров'!$D$4:$D$2000,$B206)-SUMIFS('Регистрация расход товаров'!$H$4:$H$2000,'Регистрация расход товаров'!$A$4:$A$2000,"&gt;="&amp;DATE(YEAR($A$4),MONTH($A$4)+1,1),'Регистрация расход товаров'!$D$4:$D$2000,$B206)</f>
        <v>0</v>
      </c>
      <c r="L206" s="94">
        <f t="shared" si="11"/>
        <v>0</v>
      </c>
      <c r="M206" s="95">
        <f t="shared" si="12"/>
        <v>0</v>
      </c>
    </row>
    <row r="207" spans="1:13">
      <c r="A207" s="86">
        <f>IF(E207&gt;0,MAX($A$8:A206)+1,0)</f>
        <v>0</v>
      </c>
      <c r="B207" s="87"/>
      <c r="C207" s="88"/>
      <c r="D207" s="99"/>
      <c r="E207" s="77">
        <f t="shared" si="13"/>
        <v>0</v>
      </c>
      <c r="F207" s="103">
        <f>IFERROR((SUMIF('Остаток на начало год'!$B$5:$B$302,$B207,'Остаток на начало год'!$E$5:$E$302)+SUMIFS('Регистрация приход товаров'!$G$4:$G$2000,'Регистрация приход товаров'!$D$4:$D$2000,$B207,'Регистрация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товаров'!$D$4:$D$2000,$B207),0)</f>
        <v>0</v>
      </c>
      <c r="G207" s="95">
        <f>IFERROR((SUMIF('Остаток на начало год'!$B$5:$B$302,$B207,'Остаток на начало год'!$F$5:$F$302)+SUMIFS('Регистрация приход товаров'!$H$4:$H$2000,'Регистрация приход товаров'!$D$4:$D$2000,$B207,'Регистрация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товаров'!$D$4:$D$2000,$B207),0)</f>
        <v>0</v>
      </c>
      <c r="H207" s="94">
        <f>SUMIFS('Регистрация приход товаров'!$G$4:$G$2000,'Регистрация приход товаров'!$A$4:$A$2000,"&gt;="&amp;DATE(YEAR($A$4),MONTH($A$4),1),'Регистрация приход товаров'!$D$4:$D$2000,$B207)-SUMIFS('Регистрация приход товаров'!$G$4:$G$2000,'Регистрация приход товаров'!$A$4:$A$2000,"&gt;="&amp;DATE(YEAR($A$4),MONTH($A$4)+1,1),'Регистрация приход товаров'!$D$4:$D$2000,$B207)</f>
        <v>0</v>
      </c>
      <c r="I207" s="95">
        <f>SUMIFS('Регистрация приход товаров'!$H$4:$H$2000,'Регистрация приход товаров'!$A$4:$A$2000,"&gt;="&amp;DATE(YEAR($A$4),MONTH($A$4),1),'Регистрация приход товаров'!$D$4:$D$2000,$B207)-SUMIFS('Регистрация приход товаров'!$H$4:$H$2000,'Регистрация приход товаров'!$A$4:$A$2000,"&gt;="&amp;DATE(YEAR($A$4),MONTH($A$4)+1,1),'Регистрация приход товаров'!$D$4:$D$2000,$B207)</f>
        <v>0</v>
      </c>
      <c r="J207" s="94">
        <f>SUMIFS('Регистрация расход товаров'!$G$4:$G$2000,'Регистрация расход товаров'!$A$4:$A$2000,"&gt;="&amp;DATE(YEAR($A$4),MONTH($A$4),1),'Регистрация расход товаров'!$D$4:$D$2000,$B207)-SUMIFS('Регистрация расход товаров'!$G$4:$G$2000,'Регистрация расход товаров'!$A$4:$A$2000,"&gt;="&amp;DATE(YEAR($A$4),MONTH($A$4)+1,1),'Регистрация расход товаров'!$D$4:$D$2000,$B207)</f>
        <v>0</v>
      </c>
      <c r="K207" s="95">
        <f>SUMIFS('Регистрация расход товаров'!$H$4:$H$2000,'Регистрация расход товаров'!$A$4:$A$2000,"&gt;="&amp;DATE(YEAR($A$4),MONTH($A$4),1),'Регистрация расход товаров'!$D$4:$D$2000,$B207)-SUMIFS('Регистрация расход товаров'!$H$4:$H$2000,'Регистрация расход товаров'!$A$4:$A$2000,"&gt;="&amp;DATE(YEAR($A$4),MONTH($A$4)+1,1),'Регистрация расход товаров'!$D$4:$D$2000,$B207)</f>
        <v>0</v>
      </c>
      <c r="L207" s="94">
        <f t="shared" si="11"/>
        <v>0</v>
      </c>
      <c r="M207" s="95">
        <f t="shared" si="12"/>
        <v>0</v>
      </c>
    </row>
    <row r="208" spans="1:13">
      <c r="A208" s="86">
        <f>IF(E208&gt;0,MAX($A$8:A207)+1,0)</f>
        <v>0</v>
      </c>
      <c r="B208" s="87"/>
      <c r="C208" s="88"/>
      <c r="D208" s="99"/>
      <c r="E208" s="77">
        <f t="shared" si="13"/>
        <v>0</v>
      </c>
      <c r="F208" s="103">
        <f>IFERROR((SUMIF('Остаток на начало год'!$B$5:$B$302,$B208,'Остаток на начало год'!$E$5:$E$302)+SUMIFS('Регистрация приход товаров'!$G$4:$G$2000,'Регистрация приход товаров'!$D$4:$D$2000,$B208,'Регистрация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товаров'!$D$4:$D$2000,$B208),0)</f>
        <v>0</v>
      </c>
      <c r="G208" s="95">
        <f>IFERROR((SUMIF('Остаток на начало год'!$B$5:$B$302,$B208,'Остаток на начало год'!$F$5:$F$302)+SUMIFS('Регистрация приход товаров'!$H$4:$H$2000,'Регистрация приход товаров'!$D$4:$D$2000,$B208,'Регистрация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товаров'!$D$4:$D$2000,$B208),0)</f>
        <v>0</v>
      </c>
      <c r="H208" s="94">
        <f>SUMIFS('Регистрация приход товаров'!$G$4:$G$2000,'Регистрация приход товаров'!$A$4:$A$2000,"&gt;="&amp;DATE(YEAR($A$4),MONTH($A$4),1),'Регистрация приход товаров'!$D$4:$D$2000,$B208)-SUMIFS('Регистрация приход товаров'!$G$4:$G$2000,'Регистрация приход товаров'!$A$4:$A$2000,"&gt;="&amp;DATE(YEAR($A$4),MONTH($A$4)+1,1),'Регистрация приход товаров'!$D$4:$D$2000,$B208)</f>
        <v>0</v>
      </c>
      <c r="I208" s="95">
        <f>SUMIFS('Регистрация приход товаров'!$H$4:$H$2000,'Регистрация приход товаров'!$A$4:$A$2000,"&gt;="&amp;DATE(YEAR($A$4),MONTH($A$4),1),'Регистрация приход товаров'!$D$4:$D$2000,$B208)-SUMIFS('Регистрация приход товаров'!$H$4:$H$2000,'Регистрация приход товаров'!$A$4:$A$2000,"&gt;="&amp;DATE(YEAR($A$4),MONTH($A$4)+1,1),'Регистрация приход товаров'!$D$4:$D$2000,$B208)</f>
        <v>0</v>
      </c>
      <c r="J208" s="94">
        <f>SUMIFS('Регистрация расход товаров'!$G$4:$G$2000,'Регистрация расход товаров'!$A$4:$A$2000,"&gt;="&amp;DATE(YEAR($A$4),MONTH($A$4),1),'Регистрация расход товаров'!$D$4:$D$2000,$B208)-SUMIFS('Регистрация расход товаров'!$G$4:$G$2000,'Регистрация расход товаров'!$A$4:$A$2000,"&gt;="&amp;DATE(YEAR($A$4),MONTH($A$4)+1,1),'Регистрация расход товаров'!$D$4:$D$2000,$B208)</f>
        <v>0</v>
      </c>
      <c r="K208" s="95">
        <f>SUMIFS('Регистрация расход товаров'!$H$4:$H$2000,'Регистрация расход товаров'!$A$4:$A$2000,"&gt;="&amp;DATE(YEAR($A$4),MONTH($A$4),1),'Регистрация расход товаров'!$D$4:$D$2000,$B208)-SUMIFS('Регистрация расход товаров'!$H$4:$H$2000,'Регистрация расход товаров'!$A$4:$A$2000,"&gt;="&amp;DATE(YEAR($A$4),MONTH($A$4)+1,1),'Регистрация расход товаров'!$D$4:$D$2000,$B208)</f>
        <v>0</v>
      </c>
      <c r="L208" s="94">
        <f t="shared" si="11"/>
        <v>0</v>
      </c>
      <c r="M208" s="95">
        <f t="shared" si="12"/>
        <v>0</v>
      </c>
    </row>
    <row r="209" spans="1:13">
      <c r="A209" s="86">
        <f>IF(E209&gt;0,MAX($A$8:A208)+1,0)</f>
        <v>0</v>
      </c>
      <c r="B209" s="87"/>
      <c r="C209" s="88"/>
      <c r="D209" s="99"/>
      <c r="E209" s="77">
        <f t="shared" si="13"/>
        <v>0</v>
      </c>
      <c r="F209" s="103">
        <f>IFERROR((SUMIF('Остаток на начало год'!$B$5:$B$302,$B209,'Остаток на начало год'!$E$5:$E$302)+SUMIFS('Регистрация приход товаров'!$G$4:$G$2000,'Регистрация приход товаров'!$D$4:$D$2000,$B209,'Регистрация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товаров'!$D$4:$D$2000,$B209),0)</f>
        <v>0</v>
      </c>
      <c r="G209" s="95">
        <f>IFERROR((SUMIF('Остаток на начало год'!$B$5:$B$302,$B209,'Остаток на начало год'!$F$5:$F$302)+SUMIFS('Регистрация приход товаров'!$H$4:$H$2000,'Регистрация приход товаров'!$D$4:$D$2000,$B209,'Регистрация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товаров'!$D$4:$D$2000,$B209),0)</f>
        <v>0</v>
      </c>
      <c r="H209" s="94">
        <f>SUMIFS('Регистрация приход товаров'!$G$4:$G$2000,'Регистрация приход товаров'!$A$4:$A$2000,"&gt;="&amp;DATE(YEAR($A$4),MONTH($A$4),1),'Регистрация приход товаров'!$D$4:$D$2000,$B209)-SUMIFS('Регистрация приход товаров'!$G$4:$G$2000,'Регистрация приход товаров'!$A$4:$A$2000,"&gt;="&amp;DATE(YEAR($A$4),MONTH($A$4)+1,1),'Регистрация приход товаров'!$D$4:$D$2000,$B209)</f>
        <v>0</v>
      </c>
      <c r="I209" s="95">
        <f>SUMIFS('Регистрация приход товаров'!$H$4:$H$2000,'Регистрация приход товаров'!$A$4:$A$2000,"&gt;="&amp;DATE(YEAR($A$4),MONTH($A$4),1),'Регистрация приход товаров'!$D$4:$D$2000,$B209)-SUMIFS('Регистрация приход товаров'!$H$4:$H$2000,'Регистрация приход товаров'!$A$4:$A$2000,"&gt;="&amp;DATE(YEAR($A$4),MONTH($A$4)+1,1),'Регистрация приход товаров'!$D$4:$D$2000,$B209)</f>
        <v>0</v>
      </c>
      <c r="J209" s="94">
        <f>SUMIFS('Регистрация расход товаров'!$G$4:$G$2000,'Регистрация расход товаров'!$A$4:$A$2000,"&gt;="&amp;DATE(YEAR($A$4),MONTH($A$4),1),'Регистрация расход товаров'!$D$4:$D$2000,$B209)-SUMIFS('Регистрация расход товаров'!$G$4:$G$2000,'Регистрация расход товаров'!$A$4:$A$2000,"&gt;="&amp;DATE(YEAR($A$4),MONTH($A$4)+1,1),'Регистрация расход товаров'!$D$4:$D$2000,$B209)</f>
        <v>0</v>
      </c>
      <c r="K209" s="95">
        <f>SUMIFS('Регистрация расход товаров'!$H$4:$H$2000,'Регистрация расход товаров'!$A$4:$A$2000,"&gt;="&amp;DATE(YEAR($A$4),MONTH($A$4),1),'Регистрация расход товаров'!$D$4:$D$2000,$B209)-SUMIFS('Регистрация расход товаров'!$H$4:$H$2000,'Регистрация расход товаров'!$A$4:$A$2000,"&gt;="&amp;DATE(YEAR($A$4),MONTH($A$4)+1,1),'Регистрация расход товаров'!$D$4:$D$2000,$B209)</f>
        <v>0</v>
      </c>
      <c r="L209" s="94">
        <f t="shared" si="11"/>
        <v>0</v>
      </c>
      <c r="M209" s="95">
        <f t="shared" si="12"/>
        <v>0</v>
      </c>
    </row>
    <row r="210" spans="1:13">
      <c r="A210" s="86">
        <f>IF(E210&gt;0,MAX($A$8:A209)+1,0)</f>
        <v>0</v>
      </c>
      <c r="B210" s="87"/>
      <c r="C210" s="88"/>
      <c r="D210" s="99"/>
      <c r="E210" s="77">
        <f t="shared" si="13"/>
        <v>0</v>
      </c>
      <c r="F210" s="103">
        <f>IFERROR((SUMIF('Остаток на начало год'!$B$5:$B$302,$B210,'Остаток на начало год'!$E$5:$E$302)+SUMIFS('Регистрация приход товаров'!$G$4:$G$2000,'Регистрация приход товаров'!$D$4:$D$2000,$B210,'Регистрация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товаров'!$D$4:$D$2000,$B210),0)</f>
        <v>0</v>
      </c>
      <c r="G210" s="95">
        <f>IFERROR((SUMIF('Остаток на начало год'!$B$5:$B$302,$B210,'Остаток на начало год'!$F$5:$F$302)+SUMIFS('Регистрация приход товаров'!$H$4:$H$2000,'Регистрация приход товаров'!$D$4:$D$2000,$B210,'Регистрация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товаров'!$D$4:$D$2000,$B210),0)</f>
        <v>0</v>
      </c>
      <c r="H210" s="94">
        <f>SUMIFS('Регистрация приход товаров'!$G$4:$G$2000,'Регистрация приход товаров'!$A$4:$A$2000,"&gt;="&amp;DATE(YEAR($A$4),MONTH($A$4),1),'Регистрация приход товаров'!$D$4:$D$2000,$B210)-SUMIFS('Регистрация приход товаров'!$G$4:$G$2000,'Регистрация приход товаров'!$A$4:$A$2000,"&gt;="&amp;DATE(YEAR($A$4),MONTH($A$4)+1,1),'Регистрация приход товаров'!$D$4:$D$2000,$B210)</f>
        <v>0</v>
      </c>
      <c r="I210" s="95">
        <f>SUMIFS('Регистрация приход товаров'!$H$4:$H$2000,'Регистрация приход товаров'!$A$4:$A$2000,"&gt;="&amp;DATE(YEAR($A$4),MONTH($A$4),1),'Регистрация приход товаров'!$D$4:$D$2000,$B210)-SUMIFS('Регистрация приход товаров'!$H$4:$H$2000,'Регистрация приход товаров'!$A$4:$A$2000,"&gt;="&amp;DATE(YEAR($A$4),MONTH($A$4)+1,1),'Регистрация приход товаров'!$D$4:$D$2000,$B210)</f>
        <v>0</v>
      </c>
      <c r="J210" s="94">
        <f>SUMIFS('Регистрация расход товаров'!$G$4:$G$2000,'Регистрация расход товаров'!$A$4:$A$2000,"&gt;="&amp;DATE(YEAR($A$4),MONTH($A$4),1),'Регистрация расход товаров'!$D$4:$D$2000,$B210)-SUMIFS('Регистрация расход товаров'!$G$4:$G$2000,'Регистрация расход товаров'!$A$4:$A$2000,"&gt;="&amp;DATE(YEAR($A$4),MONTH($A$4)+1,1),'Регистрация расход товаров'!$D$4:$D$2000,$B210)</f>
        <v>0</v>
      </c>
      <c r="K210" s="95">
        <f>SUMIFS('Регистрация расход товаров'!$H$4:$H$2000,'Регистрация расход товаров'!$A$4:$A$2000,"&gt;="&amp;DATE(YEAR($A$4),MONTH($A$4),1),'Регистрация расход товаров'!$D$4:$D$2000,$B210)-SUMIFS('Регистрация расход товаров'!$H$4:$H$2000,'Регистрация расход товаров'!$A$4:$A$2000,"&gt;="&amp;DATE(YEAR($A$4),MONTH($A$4)+1,1),'Регистрация расход товаров'!$D$4:$D$2000,$B210)</f>
        <v>0</v>
      </c>
      <c r="L210" s="94">
        <f t="shared" si="11"/>
        <v>0</v>
      </c>
      <c r="M210" s="95">
        <f t="shared" si="12"/>
        <v>0</v>
      </c>
    </row>
    <row r="211" spans="1:13">
      <c r="A211" s="86">
        <f>IF(E211&gt;0,MAX($A$8:A210)+1,0)</f>
        <v>0</v>
      </c>
      <c r="B211" s="87"/>
      <c r="C211" s="88"/>
      <c r="D211" s="99"/>
      <c r="E211" s="77">
        <f t="shared" si="13"/>
        <v>0</v>
      </c>
      <c r="F211" s="103">
        <f>IFERROR((SUMIF('Остаток на начало год'!$B$5:$B$302,$B211,'Остаток на начало год'!$E$5:$E$302)+SUMIFS('Регистрация приход товаров'!$G$4:$G$2000,'Регистрация приход товаров'!$D$4:$D$2000,$B211,'Регистрация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товаров'!$D$4:$D$2000,$B211),0)</f>
        <v>0</v>
      </c>
      <c r="G211" s="95">
        <f>IFERROR((SUMIF('Остаток на начало год'!$B$5:$B$302,$B211,'Остаток на начало год'!$F$5:$F$302)+SUMIFS('Регистрация приход товаров'!$H$4:$H$2000,'Регистрация приход товаров'!$D$4:$D$2000,$B211,'Регистрация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товаров'!$D$4:$D$2000,$B211),0)</f>
        <v>0</v>
      </c>
      <c r="H211" s="94">
        <f>SUMIFS('Регистрация приход товаров'!$G$4:$G$2000,'Регистрация приход товаров'!$A$4:$A$2000,"&gt;="&amp;DATE(YEAR($A$4),MONTH($A$4),1),'Регистрация приход товаров'!$D$4:$D$2000,$B211)-SUMIFS('Регистрация приход товаров'!$G$4:$G$2000,'Регистрация приход товаров'!$A$4:$A$2000,"&gt;="&amp;DATE(YEAR($A$4),MONTH($A$4)+1,1),'Регистрация приход товаров'!$D$4:$D$2000,$B211)</f>
        <v>0</v>
      </c>
      <c r="I211" s="95">
        <f>SUMIFS('Регистрация приход товаров'!$H$4:$H$2000,'Регистрация приход товаров'!$A$4:$A$2000,"&gt;="&amp;DATE(YEAR($A$4),MONTH($A$4),1),'Регистрация приход товаров'!$D$4:$D$2000,$B211)-SUMIFS('Регистрация приход товаров'!$H$4:$H$2000,'Регистрация приход товаров'!$A$4:$A$2000,"&gt;="&amp;DATE(YEAR($A$4),MONTH($A$4)+1,1),'Регистрация приход товаров'!$D$4:$D$2000,$B211)</f>
        <v>0</v>
      </c>
      <c r="J211" s="94">
        <f>SUMIFS('Регистрация расход товаров'!$G$4:$G$2000,'Регистрация расход товаров'!$A$4:$A$2000,"&gt;="&amp;DATE(YEAR($A$4),MONTH($A$4),1),'Регистрация расход товаров'!$D$4:$D$2000,$B211)-SUMIFS('Регистрация расход товаров'!$G$4:$G$2000,'Регистрация расход товаров'!$A$4:$A$2000,"&gt;="&amp;DATE(YEAR($A$4),MONTH($A$4)+1,1),'Регистрация расход товаров'!$D$4:$D$2000,$B211)</f>
        <v>0</v>
      </c>
      <c r="K211" s="95">
        <f>SUMIFS('Регистрация расход товаров'!$H$4:$H$2000,'Регистрация расход товаров'!$A$4:$A$2000,"&gt;="&amp;DATE(YEAR($A$4),MONTH($A$4),1),'Регистрация расход товаров'!$D$4:$D$2000,$B211)-SUMIFS('Регистрация расход товаров'!$H$4:$H$2000,'Регистрация расход товаров'!$A$4:$A$2000,"&gt;="&amp;DATE(YEAR($A$4),MONTH($A$4)+1,1),'Регистрация расход товаров'!$D$4:$D$2000,$B211)</f>
        <v>0</v>
      </c>
      <c r="L211" s="94">
        <f t="shared" si="11"/>
        <v>0</v>
      </c>
      <c r="M211" s="95">
        <f t="shared" si="12"/>
        <v>0</v>
      </c>
    </row>
    <row r="212" spans="1:13">
      <c r="A212" s="86">
        <f>IF(E212&gt;0,MAX($A$8:A211)+1,0)</f>
        <v>0</v>
      </c>
      <c r="B212" s="87"/>
      <c r="C212" s="88"/>
      <c r="D212" s="99"/>
      <c r="E212" s="77">
        <f t="shared" si="13"/>
        <v>0</v>
      </c>
      <c r="F212" s="103">
        <f>IFERROR((SUMIF('Остаток на начало год'!$B$5:$B$302,$B212,'Остаток на начало год'!$E$5:$E$302)+SUMIFS('Регистрация приход товаров'!$G$4:$G$2000,'Регистрация приход товаров'!$D$4:$D$2000,$B212,'Регистрация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товаров'!$D$4:$D$2000,$B212),0)</f>
        <v>0</v>
      </c>
      <c r="G212" s="95">
        <f>IFERROR((SUMIF('Остаток на начало год'!$B$5:$B$302,$B212,'Остаток на начало год'!$F$5:$F$302)+SUMIFS('Регистрация приход товаров'!$H$4:$H$2000,'Регистрация приход товаров'!$D$4:$D$2000,$B212,'Регистрация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товаров'!$D$4:$D$2000,$B212),0)</f>
        <v>0</v>
      </c>
      <c r="H212" s="94">
        <f>SUMIFS('Регистрация приход товаров'!$G$4:$G$2000,'Регистрация приход товаров'!$A$4:$A$2000,"&gt;="&amp;DATE(YEAR($A$4),MONTH($A$4),1),'Регистрация приход товаров'!$D$4:$D$2000,$B212)-SUMIFS('Регистрация приход товаров'!$G$4:$G$2000,'Регистрация приход товаров'!$A$4:$A$2000,"&gt;="&amp;DATE(YEAR($A$4),MONTH($A$4)+1,1),'Регистрация приход товаров'!$D$4:$D$2000,$B212)</f>
        <v>0</v>
      </c>
      <c r="I212" s="95">
        <f>SUMIFS('Регистрация приход товаров'!$H$4:$H$2000,'Регистрация приход товаров'!$A$4:$A$2000,"&gt;="&amp;DATE(YEAR($A$4),MONTH($A$4),1),'Регистрация приход товаров'!$D$4:$D$2000,$B212)-SUMIFS('Регистрация приход товаров'!$H$4:$H$2000,'Регистрация приход товаров'!$A$4:$A$2000,"&gt;="&amp;DATE(YEAR($A$4),MONTH($A$4)+1,1),'Регистрация приход товаров'!$D$4:$D$2000,$B212)</f>
        <v>0</v>
      </c>
      <c r="J212" s="94">
        <f>SUMIFS('Регистрация расход товаров'!$G$4:$G$2000,'Регистрация расход товаров'!$A$4:$A$2000,"&gt;="&amp;DATE(YEAR($A$4),MONTH($A$4),1),'Регистрация расход товаров'!$D$4:$D$2000,$B212)-SUMIFS('Регистрация расход товаров'!$G$4:$G$2000,'Регистрация расход товаров'!$A$4:$A$2000,"&gt;="&amp;DATE(YEAR($A$4),MONTH($A$4)+1,1),'Регистрация расход товаров'!$D$4:$D$2000,$B212)</f>
        <v>0</v>
      </c>
      <c r="K212" s="95">
        <f>SUMIFS('Регистрация расход товаров'!$H$4:$H$2000,'Регистрация расход товаров'!$A$4:$A$2000,"&gt;="&amp;DATE(YEAR($A$4),MONTH($A$4),1),'Регистрация расход товаров'!$D$4:$D$2000,$B212)-SUMIFS('Регистрация расход товаров'!$H$4:$H$2000,'Регистрация расход товаров'!$A$4:$A$2000,"&gt;="&amp;DATE(YEAR($A$4),MONTH($A$4)+1,1),'Регистрация расход товаров'!$D$4:$D$2000,$B212)</f>
        <v>0</v>
      </c>
      <c r="L212" s="94">
        <f t="shared" si="11"/>
        <v>0</v>
      </c>
      <c r="M212" s="95">
        <f t="shared" si="12"/>
        <v>0</v>
      </c>
    </row>
    <row r="213" spans="1:13">
      <c r="A213" s="86">
        <f>IF(E213&gt;0,MAX($A$8:A212)+1,0)</f>
        <v>0</v>
      </c>
      <c r="B213" s="87"/>
      <c r="C213" s="88"/>
      <c r="D213" s="99"/>
      <c r="E213" s="77">
        <f t="shared" si="13"/>
        <v>0</v>
      </c>
      <c r="F213" s="103">
        <f>IFERROR((SUMIF('Остаток на начало год'!$B$5:$B$302,$B213,'Остаток на начало год'!$E$5:$E$302)+SUMIFS('Регистрация приход товаров'!$G$4:$G$2000,'Регистрация приход товаров'!$D$4:$D$2000,$B213,'Регистрация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товаров'!$D$4:$D$2000,$B213),0)</f>
        <v>0</v>
      </c>
      <c r="G213" s="95">
        <f>IFERROR((SUMIF('Остаток на начало год'!$B$5:$B$302,$B213,'Остаток на начало год'!$F$5:$F$302)+SUMIFS('Регистрация приход товаров'!$H$4:$H$2000,'Регистрация приход товаров'!$D$4:$D$2000,$B213,'Регистрация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товаров'!$D$4:$D$2000,$B213),0)</f>
        <v>0</v>
      </c>
      <c r="H213" s="94">
        <f>SUMIFS('Регистрация приход товаров'!$G$4:$G$2000,'Регистрация приход товаров'!$A$4:$A$2000,"&gt;="&amp;DATE(YEAR($A$4),MONTH($A$4),1),'Регистрация приход товаров'!$D$4:$D$2000,$B213)-SUMIFS('Регистрация приход товаров'!$G$4:$G$2000,'Регистрация приход товаров'!$A$4:$A$2000,"&gt;="&amp;DATE(YEAR($A$4),MONTH($A$4)+1,1),'Регистрация приход товаров'!$D$4:$D$2000,$B213)</f>
        <v>0</v>
      </c>
      <c r="I213" s="95">
        <f>SUMIFS('Регистрация приход товаров'!$H$4:$H$2000,'Регистрация приход товаров'!$A$4:$A$2000,"&gt;="&amp;DATE(YEAR($A$4),MONTH($A$4),1),'Регистрация приход товаров'!$D$4:$D$2000,$B213)-SUMIFS('Регистрация приход товаров'!$H$4:$H$2000,'Регистрация приход товаров'!$A$4:$A$2000,"&gt;="&amp;DATE(YEAR($A$4),MONTH($A$4)+1,1),'Регистрация приход товаров'!$D$4:$D$2000,$B213)</f>
        <v>0</v>
      </c>
      <c r="J213" s="94">
        <f>SUMIFS('Регистрация расход товаров'!$G$4:$G$2000,'Регистрация расход товаров'!$A$4:$A$2000,"&gt;="&amp;DATE(YEAR($A$4),MONTH($A$4),1),'Регистрация расход товаров'!$D$4:$D$2000,$B213)-SUMIFS('Регистрация расход товаров'!$G$4:$G$2000,'Регистрация расход товаров'!$A$4:$A$2000,"&gt;="&amp;DATE(YEAR($A$4),MONTH($A$4)+1,1),'Регистрация расход товаров'!$D$4:$D$2000,$B213)</f>
        <v>0</v>
      </c>
      <c r="K213" s="95">
        <f>SUMIFS('Регистрация расход товаров'!$H$4:$H$2000,'Регистрация расход товаров'!$A$4:$A$2000,"&gt;="&amp;DATE(YEAR($A$4),MONTH($A$4),1),'Регистрация расход товаров'!$D$4:$D$2000,$B213)-SUMIFS('Регистрация расход товаров'!$H$4:$H$2000,'Регистрация расход товаров'!$A$4:$A$2000,"&gt;="&amp;DATE(YEAR($A$4),MONTH($A$4)+1,1),'Регистрация расход товаров'!$D$4:$D$2000,$B213)</f>
        <v>0</v>
      </c>
      <c r="L213" s="94">
        <f t="shared" si="11"/>
        <v>0</v>
      </c>
      <c r="M213" s="95">
        <f t="shared" si="12"/>
        <v>0</v>
      </c>
    </row>
    <row r="214" spans="1:13">
      <c r="A214" s="86">
        <f>IF(E214&gt;0,MAX($A$8:A213)+1,0)</f>
        <v>0</v>
      </c>
      <c r="B214" s="87"/>
      <c r="C214" s="88"/>
      <c r="D214" s="99"/>
      <c r="E214" s="77">
        <f t="shared" si="13"/>
        <v>0</v>
      </c>
      <c r="F214" s="103">
        <f>IFERROR((SUMIF('Остаток на начало год'!$B$5:$B$302,$B214,'Остаток на начало год'!$E$5:$E$302)+SUMIFS('Регистрация приход товаров'!$G$4:$G$2000,'Регистрация приход товаров'!$D$4:$D$2000,$B214,'Регистрация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товаров'!$D$4:$D$2000,$B214),0)</f>
        <v>0</v>
      </c>
      <c r="G214" s="95">
        <f>IFERROR((SUMIF('Остаток на начало год'!$B$5:$B$302,$B214,'Остаток на начало год'!$F$5:$F$302)+SUMIFS('Регистрация приход товаров'!$H$4:$H$2000,'Регистрация приход товаров'!$D$4:$D$2000,$B214,'Регистрация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товаров'!$D$4:$D$2000,$B214),0)</f>
        <v>0</v>
      </c>
      <c r="H214" s="94">
        <f>SUMIFS('Регистрация приход товаров'!$G$4:$G$2000,'Регистрация приход товаров'!$A$4:$A$2000,"&gt;="&amp;DATE(YEAR($A$4),MONTH($A$4),1),'Регистрация приход товаров'!$D$4:$D$2000,$B214)-SUMIFS('Регистрация приход товаров'!$G$4:$G$2000,'Регистрация приход товаров'!$A$4:$A$2000,"&gt;="&amp;DATE(YEAR($A$4),MONTH($A$4)+1,1),'Регистрация приход товаров'!$D$4:$D$2000,$B214)</f>
        <v>0</v>
      </c>
      <c r="I214" s="95">
        <f>SUMIFS('Регистрация приход товаров'!$H$4:$H$2000,'Регистрация приход товаров'!$A$4:$A$2000,"&gt;="&amp;DATE(YEAR($A$4),MONTH($A$4),1),'Регистрация приход товаров'!$D$4:$D$2000,$B214)-SUMIFS('Регистрация приход товаров'!$H$4:$H$2000,'Регистрация приход товаров'!$A$4:$A$2000,"&gt;="&amp;DATE(YEAR($A$4),MONTH($A$4)+1,1),'Регистрация приход товаров'!$D$4:$D$2000,$B214)</f>
        <v>0</v>
      </c>
      <c r="J214" s="94">
        <f>SUMIFS('Регистрация расход товаров'!$G$4:$G$2000,'Регистрация расход товаров'!$A$4:$A$2000,"&gt;="&amp;DATE(YEAR($A$4),MONTH($A$4),1),'Регистрация расход товаров'!$D$4:$D$2000,$B214)-SUMIFS('Регистрация расход товаров'!$G$4:$G$2000,'Регистрация расход товаров'!$A$4:$A$2000,"&gt;="&amp;DATE(YEAR($A$4),MONTH($A$4)+1,1),'Регистрация расход товаров'!$D$4:$D$2000,$B214)</f>
        <v>0</v>
      </c>
      <c r="K214" s="95">
        <f>SUMIFS('Регистрация расход товаров'!$H$4:$H$2000,'Регистрация расход товаров'!$A$4:$A$2000,"&gt;="&amp;DATE(YEAR($A$4),MONTH($A$4),1),'Регистрация расход товаров'!$D$4:$D$2000,$B214)-SUMIFS('Регистрация расход товаров'!$H$4:$H$2000,'Регистрация расход товаров'!$A$4:$A$2000,"&gt;="&amp;DATE(YEAR($A$4),MONTH($A$4)+1,1),'Регистрация расход товаров'!$D$4:$D$2000,$B214)</f>
        <v>0</v>
      </c>
      <c r="L214" s="94">
        <f t="shared" si="11"/>
        <v>0</v>
      </c>
      <c r="M214" s="95">
        <f t="shared" si="12"/>
        <v>0</v>
      </c>
    </row>
    <row r="215" spans="1:13">
      <c r="A215" s="86">
        <f>IF(E215&gt;0,MAX($A$8:A214)+1,0)</f>
        <v>0</v>
      </c>
      <c r="B215" s="87"/>
      <c r="C215" s="88"/>
      <c r="D215" s="99"/>
      <c r="E215" s="77">
        <f t="shared" si="13"/>
        <v>0</v>
      </c>
      <c r="F215" s="103">
        <f>IFERROR((SUMIF('Остаток на начало год'!$B$5:$B$302,$B215,'Остаток на начало год'!$E$5:$E$302)+SUMIFS('Регистрация приход товаров'!$G$4:$G$2000,'Регистрация приход товаров'!$D$4:$D$2000,$B215,'Регистрация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товаров'!$D$4:$D$2000,$B215),0)</f>
        <v>0</v>
      </c>
      <c r="G215" s="95">
        <f>IFERROR((SUMIF('Остаток на начало год'!$B$5:$B$302,$B215,'Остаток на начало год'!$F$5:$F$302)+SUMIFS('Регистрация приход товаров'!$H$4:$H$2000,'Регистрация приход товаров'!$D$4:$D$2000,$B215,'Регистрация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товаров'!$D$4:$D$2000,$B215),0)</f>
        <v>0</v>
      </c>
      <c r="H215" s="94">
        <f>SUMIFS('Регистрация приход товаров'!$G$4:$G$2000,'Регистрация приход товаров'!$A$4:$A$2000,"&gt;="&amp;DATE(YEAR($A$4),MONTH($A$4),1),'Регистрация приход товаров'!$D$4:$D$2000,$B215)-SUMIFS('Регистрация приход товаров'!$G$4:$G$2000,'Регистрация приход товаров'!$A$4:$A$2000,"&gt;="&amp;DATE(YEAR($A$4),MONTH($A$4)+1,1),'Регистрация приход товаров'!$D$4:$D$2000,$B215)</f>
        <v>0</v>
      </c>
      <c r="I215" s="95">
        <f>SUMIFS('Регистрация приход товаров'!$H$4:$H$2000,'Регистрация приход товаров'!$A$4:$A$2000,"&gt;="&amp;DATE(YEAR($A$4),MONTH($A$4),1),'Регистрация приход товаров'!$D$4:$D$2000,$B215)-SUMIFS('Регистрация приход товаров'!$H$4:$H$2000,'Регистрация приход товаров'!$A$4:$A$2000,"&gt;="&amp;DATE(YEAR($A$4),MONTH($A$4)+1,1),'Регистрация приход товаров'!$D$4:$D$2000,$B215)</f>
        <v>0</v>
      </c>
      <c r="J215" s="94">
        <f>SUMIFS('Регистрация расход товаров'!$G$4:$G$2000,'Регистрация расход товаров'!$A$4:$A$2000,"&gt;="&amp;DATE(YEAR($A$4),MONTH($A$4),1),'Регистрация расход товаров'!$D$4:$D$2000,$B215)-SUMIFS('Регистрация расход товаров'!$G$4:$G$2000,'Регистрация расход товаров'!$A$4:$A$2000,"&gt;="&amp;DATE(YEAR($A$4),MONTH($A$4)+1,1),'Регистрация расход товаров'!$D$4:$D$2000,$B215)</f>
        <v>0</v>
      </c>
      <c r="K215" s="95">
        <f>SUMIFS('Регистрация расход товаров'!$H$4:$H$2000,'Регистрация расход товаров'!$A$4:$A$2000,"&gt;="&amp;DATE(YEAR($A$4),MONTH($A$4),1),'Регистрация расход товаров'!$D$4:$D$2000,$B215)-SUMIFS('Регистрация расход товаров'!$H$4:$H$2000,'Регистрация расход товаров'!$A$4:$A$2000,"&gt;="&amp;DATE(YEAR($A$4),MONTH($A$4)+1,1),'Регистрация расход товаров'!$D$4:$D$2000,$B215)</f>
        <v>0</v>
      </c>
      <c r="L215" s="94">
        <f t="shared" si="11"/>
        <v>0</v>
      </c>
      <c r="M215" s="95">
        <f t="shared" si="12"/>
        <v>0</v>
      </c>
    </row>
    <row r="216" spans="1:13">
      <c r="A216" s="86">
        <f>IF(E216&gt;0,MAX($A$8:A215)+1,0)</f>
        <v>0</v>
      </c>
      <c r="B216" s="87"/>
      <c r="C216" s="88"/>
      <c r="D216" s="99"/>
      <c r="E216" s="77">
        <f t="shared" si="13"/>
        <v>0</v>
      </c>
      <c r="F216" s="103">
        <f>IFERROR((SUMIF('Остаток на начало год'!$B$5:$B$302,$B216,'Остаток на начало год'!$E$5:$E$302)+SUMIFS('Регистрация приход товаров'!$G$4:$G$2000,'Регистрация приход товаров'!$D$4:$D$2000,$B216,'Регистрация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товаров'!$D$4:$D$2000,$B216),0)</f>
        <v>0</v>
      </c>
      <c r="G216" s="95">
        <f>IFERROR((SUMIF('Остаток на начало год'!$B$5:$B$302,$B216,'Остаток на начало год'!$F$5:$F$302)+SUMIFS('Регистрация приход товаров'!$H$4:$H$2000,'Регистрация приход товаров'!$D$4:$D$2000,$B216,'Регистрация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товаров'!$D$4:$D$2000,$B216),0)</f>
        <v>0</v>
      </c>
      <c r="H216" s="94">
        <f>SUMIFS('Регистрация приход товаров'!$G$4:$G$2000,'Регистрация приход товаров'!$A$4:$A$2000,"&gt;="&amp;DATE(YEAR($A$4),MONTH($A$4),1),'Регистрация приход товаров'!$D$4:$D$2000,$B216)-SUMIFS('Регистрация приход товаров'!$G$4:$G$2000,'Регистрация приход товаров'!$A$4:$A$2000,"&gt;="&amp;DATE(YEAR($A$4),MONTH($A$4)+1,1),'Регистрация приход товаров'!$D$4:$D$2000,$B216)</f>
        <v>0</v>
      </c>
      <c r="I216" s="95">
        <f>SUMIFS('Регистрация приход товаров'!$H$4:$H$2000,'Регистрация приход товаров'!$A$4:$A$2000,"&gt;="&amp;DATE(YEAR($A$4),MONTH($A$4),1),'Регистрация приход товаров'!$D$4:$D$2000,$B216)-SUMIFS('Регистрация приход товаров'!$H$4:$H$2000,'Регистрация приход товаров'!$A$4:$A$2000,"&gt;="&amp;DATE(YEAR($A$4),MONTH($A$4)+1,1),'Регистрация приход товаров'!$D$4:$D$2000,$B216)</f>
        <v>0</v>
      </c>
      <c r="J216" s="94">
        <f>SUMIFS('Регистрация расход товаров'!$G$4:$G$2000,'Регистрация расход товаров'!$A$4:$A$2000,"&gt;="&amp;DATE(YEAR($A$4),MONTH($A$4),1),'Регистрация расход товаров'!$D$4:$D$2000,$B216)-SUMIFS('Регистрация расход товаров'!$G$4:$G$2000,'Регистрация расход товаров'!$A$4:$A$2000,"&gt;="&amp;DATE(YEAR($A$4),MONTH($A$4)+1,1),'Регистрация расход товаров'!$D$4:$D$2000,$B216)</f>
        <v>0</v>
      </c>
      <c r="K216" s="95">
        <f>SUMIFS('Регистрация расход товаров'!$H$4:$H$2000,'Регистрация расход товаров'!$A$4:$A$2000,"&gt;="&amp;DATE(YEAR($A$4),MONTH($A$4),1),'Регистрация расход товаров'!$D$4:$D$2000,$B216)-SUMIFS('Регистрация расход товаров'!$H$4:$H$2000,'Регистрация расход товаров'!$A$4:$A$2000,"&gt;="&amp;DATE(YEAR($A$4),MONTH($A$4)+1,1),'Регистрация расход товаров'!$D$4:$D$2000,$B216)</f>
        <v>0</v>
      </c>
      <c r="L216" s="94">
        <f t="shared" si="11"/>
        <v>0</v>
      </c>
      <c r="M216" s="95">
        <f t="shared" si="12"/>
        <v>0</v>
      </c>
    </row>
    <row r="217" spans="1:13">
      <c r="A217" s="86">
        <f>IF(E217&gt;0,MAX($A$8:A216)+1,0)</f>
        <v>0</v>
      </c>
      <c r="B217" s="87"/>
      <c r="C217" s="88"/>
      <c r="D217" s="99"/>
      <c r="E217" s="77">
        <f t="shared" si="13"/>
        <v>0</v>
      </c>
      <c r="F217" s="103">
        <f>IFERROR((SUMIF('Остаток на начало год'!$B$5:$B$302,$B217,'Остаток на начало год'!$E$5:$E$302)+SUMIFS('Регистрация приход товаров'!$G$4:$G$2000,'Регистрация приход товаров'!$D$4:$D$2000,$B217,'Регистрация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товаров'!$D$4:$D$2000,$B217),0)</f>
        <v>0</v>
      </c>
      <c r="G217" s="95">
        <f>IFERROR((SUMIF('Остаток на начало год'!$B$5:$B$302,$B217,'Остаток на начало год'!$F$5:$F$302)+SUMIFS('Регистрация приход товаров'!$H$4:$H$2000,'Регистрация приход товаров'!$D$4:$D$2000,$B217,'Регистрация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товаров'!$D$4:$D$2000,$B217),0)</f>
        <v>0</v>
      </c>
      <c r="H217" s="94">
        <f>SUMIFS('Регистрация приход товаров'!$G$4:$G$2000,'Регистрация приход товаров'!$A$4:$A$2000,"&gt;="&amp;DATE(YEAR($A$4),MONTH($A$4),1),'Регистрация приход товаров'!$D$4:$D$2000,$B217)-SUMIFS('Регистрация приход товаров'!$G$4:$G$2000,'Регистрация приход товаров'!$A$4:$A$2000,"&gt;="&amp;DATE(YEAR($A$4),MONTH($A$4)+1,1),'Регистрация приход товаров'!$D$4:$D$2000,$B217)</f>
        <v>0</v>
      </c>
      <c r="I217" s="95">
        <f>SUMIFS('Регистрация приход товаров'!$H$4:$H$2000,'Регистрация приход товаров'!$A$4:$A$2000,"&gt;="&amp;DATE(YEAR($A$4),MONTH($A$4),1),'Регистрация приход товаров'!$D$4:$D$2000,$B217)-SUMIFS('Регистрация приход товаров'!$H$4:$H$2000,'Регистрация приход товаров'!$A$4:$A$2000,"&gt;="&amp;DATE(YEAR($A$4),MONTH($A$4)+1,1),'Регистрация приход товаров'!$D$4:$D$2000,$B217)</f>
        <v>0</v>
      </c>
      <c r="J217" s="94">
        <f>SUMIFS('Регистрация расход товаров'!$G$4:$G$2000,'Регистрация расход товаров'!$A$4:$A$2000,"&gt;="&amp;DATE(YEAR($A$4),MONTH($A$4),1),'Регистрация расход товаров'!$D$4:$D$2000,$B217)-SUMIFS('Регистрация расход товаров'!$G$4:$G$2000,'Регистрация расход товаров'!$A$4:$A$2000,"&gt;="&amp;DATE(YEAR($A$4),MONTH($A$4)+1,1),'Регистрация расход товаров'!$D$4:$D$2000,$B217)</f>
        <v>0</v>
      </c>
      <c r="K217" s="95">
        <f>SUMIFS('Регистрация расход товаров'!$H$4:$H$2000,'Регистрация расход товаров'!$A$4:$A$2000,"&gt;="&amp;DATE(YEAR($A$4),MONTH($A$4),1),'Регистрация расход товаров'!$D$4:$D$2000,$B217)-SUMIFS('Регистрация расход товаров'!$H$4:$H$2000,'Регистрация расход товаров'!$A$4:$A$2000,"&gt;="&amp;DATE(YEAR($A$4),MONTH($A$4)+1,1),'Регистрация расход товаров'!$D$4:$D$2000,$B217)</f>
        <v>0</v>
      </c>
      <c r="L217" s="94">
        <f t="shared" si="11"/>
        <v>0</v>
      </c>
      <c r="M217" s="95">
        <f t="shared" si="12"/>
        <v>0</v>
      </c>
    </row>
    <row r="218" spans="1:13">
      <c r="A218" s="86">
        <f>IF(E218&gt;0,MAX($A$8:A217)+1,0)</f>
        <v>0</v>
      </c>
      <c r="B218" s="87"/>
      <c r="C218" s="88"/>
      <c r="D218" s="99"/>
      <c r="E218" s="77">
        <f t="shared" si="13"/>
        <v>0</v>
      </c>
      <c r="F218" s="103">
        <f>IFERROR((SUMIF('Остаток на начало год'!$B$5:$B$302,$B218,'Остаток на начало год'!$E$5:$E$302)+SUMIFS('Регистрация приход товаров'!$G$4:$G$2000,'Регистрация приход товаров'!$D$4:$D$2000,$B218,'Регистрация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товаров'!$D$4:$D$2000,$B218),0)</f>
        <v>0</v>
      </c>
      <c r="G218" s="95">
        <f>IFERROR((SUMIF('Остаток на начало год'!$B$5:$B$302,$B218,'Остаток на начало год'!$F$5:$F$302)+SUMIFS('Регистрация приход товаров'!$H$4:$H$2000,'Регистрация приход товаров'!$D$4:$D$2000,$B218,'Регистрация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товаров'!$D$4:$D$2000,$B218),0)</f>
        <v>0</v>
      </c>
      <c r="H218" s="94">
        <f>SUMIFS('Регистрация приход товаров'!$G$4:$G$2000,'Регистрация приход товаров'!$A$4:$A$2000,"&gt;="&amp;DATE(YEAR($A$4),MONTH($A$4),1),'Регистрация приход товаров'!$D$4:$D$2000,$B218)-SUMIFS('Регистрация приход товаров'!$G$4:$G$2000,'Регистрация приход товаров'!$A$4:$A$2000,"&gt;="&amp;DATE(YEAR($A$4),MONTH($A$4)+1,1),'Регистрация приход товаров'!$D$4:$D$2000,$B218)</f>
        <v>0</v>
      </c>
      <c r="I218" s="95">
        <f>SUMIFS('Регистрация приход товаров'!$H$4:$H$2000,'Регистрация приход товаров'!$A$4:$A$2000,"&gt;="&amp;DATE(YEAR($A$4),MONTH($A$4),1),'Регистрация приход товаров'!$D$4:$D$2000,$B218)-SUMIFS('Регистрация приход товаров'!$H$4:$H$2000,'Регистрация приход товаров'!$A$4:$A$2000,"&gt;="&amp;DATE(YEAR($A$4),MONTH($A$4)+1,1),'Регистрация приход товаров'!$D$4:$D$2000,$B218)</f>
        <v>0</v>
      </c>
      <c r="J218" s="94">
        <f>SUMIFS('Регистрация расход товаров'!$G$4:$G$2000,'Регистрация расход товаров'!$A$4:$A$2000,"&gt;="&amp;DATE(YEAR($A$4),MONTH($A$4),1),'Регистрация расход товаров'!$D$4:$D$2000,$B218)-SUMIFS('Регистрация расход товаров'!$G$4:$G$2000,'Регистрация расход товаров'!$A$4:$A$2000,"&gt;="&amp;DATE(YEAR($A$4),MONTH($A$4)+1,1),'Регистрация расход товаров'!$D$4:$D$2000,$B218)</f>
        <v>0</v>
      </c>
      <c r="K218" s="95">
        <f>SUMIFS('Регистрация расход товаров'!$H$4:$H$2000,'Регистрация расход товаров'!$A$4:$A$2000,"&gt;="&amp;DATE(YEAR($A$4),MONTH($A$4),1),'Регистрация расход товаров'!$D$4:$D$2000,$B218)-SUMIFS('Регистрация расход товаров'!$H$4:$H$2000,'Регистрация расход товаров'!$A$4:$A$2000,"&gt;="&amp;DATE(YEAR($A$4),MONTH($A$4)+1,1),'Регистрация расход товаров'!$D$4:$D$2000,$B218)</f>
        <v>0</v>
      </c>
      <c r="L218" s="94">
        <f t="shared" si="11"/>
        <v>0</v>
      </c>
      <c r="M218" s="95">
        <f t="shared" si="12"/>
        <v>0</v>
      </c>
    </row>
    <row r="219" spans="1:13">
      <c r="A219" s="86">
        <f>IF(E219&gt;0,MAX($A$8:A218)+1,0)</f>
        <v>0</v>
      </c>
      <c r="B219" s="87"/>
      <c r="C219" s="88"/>
      <c r="D219" s="99"/>
      <c r="E219" s="77">
        <f t="shared" si="13"/>
        <v>0</v>
      </c>
      <c r="F219" s="103">
        <f>IFERROR((SUMIF('Остаток на начало год'!$B$5:$B$302,$B219,'Остаток на начало год'!$E$5:$E$302)+SUMIFS('Регистрация приход товаров'!$G$4:$G$2000,'Регистрация приход товаров'!$D$4:$D$2000,$B219,'Регистрация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товаров'!$D$4:$D$2000,$B219),0)</f>
        <v>0</v>
      </c>
      <c r="G219" s="95">
        <f>IFERROR((SUMIF('Остаток на начало год'!$B$5:$B$302,$B219,'Остаток на начало год'!$F$5:$F$302)+SUMIFS('Регистрация приход товаров'!$H$4:$H$2000,'Регистрация приход товаров'!$D$4:$D$2000,$B219,'Регистрация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товаров'!$D$4:$D$2000,$B219),0)</f>
        <v>0</v>
      </c>
      <c r="H219" s="94">
        <f>SUMIFS('Регистрация приход товаров'!$G$4:$G$2000,'Регистрация приход товаров'!$A$4:$A$2000,"&gt;="&amp;DATE(YEAR($A$4),MONTH($A$4),1),'Регистрация приход товаров'!$D$4:$D$2000,$B219)-SUMIFS('Регистрация приход товаров'!$G$4:$G$2000,'Регистрация приход товаров'!$A$4:$A$2000,"&gt;="&amp;DATE(YEAR($A$4),MONTH($A$4)+1,1),'Регистрация приход товаров'!$D$4:$D$2000,$B219)</f>
        <v>0</v>
      </c>
      <c r="I219" s="95">
        <f>SUMIFS('Регистрация приход товаров'!$H$4:$H$2000,'Регистрация приход товаров'!$A$4:$A$2000,"&gt;="&amp;DATE(YEAR($A$4),MONTH($A$4),1),'Регистрация приход товаров'!$D$4:$D$2000,$B219)-SUMIFS('Регистрация приход товаров'!$H$4:$H$2000,'Регистрация приход товаров'!$A$4:$A$2000,"&gt;="&amp;DATE(YEAR($A$4),MONTH($A$4)+1,1),'Регистрация приход товаров'!$D$4:$D$2000,$B219)</f>
        <v>0</v>
      </c>
      <c r="J219" s="94">
        <f>SUMIFS('Регистрация расход товаров'!$G$4:$G$2000,'Регистрация расход товаров'!$A$4:$A$2000,"&gt;="&amp;DATE(YEAR($A$4),MONTH($A$4),1),'Регистрация расход товаров'!$D$4:$D$2000,$B219)-SUMIFS('Регистрация расход товаров'!$G$4:$G$2000,'Регистрация расход товаров'!$A$4:$A$2000,"&gt;="&amp;DATE(YEAR($A$4),MONTH($A$4)+1,1),'Регистрация расход товаров'!$D$4:$D$2000,$B219)</f>
        <v>0</v>
      </c>
      <c r="K219" s="95">
        <f>SUMIFS('Регистрация расход товаров'!$H$4:$H$2000,'Регистрация расход товаров'!$A$4:$A$2000,"&gt;="&amp;DATE(YEAR($A$4),MONTH($A$4),1),'Регистрация расход товаров'!$D$4:$D$2000,$B219)-SUMIFS('Регистрация расход товаров'!$H$4:$H$2000,'Регистрация расход товаров'!$A$4:$A$2000,"&gt;="&amp;DATE(YEAR($A$4),MONTH($A$4)+1,1),'Регистрация расход товаров'!$D$4:$D$2000,$B219)</f>
        <v>0</v>
      </c>
      <c r="L219" s="94">
        <f t="shared" si="11"/>
        <v>0</v>
      </c>
      <c r="M219" s="95">
        <f t="shared" si="12"/>
        <v>0</v>
      </c>
    </row>
    <row r="220" spans="1:13">
      <c r="A220" s="86">
        <f>IF(E220&gt;0,MAX($A$8:A219)+1,0)</f>
        <v>0</v>
      </c>
      <c r="B220" s="87"/>
      <c r="C220" s="88"/>
      <c r="D220" s="99"/>
      <c r="E220" s="77">
        <f t="shared" si="13"/>
        <v>0</v>
      </c>
      <c r="F220" s="103">
        <f>IFERROR((SUMIF('Остаток на начало год'!$B$5:$B$302,$B220,'Остаток на начало год'!$E$5:$E$302)+SUMIFS('Регистрация приход товаров'!$G$4:$G$2000,'Регистрация приход товаров'!$D$4:$D$2000,$B220,'Регистрация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товаров'!$D$4:$D$2000,$B220),0)</f>
        <v>0</v>
      </c>
      <c r="G220" s="95">
        <f>IFERROR((SUMIF('Остаток на начало год'!$B$5:$B$302,$B220,'Остаток на начало год'!$F$5:$F$302)+SUMIFS('Регистрация приход товаров'!$H$4:$H$2000,'Регистрация приход товаров'!$D$4:$D$2000,$B220,'Регистрация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товаров'!$D$4:$D$2000,$B220),0)</f>
        <v>0</v>
      </c>
      <c r="H220" s="94">
        <f>SUMIFS('Регистрация приход товаров'!$G$4:$G$2000,'Регистрация приход товаров'!$A$4:$A$2000,"&gt;="&amp;DATE(YEAR($A$4),MONTH($A$4),1),'Регистрация приход товаров'!$D$4:$D$2000,$B220)-SUMIFS('Регистрация приход товаров'!$G$4:$G$2000,'Регистрация приход товаров'!$A$4:$A$2000,"&gt;="&amp;DATE(YEAR($A$4),MONTH($A$4)+1,1),'Регистрация приход товаров'!$D$4:$D$2000,$B220)</f>
        <v>0</v>
      </c>
      <c r="I220" s="95">
        <f>SUMIFS('Регистрация приход товаров'!$H$4:$H$2000,'Регистрация приход товаров'!$A$4:$A$2000,"&gt;="&amp;DATE(YEAR($A$4),MONTH($A$4),1),'Регистрация приход товаров'!$D$4:$D$2000,$B220)-SUMIFS('Регистрация приход товаров'!$H$4:$H$2000,'Регистрация приход товаров'!$A$4:$A$2000,"&gt;="&amp;DATE(YEAR($A$4),MONTH($A$4)+1,1),'Регистрация приход товаров'!$D$4:$D$2000,$B220)</f>
        <v>0</v>
      </c>
      <c r="J220" s="94">
        <f>SUMIFS('Регистрация расход товаров'!$G$4:$G$2000,'Регистрация расход товаров'!$A$4:$A$2000,"&gt;="&amp;DATE(YEAR($A$4),MONTH($A$4),1),'Регистрация расход товаров'!$D$4:$D$2000,$B220)-SUMIFS('Регистрация расход товаров'!$G$4:$G$2000,'Регистрация расход товаров'!$A$4:$A$2000,"&gt;="&amp;DATE(YEAR($A$4),MONTH($A$4)+1,1),'Регистрация расход товаров'!$D$4:$D$2000,$B220)</f>
        <v>0</v>
      </c>
      <c r="K220" s="95">
        <f>SUMIFS('Регистрация расход товаров'!$H$4:$H$2000,'Регистрация расход товаров'!$A$4:$A$2000,"&gt;="&amp;DATE(YEAR($A$4),MONTH($A$4),1),'Регистрация расход товаров'!$D$4:$D$2000,$B220)-SUMIFS('Регистрация расход товаров'!$H$4:$H$2000,'Регистрация расход товаров'!$A$4:$A$2000,"&gt;="&amp;DATE(YEAR($A$4),MONTH($A$4)+1,1),'Регистрация расход товаров'!$D$4:$D$2000,$B220)</f>
        <v>0</v>
      </c>
      <c r="L220" s="94">
        <f t="shared" si="11"/>
        <v>0</v>
      </c>
      <c r="M220" s="95">
        <f t="shared" si="12"/>
        <v>0</v>
      </c>
    </row>
    <row r="221" spans="1:13">
      <c r="A221" s="86">
        <f>IF(E221&gt;0,MAX($A$8:A220)+1,0)</f>
        <v>0</v>
      </c>
      <c r="B221" s="87"/>
      <c r="C221" s="88"/>
      <c r="D221" s="99"/>
      <c r="E221" s="77">
        <f t="shared" si="13"/>
        <v>0</v>
      </c>
      <c r="F221" s="103">
        <f>IFERROR((SUMIF('Остаток на начало год'!$B$5:$B$302,$B221,'Остаток на начало год'!$E$5:$E$302)+SUMIFS('Регистрация приход товаров'!$G$4:$G$2000,'Регистрация приход товаров'!$D$4:$D$2000,$B221,'Регистрация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товаров'!$D$4:$D$2000,$B221),0)</f>
        <v>0</v>
      </c>
      <c r="G221" s="95">
        <f>IFERROR((SUMIF('Остаток на начало год'!$B$5:$B$302,$B221,'Остаток на начало год'!$F$5:$F$302)+SUMIFS('Регистрация приход товаров'!$H$4:$H$2000,'Регистрация приход товаров'!$D$4:$D$2000,$B221,'Регистрация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товаров'!$D$4:$D$2000,$B221),0)</f>
        <v>0</v>
      </c>
      <c r="H221" s="94">
        <f>SUMIFS('Регистрация приход товаров'!$G$4:$G$2000,'Регистрация приход товаров'!$A$4:$A$2000,"&gt;="&amp;DATE(YEAR($A$4),MONTH($A$4),1),'Регистрация приход товаров'!$D$4:$D$2000,$B221)-SUMIFS('Регистрация приход товаров'!$G$4:$G$2000,'Регистрация приход товаров'!$A$4:$A$2000,"&gt;="&amp;DATE(YEAR($A$4),MONTH($A$4)+1,1),'Регистрация приход товаров'!$D$4:$D$2000,$B221)</f>
        <v>0</v>
      </c>
      <c r="I221" s="95">
        <f>SUMIFS('Регистрация приход товаров'!$H$4:$H$2000,'Регистрация приход товаров'!$A$4:$A$2000,"&gt;="&amp;DATE(YEAR($A$4),MONTH($A$4),1),'Регистрация приход товаров'!$D$4:$D$2000,$B221)-SUMIFS('Регистрация приход товаров'!$H$4:$H$2000,'Регистрация приход товаров'!$A$4:$A$2000,"&gt;="&amp;DATE(YEAR($A$4),MONTH($A$4)+1,1),'Регистрация приход товаров'!$D$4:$D$2000,$B221)</f>
        <v>0</v>
      </c>
      <c r="J221" s="94">
        <f>SUMIFS('Регистрация расход товаров'!$G$4:$G$2000,'Регистрация расход товаров'!$A$4:$A$2000,"&gt;="&amp;DATE(YEAR($A$4),MONTH($A$4),1),'Регистрация расход товаров'!$D$4:$D$2000,$B221)-SUMIFS('Регистрация расход товаров'!$G$4:$G$2000,'Регистрация расход товаров'!$A$4:$A$2000,"&gt;="&amp;DATE(YEAR($A$4),MONTH($A$4)+1,1),'Регистрация расход товаров'!$D$4:$D$2000,$B221)</f>
        <v>0</v>
      </c>
      <c r="K221" s="95">
        <f>SUMIFS('Регистрация расход товаров'!$H$4:$H$2000,'Регистрация расход товаров'!$A$4:$A$2000,"&gt;="&amp;DATE(YEAR($A$4),MONTH($A$4),1),'Регистрация расход товаров'!$D$4:$D$2000,$B221)-SUMIFS('Регистрация расход товаров'!$H$4:$H$2000,'Регистрация расход товаров'!$A$4:$A$2000,"&gt;="&amp;DATE(YEAR($A$4),MONTH($A$4)+1,1),'Регистрация расход товаров'!$D$4:$D$2000,$B221)</f>
        <v>0</v>
      </c>
      <c r="L221" s="94">
        <f t="shared" si="11"/>
        <v>0</v>
      </c>
      <c r="M221" s="95">
        <f t="shared" si="12"/>
        <v>0</v>
      </c>
    </row>
    <row r="222" spans="1:13">
      <c r="A222" s="86">
        <f>IF(E222&gt;0,MAX($A$8:A221)+1,0)</f>
        <v>0</v>
      </c>
      <c r="B222" s="87"/>
      <c r="C222" s="88"/>
      <c r="D222" s="99"/>
      <c r="E222" s="77">
        <f t="shared" si="13"/>
        <v>0</v>
      </c>
      <c r="F222" s="103">
        <f>IFERROR((SUMIF('Остаток на начало год'!$B$5:$B$302,$B222,'Остаток на начало год'!$E$5:$E$302)+SUMIFS('Регистрация приход товаров'!$G$4:$G$2000,'Регистрация приход товаров'!$D$4:$D$2000,$B222,'Регистрация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товаров'!$D$4:$D$2000,$B222),0)</f>
        <v>0</v>
      </c>
      <c r="G222" s="95">
        <f>IFERROR((SUMIF('Остаток на начало год'!$B$5:$B$302,$B222,'Остаток на начало год'!$F$5:$F$302)+SUMIFS('Регистрация приход товаров'!$H$4:$H$2000,'Регистрация приход товаров'!$D$4:$D$2000,$B222,'Регистрация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товаров'!$D$4:$D$2000,$B222),0)</f>
        <v>0</v>
      </c>
      <c r="H222" s="94">
        <f>SUMIFS('Регистрация приход товаров'!$G$4:$G$2000,'Регистрация приход товаров'!$A$4:$A$2000,"&gt;="&amp;DATE(YEAR($A$4),MONTH($A$4),1),'Регистрация приход товаров'!$D$4:$D$2000,$B222)-SUMIFS('Регистрация приход товаров'!$G$4:$G$2000,'Регистрация приход товаров'!$A$4:$A$2000,"&gt;="&amp;DATE(YEAR($A$4),MONTH($A$4)+1,1),'Регистрация приход товаров'!$D$4:$D$2000,$B222)</f>
        <v>0</v>
      </c>
      <c r="I222" s="95">
        <f>SUMIFS('Регистрация приход товаров'!$H$4:$H$2000,'Регистрация приход товаров'!$A$4:$A$2000,"&gt;="&amp;DATE(YEAR($A$4),MONTH($A$4),1),'Регистрация приход товаров'!$D$4:$D$2000,$B222)-SUMIFS('Регистрация приход товаров'!$H$4:$H$2000,'Регистрация приход товаров'!$A$4:$A$2000,"&gt;="&amp;DATE(YEAR($A$4),MONTH($A$4)+1,1),'Регистрация приход товаров'!$D$4:$D$2000,$B222)</f>
        <v>0</v>
      </c>
      <c r="J222" s="94">
        <f>SUMIFS('Регистрация расход товаров'!$G$4:$G$2000,'Регистрация расход товаров'!$A$4:$A$2000,"&gt;="&amp;DATE(YEAR($A$4),MONTH($A$4),1),'Регистрация расход товаров'!$D$4:$D$2000,$B222)-SUMIFS('Регистрация расход товаров'!$G$4:$G$2000,'Регистрация расход товаров'!$A$4:$A$2000,"&gt;="&amp;DATE(YEAR($A$4),MONTH($A$4)+1,1),'Регистрация расход товаров'!$D$4:$D$2000,$B222)</f>
        <v>0</v>
      </c>
      <c r="K222" s="95">
        <f>SUMIFS('Регистрация расход товаров'!$H$4:$H$2000,'Регистрация расход товаров'!$A$4:$A$2000,"&gt;="&amp;DATE(YEAR($A$4),MONTH($A$4),1),'Регистрация расход товаров'!$D$4:$D$2000,$B222)-SUMIFS('Регистрация расход товаров'!$H$4:$H$2000,'Регистрация расход товаров'!$A$4:$A$2000,"&gt;="&amp;DATE(YEAR($A$4),MONTH($A$4)+1,1),'Регистрация расход товаров'!$D$4:$D$2000,$B222)</f>
        <v>0</v>
      </c>
      <c r="L222" s="94">
        <f t="shared" si="11"/>
        <v>0</v>
      </c>
      <c r="M222" s="95">
        <f t="shared" si="12"/>
        <v>0</v>
      </c>
    </row>
    <row r="223" spans="1:13">
      <c r="A223" s="86">
        <f>IF(E223&gt;0,MAX($A$8:A222)+1,0)</f>
        <v>0</v>
      </c>
      <c r="B223" s="87"/>
      <c r="C223" s="88"/>
      <c r="D223" s="99"/>
      <c r="E223" s="77">
        <f t="shared" si="13"/>
        <v>0</v>
      </c>
      <c r="F223" s="103">
        <f>IFERROR((SUMIF('Остаток на начало год'!$B$5:$B$302,$B223,'Остаток на начало год'!$E$5:$E$302)+SUMIFS('Регистрация приход товаров'!$G$4:$G$2000,'Регистрация приход товаров'!$D$4:$D$2000,$B223,'Регистрация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товаров'!$D$4:$D$2000,$B223),0)</f>
        <v>0</v>
      </c>
      <c r="G223" s="95">
        <f>IFERROR((SUMIF('Остаток на начало год'!$B$5:$B$302,$B223,'Остаток на начало год'!$F$5:$F$302)+SUMIFS('Регистрация приход товаров'!$H$4:$H$2000,'Регистрация приход товаров'!$D$4:$D$2000,$B223,'Регистрация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товаров'!$D$4:$D$2000,$B223),0)</f>
        <v>0</v>
      </c>
      <c r="H223" s="94">
        <f>SUMIFS('Регистрация приход товаров'!$G$4:$G$2000,'Регистрация приход товаров'!$A$4:$A$2000,"&gt;="&amp;DATE(YEAR($A$4),MONTH($A$4),1),'Регистрация приход товаров'!$D$4:$D$2000,$B223)-SUMIFS('Регистрация приход товаров'!$G$4:$G$2000,'Регистрация приход товаров'!$A$4:$A$2000,"&gt;="&amp;DATE(YEAR($A$4),MONTH($A$4)+1,1),'Регистрация приход товаров'!$D$4:$D$2000,$B223)</f>
        <v>0</v>
      </c>
      <c r="I223" s="95">
        <f>SUMIFS('Регистрация приход товаров'!$H$4:$H$2000,'Регистрация приход товаров'!$A$4:$A$2000,"&gt;="&amp;DATE(YEAR($A$4),MONTH($A$4),1),'Регистрация приход товаров'!$D$4:$D$2000,$B223)-SUMIFS('Регистрация приход товаров'!$H$4:$H$2000,'Регистрация приход товаров'!$A$4:$A$2000,"&gt;="&amp;DATE(YEAR($A$4),MONTH($A$4)+1,1),'Регистрация приход товаров'!$D$4:$D$2000,$B223)</f>
        <v>0</v>
      </c>
      <c r="J223" s="94">
        <f>SUMIFS('Регистрация расход товаров'!$G$4:$G$2000,'Регистрация расход товаров'!$A$4:$A$2000,"&gt;="&amp;DATE(YEAR($A$4),MONTH($A$4),1),'Регистрация расход товаров'!$D$4:$D$2000,$B223)-SUMIFS('Регистрация расход товаров'!$G$4:$G$2000,'Регистрация расход товаров'!$A$4:$A$2000,"&gt;="&amp;DATE(YEAR($A$4),MONTH($A$4)+1,1),'Регистрация расход товаров'!$D$4:$D$2000,$B223)</f>
        <v>0</v>
      </c>
      <c r="K223" s="95">
        <f>SUMIFS('Регистрация расход товаров'!$H$4:$H$2000,'Регистрация расход товаров'!$A$4:$A$2000,"&gt;="&amp;DATE(YEAR($A$4),MONTH($A$4),1),'Регистрация расход товаров'!$D$4:$D$2000,$B223)-SUMIFS('Регистрация расход товаров'!$H$4:$H$2000,'Регистрация расход товаров'!$A$4:$A$2000,"&gt;="&amp;DATE(YEAR($A$4),MONTH($A$4)+1,1),'Регистрация расход товаров'!$D$4:$D$2000,$B223)</f>
        <v>0</v>
      </c>
      <c r="L223" s="94">
        <f t="shared" si="11"/>
        <v>0</v>
      </c>
      <c r="M223" s="95">
        <f t="shared" si="12"/>
        <v>0</v>
      </c>
    </row>
    <row r="224" spans="1:13">
      <c r="A224" s="86">
        <f>IF(E224&gt;0,MAX($A$8:A223)+1,0)</f>
        <v>0</v>
      </c>
      <c r="B224" s="87"/>
      <c r="C224" s="88"/>
      <c r="D224" s="99"/>
      <c r="E224" s="77">
        <f t="shared" si="13"/>
        <v>0</v>
      </c>
      <c r="F224" s="103">
        <f>IFERROR((SUMIF('Остаток на начало год'!$B$5:$B$302,$B224,'Остаток на начало год'!$E$5:$E$302)+SUMIFS('Регистрация приход товаров'!$G$4:$G$2000,'Регистрация приход товаров'!$D$4:$D$2000,$B224,'Регистрация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товаров'!$D$4:$D$2000,$B224),0)</f>
        <v>0</v>
      </c>
      <c r="G224" s="95">
        <f>IFERROR((SUMIF('Остаток на начало год'!$B$5:$B$302,$B224,'Остаток на начало год'!$F$5:$F$302)+SUMIFS('Регистрация приход товаров'!$H$4:$H$2000,'Регистрация приход товаров'!$D$4:$D$2000,$B224,'Регистрация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товаров'!$D$4:$D$2000,$B224),0)</f>
        <v>0</v>
      </c>
      <c r="H224" s="94">
        <f>SUMIFS('Регистрация приход товаров'!$G$4:$G$2000,'Регистрация приход товаров'!$A$4:$A$2000,"&gt;="&amp;DATE(YEAR($A$4),MONTH($A$4),1),'Регистрация приход товаров'!$D$4:$D$2000,$B224)-SUMIFS('Регистрация приход товаров'!$G$4:$G$2000,'Регистрация приход товаров'!$A$4:$A$2000,"&gt;="&amp;DATE(YEAR($A$4),MONTH($A$4)+1,1),'Регистрация приход товаров'!$D$4:$D$2000,$B224)</f>
        <v>0</v>
      </c>
      <c r="I224" s="95">
        <f>SUMIFS('Регистрация приход товаров'!$H$4:$H$2000,'Регистрация приход товаров'!$A$4:$A$2000,"&gt;="&amp;DATE(YEAR($A$4),MONTH($A$4),1),'Регистрация приход товаров'!$D$4:$D$2000,$B224)-SUMIFS('Регистрация приход товаров'!$H$4:$H$2000,'Регистрация приход товаров'!$A$4:$A$2000,"&gt;="&amp;DATE(YEAR($A$4),MONTH($A$4)+1,1),'Регистрация приход товаров'!$D$4:$D$2000,$B224)</f>
        <v>0</v>
      </c>
      <c r="J224" s="94">
        <f>SUMIFS('Регистрация расход товаров'!$G$4:$G$2000,'Регистрация расход товаров'!$A$4:$A$2000,"&gt;="&amp;DATE(YEAR($A$4),MONTH($A$4),1),'Регистрация расход товаров'!$D$4:$D$2000,$B224)-SUMIFS('Регистрация расход товаров'!$G$4:$G$2000,'Регистрация расход товаров'!$A$4:$A$2000,"&gt;="&amp;DATE(YEAR($A$4),MONTH($A$4)+1,1),'Регистрация расход товаров'!$D$4:$D$2000,$B224)</f>
        <v>0</v>
      </c>
      <c r="K224" s="95">
        <f>SUMIFS('Регистрация расход товаров'!$H$4:$H$2000,'Регистрация расход товаров'!$A$4:$A$2000,"&gt;="&amp;DATE(YEAR($A$4),MONTH($A$4),1),'Регистрация расход товаров'!$D$4:$D$2000,$B224)-SUMIFS('Регистрация расход товаров'!$H$4:$H$2000,'Регистрация расход товаров'!$A$4:$A$2000,"&gt;="&amp;DATE(YEAR($A$4),MONTH($A$4)+1,1),'Регистрация расход товаров'!$D$4:$D$2000,$B224)</f>
        <v>0</v>
      </c>
      <c r="L224" s="94">
        <f t="shared" si="11"/>
        <v>0</v>
      </c>
      <c r="M224" s="95">
        <f t="shared" si="12"/>
        <v>0</v>
      </c>
    </row>
    <row r="225" spans="1:13">
      <c r="A225" s="86">
        <f>IF(E225&gt;0,MAX($A$8:A224)+1,0)</f>
        <v>0</v>
      </c>
      <c r="B225" s="87"/>
      <c r="C225" s="88"/>
      <c r="D225" s="99"/>
      <c r="E225" s="77">
        <f t="shared" si="13"/>
        <v>0</v>
      </c>
      <c r="F225" s="103">
        <f>IFERROR((SUMIF('Остаток на начало год'!$B$5:$B$302,$B225,'Остаток на начало год'!$E$5:$E$302)+SUMIFS('Регистрация приход товаров'!$G$4:$G$2000,'Регистрация приход товаров'!$D$4:$D$2000,$B225,'Регистрация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товаров'!$D$4:$D$2000,$B225),0)</f>
        <v>0</v>
      </c>
      <c r="G225" s="95">
        <f>IFERROR((SUMIF('Остаток на начало год'!$B$5:$B$302,$B225,'Остаток на начало год'!$F$5:$F$302)+SUMIFS('Регистрация приход товаров'!$H$4:$H$2000,'Регистрация приход товаров'!$D$4:$D$2000,$B225,'Регистрация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товаров'!$D$4:$D$2000,$B225),0)</f>
        <v>0</v>
      </c>
      <c r="H225" s="94">
        <f>SUMIFS('Регистрация приход товаров'!$G$4:$G$2000,'Регистрация приход товаров'!$A$4:$A$2000,"&gt;="&amp;DATE(YEAR($A$4),MONTH($A$4),1),'Регистрация приход товаров'!$D$4:$D$2000,$B225)-SUMIFS('Регистрация приход товаров'!$G$4:$G$2000,'Регистрация приход товаров'!$A$4:$A$2000,"&gt;="&amp;DATE(YEAR($A$4),MONTH($A$4)+1,1),'Регистрация приход товаров'!$D$4:$D$2000,$B225)</f>
        <v>0</v>
      </c>
      <c r="I225" s="95">
        <f>SUMIFS('Регистрация приход товаров'!$H$4:$H$2000,'Регистрация приход товаров'!$A$4:$A$2000,"&gt;="&amp;DATE(YEAR($A$4),MONTH($A$4),1),'Регистрация приход товаров'!$D$4:$D$2000,$B225)-SUMIFS('Регистрация приход товаров'!$H$4:$H$2000,'Регистрация приход товаров'!$A$4:$A$2000,"&gt;="&amp;DATE(YEAR($A$4),MONTH($A$4)+1,1),'Регистрация приход товаров'!$D$4:$D$2000,$B225)</f>
        <v>0</v>
      </c>
      <c r="J225" s="94">
        <f>SUMIFS('Регистрация расход товаров'!$G$4:$G$2000,'Регистрация расход товаров'!$A$4:$A$2000,"&gt;="&amp;DATE(YEAR($A$4),MONTH($A$4),1),'Регистрация расход товаров'!$D$4:$D$2000,$B225)-SUMIFS('Регистрация расход товаров'!$G$4:$G$2000,'Регистрация расход товаров'!$A$4:$A$2000,"&gt;="&amp;DATE(YEAR($A$4),MONTH($A$4)+1,1),'Регистрация расход товаров'!$D$4:$D$2000,$B225)</f>
        <v>0</v>
      </c>
      <c r="K225" s="95">
        <f>SUMIFS('Регистрация расход товаров'!$H$4:$H$2000,'Регистрация расход товаров'!$A$4:$A$2000,"&gt;="&amp;DATE(YEAR($A$4),MONTH($A$4),1),'Регистрация расход товаров'!$D$4:$D$2000,$B225)-SUMIFS('Регистрация расход товаров'!$H$4:$H$2000,'Регистрация расход товаров'!$A$4:$A$2000,"&gt;="&amp;DATE(YEAR($A$4),MONTH($A$4)+1,1),'Регистрация расход товаров'!$D$4:$D$2000,$B225)</f>
        <v>0</v>
      </c>
      <c r="L225" s="94">
        <f t="shared" si="11"/>
        <v>0</v>
      </c>
      <c r="M225" s="95">
        <f t="shared" si="12"/>
        <v>0</v>
      </c>
    </row>
    <row r="226" spans="1:13">
      <c r="A226" s="86">
        <f>IF(E226&gt;0,MAX($A$8:A225)+1,0)</f>
        <v>0</v>
      </c>
      <c r="B226" s="87"/>
      <c r="C226" s="88"/>
      <c r="D226" s="99"/>
      <c r="E226" s="77">
        <f t="shared" si="13"/>
        <v>0</v>
      </c>
      <c r="F226" s="103">
        <f>IFERROR((SUMIF('Остаток на начало год'!$B$5:$B$302,$B226,'Остаток на начало год'!$E$5:$E$302)+SUMIFS('Регистрация приход товаров'!$G$4:$G$2000,'Регистрация приход товаров'!$D$4:$D$2000,$B226,'Регистрация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товаров'!$D$4:$D$2000,$B226),0)</f>
        <v>0</v>
      </c>
      <c r="G226" s="95">
        <f>IFERROR((SUMIF('Остаток на начало год'!$B$5:$B$302,$B226,'Остаток на начало год'!$F$5:$F$302)+SUMIFS('Регистрация приход товаров'!$H$4:$H$2000,'Регистрация приход товаров'!$D$4:$D$2000,$B226,'Регистрация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товаров'!$D$4:$D$2000,$B226),0)</f>
        <v>0</v>
      </c>
      <c r="H226" s="94">
        <f>SUMIFS('Регистрация приход товаров'!$G$4:$G$2000,'Регистрация приход товаров'!$A$4:$A$2000,"&gt;="&amp;DATE(YEAR($A$4),MONTH($A$4),1),'Регистрация приход товаров'!$D$4:$D$2000,$B226)-SUMIFS('Регистрация приход товаров'!$G$4:$G$2000,'Регистрация приход товаров'!$A$4:$A$2000,"&gt;="&amp;DATE(YEAR($A$4),MONTH($A$4)+1,1),'Регистрация приход товаров'!$D$4:$D$2000,$B226)</f>
        <v>0</v>
      </c>
      <c r="I226" s="95">
        <f>SUMIFS('Регистрация приход товаров'!$H$4:$H$2000,'Регистрация приход товаров'!$A$4:$A$2000,"&gt;="&amp;DATE(YEAR($A$4),MONTH($A$4),1),'Регистрация приход товаров'!$D$4:$D$2000,$B226)-SUMIFS('Регистрация приход товаров'!$H$4:$H$2000,'Регистрация приход товаров'!$A$4:$A$2000,"&gt;="&amp;DATE(YEAR($A$4),MONTH($A$4)+1,1),'Регистрация приход товаров'!$D$4:$D$2000,$B226)</f>
        <v>0</v>
      </c>
      <c r="J226" s="94">
        <f>SUMIFS('Регистрация расход товаров'!$G$4:$G$2000,'Регистрация расход товаров'!$A$4:$A$2000,"&gt;="&amp;DATE(YEAR($A$4),MONTH($A$4),1),'Регистрация расход товаров'!$D$4:$D$2000,$B226)-SUMIFS('Регистрация расход товаров'!$G$4:$G$2000,'Регистрация расход товаров'!$A$4:$A$2000,"&gt;="&amp;DATE(YEAR($A$4),MONTH($A$4)+1,1),'Регистрация расход товаров'!$D$4:$D$2000,$B226)</f>
        <v>0</v>
      </c>
      <c r="K226" s="95">
        <f>SUMIFS('Регистрация расход товаров'!$H$4:$H$2000,'Регистрация расход товаров'!$A$4:$A$2000,"&gt;="&amp;DATE(YEAR($A$4),MONTH($A$4),1),'Регистрация расход товаров'!$D$4:$D$2000,$B226)-SUMIFS('Регистрация расход товаров'!$H$4:$H$2000,'Регистрация расход товаров'!$A$4:$A$2000,"&gt;="&amp;DATE(YEAR($A$4),MONTH($A$4)+1,1),'Регистрация расход товаров'!$D$4:$D$2000,$B226)</f>
        <v>0</v>
      </c>
      <c r="L226" s="94">
        <f t="shared" si="11"/>
        <v>0</v>
      </c>
      <c r="M226" s="95">
        <f t="shared" si="12"/>
        <v>0</v>
      </c>
    </row>
    <row r="227" spans="1:13">
      <c r="A227" s="86">
        <f>IF(E227&gt;0,MAX($A$8:A226)+1,0)</f>
        <v>0</v>
      </c>
      <c r="B227" s="87"/>
      <c r="C227" s="88"/>
      <c r="D227" s="99"/>
      <c r="E227" s="77">
        <f t="shared" si="13"/>
        <v>0</v>
      </c>
      <c r="F227" s="103">
        <f>IFERROR((SUMIF('Остаток на начало год'!$B$5:$B$302,$B227,'Остаток на начало год'!$E$5:$E$302)+SUMIFS('Регистрация приход товаров'!$G$4:$G$2000,'Регистрация приход товаров'!$D$4:$D$2000,$B227,'Регистрация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товаров'!$D$4:$D$2000,$B227),0)</f>
        <v>0</v>
      </c>
      <c r="G227" s="95">
        <f>IFERROR((SUMIF('Остаток на начало год'!$B$5:$B$302,$B227,'Остаток на начало год'!$F$5:$F$302)+SUMIFS('Регистрация приход товаров'!$H$4:$H$2000,'Регистрация приход товаров'!$D$4:$D$2000,$B227,'Регистрация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товаров'!$D$4:$D$2000,$B227),0)</f>
        <v>0</v>
      </c>
      <c r="H227" s="94">
        <f>SUMIFS('Регистрация приход товаров'!$G$4:$G$2000,'Регистрация приход товаров'!$A$4:$A$2000,"&gt;="&amp;DATE(YEAR($A$4),MONTH($A$4),1),'Регистрация приход товаров'!$D$4:$D$2000,$B227)-SUMIFS('Регистрация приход товаров'!$G$4:$G$2000,'Регистрация приход товаров'!$A$4:$A$2000,"&gt;="&amp;DATE(YEAR($A$4),MONTH($A$4)+1,1),'Регистрация приход товаров'!$D$4:$D$2000,$B227)</f>
        <v>0</v>
      </c>
      <c r="I227" s="95">
        <f>SUMIFS('Регистрация приход товаров'!$H$4:$H$2000,'Регистрация приход товаров'!$A$4:$A$2000,"&gt;="&amp;DATE(YEAR($A$4),MONTH($A$4),1),'Регистрация приход товаров'!$D$4:$D$2000,$B227)-SUMIFS('Регистрация приход товаров'!$H$4:$H$2000,'Регистрация приход товаров'!$A$4:$A$2000,"&gt;="&amp;DATE(YEAR($A$4),MONTH($A$4)+1,1),'Регистрация приход товаров'!$D$4:$D$2000,$B227)</f>
        <v>0</v>
      </c>
      <c r="J227" s="94">
        <f>SUMIFS('Регистрация расход товаров'!$G$4:$G$2000,'Регистрация расход товаров'!$A$4:$A$2000,"&gt;="&amp;DATE(YEAR($A$4),MONTH($A$4),1),'Регистрация расход товаров'!$D$4:$D$2000,$B227)-SUMIFS('Регистрация расход товаров'!$G$4:$G$2000,'Регистрация расход товаров'!$A$4:$A$2000,"&gt;="&amp;DATE(YEAR($A$4),MONTH($A$4)+1,1),'Регистрация расход товаров'!$D$4:$D$2000,$B227)</f>
        <v>0</v>
      </c>
      <c r="K227" s="95">
        <f>SUMIFS('Регистрация расход товаров'!$H$4:$H$2000,'Регистрация расход товаров'!$A$4:$A$2000,"&gt;="&amp;DATE(YEAR($A$4),MONTH($A$4),1),'Регистрация расход товаров'!$D$4:$D$2000,$B227)-SUMIFS('Регистрация расход товаров'!$H$4:$H$2000,'Регистрация расход товаров'!$A$4:$A$2000,"&gt;="&amp;DATE(YEAR($A$4),MONTH($A$4)+1,1),'Регистрация расход товаров'!$D$4:$D$2000,$B227)</f>
        <v>0</v>
      </c>
      <c r="L227" s="94">
        <f t="shared" si="11"/>
        <v>0</v>
      </c>
      <c r="M227" s="95">
        <f t="shared" si="12"/>
        <v>0</v>
      </c>
    </row>
    <row r="228" spans="1:13">
      <c r="A228" s="86">
        <f>IF(E228&gt;0,MAX($A$8:A227)+1,0)</f>
        <v>0</v>
      </c>
      <c r="B228" s="87"/>
      <c r="C228" s="88"/>
      <c r="D228" s="99"/>
      <c r="E228" s="77">
        <f t="shared" si="13"/>
        <v>0</v>
      </c>
      <c r="F228" s="103">
        <f>IFERROR((SUMIF('Остаток на начало год'!$B$5:$B$302,$B228,'Остаток на начало год'!$E$5:$E$302)+SUMIFS('Регистрация приход товаров'!$G$4:$G$2000,'Регистрация приход товаров'!$D$4:$D$2000,$B228,'Регистрация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товаров'!$D$4:$D$2000,$B228),0)</f>
        <v>0</v>
      </c>
      <c r="G228" s="95">
        <f>IFERROR((SUMIF('Остаток на начало год'!$B$5:$B$302,$B228,'Остаток на начало год'!$F$5:$F$302)+SUMIFS('Регистрация приход товаров'!$H$4:$H$2000,'Регистрация приход товаров'!$D$4:$D$2000,$B228,'Регистрация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товаров'!$D$4:$D$2000,$B228),0)</f>
        <v>0</v>
      </c>
      <c r="H228" s="94">
        <f>SUMIFS('Регистрация приход товаров'!$G$4:$G$2000,'Регистрация приход товаров'!$A$4:$A$2000,"&gt;="&amp;DATE(YEAR($A$4),MONTH($A$4),1),'Регистрация приход товаров'!$D$4:$D$2000,$B228)-SUMIFS('Регистрация приход товаров'!$G$4:$G$2000,'Регистрация приход товаров'!$A$4:$A$2000,"&gt;="&amp;DATE(YEAR($A$4),MONTH($A$4)+1,1),'Регистрация приход товаров'!$D$4:$D$2000,$B228)</f>
        <v>0</v>
      </c>
      <c r="I228" s="95">
        <f>SUMIFS('Регистрация приход товаров'!$H$4:$H$2000,'Регистрация приход товаров'!$A$4:$A$2000,"&gt;="&amp;DATE(YEAR($A$4),MONTH($A$4),1),'Регистрация приход товаров'!$D$4:$D$2000,$B228)-SUMIFS('Регистрация приход товаров'!$H$4:$H$2000,'Регистрация приход товаров'!$A$4:$A$2000,"&gt;="&amp;DATE(YEAR($A$4),MONTH($A$4)+1,1),'Регистрация приход товаров'!$D$4:$D$2000,$B228)</f>
        <v>0</v>
      </c>
      <c r="J228" s="94">
        <f>SUMIFS('Регистрация расход товаров'!$G$4:$G$2000,'Регистрация расход товаров'!$A$4:$A$2000,"&gt;="&amp;DATE(YEAR($A$4),MONTH($A$4),1),'Регистрация расход товаров'!$D$4:$D$2000,$B228)-SUMIFS('Регистрация расход товаров'!$G$4:$G$2000,'Регистрация расход товаров'!$A$4:$A$2000,"&gt;="&amp;DATE(YEAR($A$4),MONTH($A$4)+1,1),'Регистрация расход товаров'!$D$4:$D$2000,$B228)</f>
        <v>0</v>
      </c>
      <c r="K228" s="95">
        <f>SUMIFS('Регистрация расход товаров'!$H$4:$H$2000,'Регистрация расход товаров'!$A$4:$A$2000,"&gt;="&amp;DATE(YEAR($A$4),MONTH($A$4),1),'Регистрация расход товаров'!$D$4:$D$2000,$B228)-SUMIFS('Регистрация расход товаров'!$H$4:$H$2000,'Регистрация расход товаров'!$A$4:$A$2000,"&gt;="&amp;DATE(YEAR($A$4),MONTH($A$4)+1,1),'Регистрация расход товаров'!$D$4:$D$2000,$B228)</f>
        <v>0</v>
      </c>
      <c r="L228" s="94">
        <f t="shared" si="11"/>
        <v>0</v>
      </c>
      <c r="M228" s="95">
        <f t="shared" si="12"/>
        <v>0</v>
      </c>
    </row>
    <row r="229" spans="1:13">
      <c r="A229" s="86">
        <f>IF(E229&gt;0,MAX($A$8:A228)+1,0)</f>
        <v>0</v>
      </c>
      <c r="B229" s="87"/>
      <c r="C229" s="88"/>
      <c r="D229" s="99"/>
      <c r="E229" s="77">
        <f t="shared" si="13"/>
        <v>0</v>
      </c>
      <c r="F229" s="103">
        <f>IFERROR((SUMIF('Остаток на начало год'!$B$5:$B$302,$B229,'Остаток на начало год'!$E$5:$E$302)+SUMIFS('Регистрация приход товаров'!$G$4:$G$2000,'Регистрация приход товаров'!$D$4:$D$2000,$B229,'Регистрация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товаров'!$D$4:$D$2000,$B229),0)</f>
        <v>0</v>
      </c>
      <c r="G229" s="95">
        <f>IFERROR((SUMIF('Остаток на начало год'!$B$5:$B$302,$B229,'Остаток на начало год'!$F$5:$F$302)+SUMIFS('Регистрация приход товаров'!$H$4:$H$2000,'Регистрация приход товаров'!$D$4:$D$2000,$B229,'Регистрация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товаров'!$D$4:$D$2000,$B229),0)</f>
        <v>0</v>
      </c>
      <c r="H229" s="94">
        <f>SUMIFS('Регистрация приход товаров'!$G$4:$G$2000,'Регистрация приход товаров'!$A$4:$A$2000,"&gt;="&amp;DATE(YEAR($A$4),MONTH($A$4),1),'Регистрация приход товаров'!$D$4:$D$2000,$B229)-SUMIFS('Регистрация приход товаров'!$G$4:$G$2000,'Регистрация приход товаров'!$A$4:$A$2000,"&gt;="&amp;DATE(YEAR($A$4),MONTH($A$4)+1,1),'Регистрация приход товаров'!$D$4:$D$2000,$B229)</f>
        <v>0</v>
      </c>
      <c r="I229" s="95">
        <f>SUMIFS('Регистрация приход товаров'!$H$4:$H$2000,'Регистрация приход товаров'!$A$4:$A$2000,"&gt;="&amp;DATE(YEAR($A$4),MONTH($A$4),1),'Регистрация приход товаров'!$D$4:$D$2000,$B229)-SUMIFS('Регистрация приход товаров'!$H$4:$H$2000,'Регистрация приход товаров'!$A$4:$A$2000,"&gt;="&amp;DATE(YEAR($A$4),MONTH($A$4)+1,1),'Регистрация приход товаров'!$D$4:$D$2000,$B229)</f>
        <v>0</v>
      </c>
      <c r="J229" s="94">
        <f>SUMIFS('Регистрация расход товаров'!$G$4:$G$2000,'Регистрация расход товаров'!$A$4:$A$2000,"&gt;="&amp;DATE(YEAR($A$4),MONTH($A$4),1),'Регистрация расход товаров'!$D$4:$D$2000,$B229)-SUMIFS('Регистрация расход товаров'!$G$4:$G$2000,'Регистрация расход товаров'!$A$4:$A$2000,"&gt;="&amp;DATE(YEAR($A$4),MONTH($A$4)+1,1),'Регистрация расход товаров'!$D$4:$D$2000,$B229)</f>
        <v>0</v>
      </c>
      <c r="K229" s="95">
        <f>SUMIFS('Регистрация расход товаров'!$H$4:$H$2000,'Регистрация расход товаров'!$A$4:$A$2000,"&gt;="&amp;DATE(YEAR($A$4),MONTH($A$4),1),'Регистрация расход товаров'!$D$4:$D$2000,$B229)-SUMIFS('Регистрация расход товаров'!$H$4:$H$2000,'Регистрация расход товаров'!$A$4:$A$2000,"&gt;="&amp;DATE(YEAR($A$4),MONTH($A$4)+1,1),'Регистрация расход товаров'!$D$4:$D$2000,$B229)</f>
        <v>0</v>
      </c>
      <c r="L229" s="94">
        <f t="shared" si="11"/>
        <v>0</v>
      </c>
      <c r="M229" s="95">
        <f t="shared" si="12"/>
        <v>0</v>
      </c>
    </row>
    <row r="230" spans="1:13">
      <c r="A230" s="86">
        <f>IF(E230&gt;0,MAX($A$8:A229)+1,0)</f>
        <v>0</v>
      </c>
      <c r="B230" s="87"/>
      <c r="C230" s="88"/>
      <c r="D230" s="99"/>
      <c r="E230" s="77">
        <f t="shared" si="13"/>
        <v>0</v>
      </c>
      <c r="F230" s="103">
        <f>IFERROR((SUMIF('Остаток на начало год'!$B$5:$B$302,$B230,'Остаток на начало год'!$E$5:$E$302)+SUMIFS('Регистрация приход товаров'!$G$4:$G$2000,'Регистрация приход товаров'!$D$4:$D$2000,$B230,'Регистрация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товаров'!$D$4:$D$2000,$B230),0)</f>
        <v>0</v>
      </c>
      <c r="G230" s="95">
        <f>IFERROR((SUMIF('Остаток на начало год'!$B$5:$B$302,$B230,'Остаток на начало год'!$F$5:$F$302)+SUMIFS('Регистрация приход товаров'!$H$4:$H$2000,'Регистрация приход товаров'!$D$4:$D$2000,$B230,'Регистрация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товаров'!$D$4:$D$2000,$B230),0)</f>
        <v>0</v>
      </c>
      <c r="H230" s="94">
        <f>SUMIFS('Регистрация приход товаров'!$G$4:$G$2000,'Регистрация приход товаров'!$A$4:$A$2000,"&gt;="&amp;DATE(YEAR($A$4),MONTH($A$4),1),'Регистрация приход товаров'!$D$4:$D$2000,$B230)-SUMIFS('Регистрация приход товаров'!$G$4:$G$2000,'Регистрация приход товаров'!$A$4:$A$2000,"&gt;="&amp;DATE(YEAR($A$4),MONTH($A$4)+1,1),'Регистрация приход товаров'!$D$4:$D$2000,$B230)</f>
        <v>0</v>
      </c>
      <c r="I230" s="95">
        <f>SUMIFS('Регистрация приход товаров'!$H$4:$H$2000,'Регистрация приход товаров'!$A$4:$A$2000,"&gt;="&amp;DATE(YEAR($A$4),MONTH($A$4),1),'Регистрация приход товаров'!$D$4:$D$2000,$B230)-SUMIFS('Регистрация приход товаров'!$H$4:$H$2000,'Регистрация приход товаров'!$A$4:$A$2000,"&gt;="&amp;DATE(YEAR($A$4),MONTH($A$4)+1,1),'Регистрация приход товаров'!$D$4:$D$2000,$B230)</f>
        <v>0</v>
      </c>
      <c r="J230" s="94">
        <f>SUMIFS('Регистрация расход товаров'!$G$4:$G$2000,'Регистрация расход товаров'!$A$4:$A$2000,"&gt;="&amp;DATE(YEAR($A$4),MONTH($A$4),1),'Регистрация расход товаров'!$D$4:$D$2000,$B230)-SUMIFS('Регистрация расход товаров'!$G$4:$G$2000,'Регистрация расход товаров'!$A$4:$A$2000,"&gt;="&amp;DATE(YEAR($A$4),MONTH($A$4)+1,1),'Регистрация расход товаров'!$D$4:$D$2000,$B230)</f>
        <v>0</v>
      </c>
      <c r="K230" s="95">
        <f>SUMIFS('Регистрация расход товаров'!$H$4:$H$2000,'Регистрация расход товаров'!$A$4:$A$2000,"&gt;="&amp;DATE(YEAR($A$4),MONTH($A$4),1),'Регистрация расход товаров'!$D$4:$D$2000,$B230)-SUMIFS('Регистрация расход товаров'!$H$4:$H$2000,'Регистрация расход товаров'!$A$4:$A$2000,"&gt;="&amp;DATE(YEAR($A$4),MONTH($A$4)+1,1),'Регистрация расход товаров'!$D$4:$D$2000,$B230)</f>
        <v>0</v>
      </c>
      <c r="L230" s="94">
        <f t="shared" si="11"/>
        <v>0</v>
      </c>
      <c r="M230" s="95">
        <f t="shared" si="12"/>
        <v>0</v>
      </c>
    </row>
    <row r="231" spans="1:13">
      <c r="A231" s="86">
        <f>IF(E231&gt;0,MAX($A$8:A230)+1,0)</f>
        <v>0</v>
      </c>
      <c r="B231" s="87"/>
      <c r="C231" s="88"/>
      <c r="D231" s="99"/>
      <c r="E231" s="77">
        <f t="shared" si="13"/>
        <v>0</v>
      </c>
      <c r="F231" s="103">
        <f>IFERROR((SUMIF('Остаток на начало год'!$B$5:$B$302,$B231,'Остаток на начало год'!$E$5:$E$302)+SUMIFS('Регистрация приход товаров'!$G$4:$G$2000,'Регистрация приход товаров'!$D$4:$D$2000,$B231,'Регистрация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товаров'!$D$4:$D$2000,$B231),0)</f>
        <v>0</v>
      </c>
      <c r="G231" s="95">
        <f>IFERROR((SUMIF('Остаток на начало год'!$B$5:$B$302,$B231,'Остаток на начало год'!$F$5:$F$302)+SUMIFS('Регистрация приход товаров'!$H$4:$H$2000,'Регистрация приход товаров'!$D$4:$D$2000,$B231,'Регистрация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товаров'!$D$4:$D$2000,$B231),0)</f>
        <v>0</v>
      </c>
      <c r="H231" s="94">
        <f>SUMIFS('Регистрация приход товаров'!$G$4:$G$2000,'Регистрация приход товаров'!$A$4:$A$2000,"&gt;="&amp;DATE(YEAR($A$4),MONTH($A$4),1),'Регистрация приход товаров'!$D$4:$D$2000,$B231)-SUMIFS('Регистрация приход товаров'!$G$4:$G$2000,'Регистрация приход товаров'!$A$4:$A$2000,"&gt;="&amp;DATE(YEAR($A$4),MONTH($A$4)+1,1),'Регистрация приход товаров'!$D$4:$D$2000,$B231)</f>
        <v>0</v>
      </c>
      <c r="I231" s="95">
        <f>SUMIFS('Регистрация приход товаров'!$H$4:$H$2000,'Регистрация приход товаров'!$A$4:$A$2000,"&gt;="&amp;DATE(YEAR($A$4),MONTH($A$4),1),'Регистрация приход товаров'!$D$4:$D$2000,$B231)-SUMIFS('Регистрация приход товаров'!$H$4:$H$2000,'Регистрация приход товаров'!$A$4:$A$2000,"&gt;="&amp;DATE(YEAR($A$4),MONTH($A$4)+1,1),'Регистрация приход товаров'!$D$4:$D$2000,$B231)</f>
        <v>0</v>
      </c>
      <c r="J231" s="94">
        <f>SUMIFS('Регистрация расход товаров'!$G$4:$G$2000,'Регистрация расход товаров'!$A$4:$A$2000,"&gt;="&amp;DATE(YEAR($A$4),MONTH($A$4),1),'Регистрация расход товаров'!$D$4:$D$2000,$B231)-SUMIFS('Регистрация расход товаров'!$G$4:$G$2000,'Регистрация расход товаров'!$A$4:$A$2000,"&gt;="&amp;DATE(YEAR($A$4),MONTH($A$4)+1,1),'Регистрация расход товаров'!$D$4:$D$2000,$B231)</f>
        <v>0</v>
      </c>
      <c r="K231" s="95">
        <f>SUMIFS('Регистрация расход товаров'!$H$4:$H$2000,'Регистрация расход товаров'!$A$4:$A$2000,"&gt;="&amp;DATE(YEAR($A$4),MONTH($A$4),1),'Регистрация расход товаров'!$D$4:$D$2000,$B231)-SUMIFS('Регистрация расход товаров'!$H$4:$H$2000,'Регистрация расход товаров'!$A$4:$A$2000,"&gt;="&amp;DATE(YEAR($A$4),MONTH($A$4)+1,1),'Регистрация расход товаров'!$D$4:$D$2000,$B231)</f>
        <v>0</v>
      </c>
      <c r="L231" s="94">
        <f t="shared" si="11"/>
        <v>0</v>
      </c>
      <c r="M231" s="95">
        <f t="shared" si="12"/>
        <v>0</v>
      </c>
    </row>
    <row r="232" spans="1:13">
      <c r="A232" s="86">
        <f>IF(E232&gt;0,MAX($A$8:A231)+1,0)</f>
        <v>0</v>
      </c>
      <c r="B232" s="87"/>
      <c r="C232" s="88"/>
      <c r="D232" s="99"/>
      <c r="E232" s="77">
        <f t="shared" si="13"/>
        <v>0</v>
      </c>
      <c r="F232" s="103">
        <f>IFERROR((SUMIF('Остаток на начало год'!$B$5:$B$302,$B232,'Остаток на начало год'!$E$5:$E$302)+SUMIFS('Регистрация приход товаров'!$G$4:$G$2000,'Регистрация приход товаров'!$D$4:$D$2000,$B232,'Регистрация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товаров'!$D$4:$D$2000,$B232),0)</f>
        <v>0</v>
      </c>
      <c r="G232" s="95">
        <f>IFERROR((SUMIF('Остаток на начало год'!$B$5:$B$302,$B232,'Остаток на начало год'!$F$5:$F$302)+SUMIFS('Регистрация приход товаров'!$H$4:$H$2000,'Регистрация приход товаров'!$D$4:$D$2000,$B232,'Регистрация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товаров'!$D$4:$D$2000,$B232),0)</f>
        <v>0</v>
      </c>
      <c r="H232" s="94">
        <f>SUMIFS('Регистрация приход товаров'!$G$4:$G$2000,'Регистрация приход товаров'!$A$4:$A$2000,"&gt;="&amp;DATE(YEAR($A$4),MONTH($A$4),1),'Регистрация приход товаров'!$D$4:$D$2000,$B232)-SUMIFS('Регистрация приход товаров'!$G$4:$G$2000,'Регистрация приход товаров'!$A$4:$A$2000,"&gt;="&amp;DATE(YEAR($A$4),MONTH($A$4)+1,1),'Регистрация приход товаров'!$D$4:$D$2000,$B232)</f>
        <v>0</v>
      </c>
      <c r="I232" s="95">
        <f>SUMIFS('Регистрация приход товаров'!$H$4:$H$2000,'Регистрация приход товаров'!$A$4:$A$2000,"&gt;="&amp;DATE(YEAR($A$4),MONTH($A$4),1),'Регистрация приход товаров'!$D$4:$D$2000,$B232)-SUMIFS('Регистрация приход товаров'!$H$4:$H$2000,'Регистрация приход товаров'!$A$4:$A$2000,"&gt;="&amp;DATE(YEAR($A$4),MONTH($A$4)+1,1),'Регистрация приход товаров'!$D$4:$D$2000,$B232)</f>
        <v>0</v>
      </c>
      <c r="J232" s="94">
        <f>SUMIFS('Регистрация расход товаров'!$G$4:$G$2000,'Регистрация расход товаров'!$A$4:$A$2000,"&gt;="&amp;DATE(YEAR($A$4),MONTH($A$4),1),'Регистрация расход товаров'!$D$4:$D$2000,$B232)-SUMIFS('Регистрация расход товаров'!$G$4:$G$2000,'Регистрация расход товаров'!$A$4:$A$2000,"&gt;="&amp;DATE(YEAR($A$4),MONTH($A$4)+1,1),'Регистрация расход товаров'!$D$4:$D$2000,$B232)</f>
        <v>0</v>
      </c>
      <c r="K232" s="95">
        <f>SUMIFS('Регистрация расход товаров'!$H$4:$H$2000,'Регистрация расход товаров'!$A$4:$A$2000,"&gt;="&amp;DATE(YEAR($A$4),MONTH($A$4),1),'Регистрация расход товаров'!$D$4:$D$2000,$B232)-SUMIFS('Регистрация расход товаров'!$H$4:$H$2000,'Регистрация расход товаров'!$A$4:$A$2000,"&gt;="&amp;DATE(YEAR($A$4),MONTH($A$4)+1,1),'Регистрация расход товаров'!$D$4:$D$2000,$B232)</f>
        <v>0</v>
      </c>
      <c r="L232" s="94">
        <f t="shared" si="11"/>
        <v>0</v>
      </c>
      <c r="M232" s="95">
        <f t="shared" si="12"/>
        <v>0</v>
      </c>
    </row>
    <row r="233" spans="1:13">
      <c r="A233" s="86">
        <f>IF(E233&gt;0,MAX($A$8:A232)+1,0)</f>
        <v>0</v>
      </c>
      <c r="B233" s="87"/>
      <c r="C233" s="88"/>
      <c r="D233" s="99"/>
      <c r="E233" s="77">
        <f t="shared" ref="E233:E259" si="14">IFERROR(((G233+I233)/(F233+H233)),0)</f>
        <v>0</v>
      </c>
      <c r="F233" s="103">
        <f>IFERROR((SUMIF('Остаток на начало год'!$B$5:$B$302,$B233,'Остаток на начало год'!$E$5:$E$302)+SUMIFS('Регистрация приход товаров'!$G$4:$G$2000,'Регистрация приход товаров'!$D$4:$D$2000,$B233,'Регистрация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товаров'!$D$4:$D$2000,$B233),0)</f>
        <v>0</v>
      </c>
      <c r="G233" s="95">
        <f>IFERROR((SUMIF('Остаток на начало год'!$B$5:$B$302,$B233,'Остаток на начало год'!$F$5:$F$302)+SUMIFS('Регистрация приход товаров'!$H$4:$H$2000,'Регистрация приход товаров'!$D$4:$D$2000,$B233,'Регистрация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товаров'!$D$4:$D$2000,$B233),0)</f>
        <v>0</v>
      </c>
      <c r="H233" s="94">
        <f>SUMIFS('Регистрация приход товаров'!$G$4:$G$2000,'Регистрация приход товаров'!$A$4:$A$2000,"&gt;="&amp;DATE(YEAR($A$4),MONTH($A$4),1),'Регистрация приход товаров'!$D$4:$D$2000,$B233)-SUMIFS('Регистрация приход товаров'!$G$4:$G$2000,'Регистрация приход товаров'!$A$4:$A$2000,"&gt;="&amp;DATE(YEAR($A$4),MONTH($A$4)+1,1),'Регистрация приход товаров'!$D$4:$D$2000,$B233)</f>
        <v>0</v>
      </c>
      <c r="I233" s="95">
        <f>SUMIFS('Регистрация приход товаров'!$H$4:$H$2000,'Регистрация приход товаров'!$A$4:$A$2000,"&gt;="&amp;DATE(YEAR($A$4),MONTH($A$4),1),'Регистрация приход товаров'!$D$4:$D$2000,$B233)-SUMIFS('Регистрация приход товаров'!$H$4:$H$2000,'Регистрация приход товаров'!$A$4:$A$2000,"&gt;="&amp;DATE(YEAR($A$4),MONTH($A$4)+1,1),'Регистрация приход товаров'!$D$4:$D$2000,$B233)</f>
        <v>0</v>
      </c>
      <c r="J233" s="94">
        <f>SUMIFS('Регистрация расход товаров'!$G$4:$G$2000,'Регистрация расход товаров'!$A$4:$A$2000,"&gt;="&amp;DATE(YEAR($A$4),MONTH($A$4),1),'Регистрация расход товаров'!$D$4:$D$2000,$B233)-SUMIFS('Регистрация расход товаров'!$G$4:$G$2000,'Регистрация расход товаров'!$A$4:$A$2000,"&gt;="&amp;DATE(YEAR($A$4),MONTH($A$4)+1,1),'Регистрация расход товаров'!$D$4:$D$2000,$B233)</f>
        <v>0</v>
      </c>
      <c r="K233" s="95">
        <f>SUMIFS('Регистрация расход товаров'!$H$4:$H$2000,'Регистрация расход товаров'!$A$4:$A$2000,"&gt;="&amp;DATE(YEAR($A$4),MONTH($A$4),1),'Регистрация расход товаров'!$D$4:$D$2000,$B233)-SUMIFS('Регистрация расход товаров'!$H$4:$H$2000,'Регистрация расход товаров'!$A$4:$A$2000,"&gt;="&amp;DATE(YEAR($A$4),MONTH($A$4)+1,1),'Регистрация расход товаров'!$D$4:$D$2000,$B233)</f>
        <v>0</v>
      </c>
      <c r="L233" s="94">
        <f t="shared" si="11"/>
        <v>0</v>
      </c>
      <c r="M233" s="95">
        <f t="shared" si="12"/>
        <v>0</v>
      </c>
    </row>
    <row r="234" spans="1:13">
      <c r="A234" s="86">
        <f>IF(E234&gt;0,MAX($A$8:A233)+1,0)</f>
        <v>0</v>
      </c>
      <c r="B234" s="87"/>
      <c r="C234" s="88"/>
      <c r="D234" s="99"/>
      <c r="E234" s="77">
        <f t="shared" si="14"/>
        <v>0</v>
      </c>
      <c r="F234" s="103">
        <f>IFERROR((SUMIF('Остаток на начало год'!$B$5:$B$302,$B234,'Остаток на начало год'!$E$5:$E$302)+SUMIFS('Регистрация приход товаров'!$G$4:$G$2000,'Регистрация приход товаров'!$D$4:$D$2000,$B234,'Регистрация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товаров'!$D$4:$D$2000,$B234),0)</f>
        <v>0</v>
      </c>
      <c r="G234" s="95">
        <f>IFERROR((SUMIF('Остаток на начало год'!$B$5:$B$302,$B234,'Остаток на начало год'!$F$5:$F$302)+SUMIFS('Регистрация приход товаров'!$H$4:$H$2000,'Регистрация приход товаров'!$D$4:$D$2000,$B234,'Регистрация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товаров'!$D$4:$D$2000,$B234),0)</f>
        <v>0</v>
      </c>
      <c r="H234" s="94">
        <f>SUMIFS('Регистрация приход товаров'!$G$4:$G$2000,'Регистрация приход товаров'!$A$4:$A$2000,"&gt;="&amp;DATE(YEAR($A$4),MONTH($A$4),1),'Регистрация приход товаров'!$D$4:$D$2000,$B234)-SUMIFS('Регистрация приход товаров'!$G$4:$G$2000,'Регистрация приход товаров'!$A$4:$A$2000,"&gt;="&amp;DATE(YEAR($A$4),MONTH($A$4)+1,1),'Регистрация приход товаров'!$D$4:$D$2000,$B234)</f>
        <v>0</v>
      </c>
      <c r="I234" s="95">
        <f>SUMIFS('Регистрация приход товаров'!$H$4:$H$2000,'Регистрация приход товаров'!$A$4:$A$2000,"&gt;="&amp;DATE(YEAR($A$4),MONTH($A$4),1),'Регистрация приход товаров'!$D$4:$D$2000,$B234)-SUMIFS('Регистрация приход товаров'!$H$4:$H$2000,'Регистрация приход товаров'!$A$4:$A$2000,"&gt;="&amp;DATE(YEAR($A$4),MONTH($A$4)+1,1),'Регистрация приход товаров'!$D$4:$D$2000,$B234)</f>
        <v>0</v>
      </c>
      <c r="J234" s="94">
        <f>SUMIFS('Регистрация расход товаров'!$G$4:$G$2000,'Регистрация расход товаров'!$A$4:$A$2000,"&gt;="&amp;DATE(YEAR($A$4),MONTH($A$4),1),'Регистрация расход товаров'!$D$4:$D$2000,$B234)-SUMIFS('Регистрация расход товаров'!$G$4:$G$2000,'Регистрация расход товаров'!$A$4:$A$2000,"&gt;="&amp;DATE(YEAR($A$4),MONTH($A$4)+1,1),'Регистрация расход товаров'!$D$4:$D$2000,$B234)</f>
        <v>0</v>
      </c>
      <c r="K234" s="95">
        <f>SUMIFS('Регистрация расход товаров'!$H$4:$H$2000,'Регистрация расход товаров'!$A$4:$A$2000,"&gt;="&amp;DATE(YEAR($A$4),MONTH($A$4),1),'Регистрация расход товаров'!$D$4:$D$2000,$B234)-SUMIFS('Регистрация расход товаров'!$H$4:$H$2000,'Регистрация расход товаров'!$A$4:$A$2000,"&gt;="&amp;DATE(YEAR($A$4),MONTH($A$4)+1,1),'Регистрация расход товаров'!$D$4:$D$2000,$B234)</f>
        <v>0</v>
      </c>
      <c r="L234" s="94">
        <f t="shared" si="11"/>
        <v>0</v>
      </c>
      <c r="M234" s="95">
        <f t="shared" si="12"/>
        <v>0</v>
      </c>
    </row>
    <row r="235" spans="1:13">
      <c r="A235" s="86">
        <f>IF(E235&gt;0,MAX($A$8:A234)+1,0)</f>
        <v>0</v>
      </c>
      <c r="B235" s="87"/>
      <c r="C235" s="88"/>
      <c r="D235" s="99"/>
      <c r="E235" s="77">
        <f t="shared" si="14"/>
        <v>0</v>
      </c>
      <c r="F235" s="103">
        <f>IFERROR((SUMIF('Остаток на начало год'!$B$5:$B$302,$B235,'Остаток на начало год'!$E$5:$E$302)+SUMIFS('Регистрация приход товаров'!$G$4:$G$2000,'Регистрация приход товаров'!$D$4:$D$2000,$B235,'Регистрация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товаров'!$D$4:$D$2000,$B235),0)</f>
        <v>0</v>
      </c>
      <c r="G235" s="95">
        <f>IFERROR((SUMIF('Остаток на начало год'!$B$5:$B$302,$B235,'Остаток на начало год'!$F$5:$F$302)+SUMIFS('Регистрация приход товаров'!$H$4:$H$2000,'Регистрация приход товаров'!$D$4:$D$2000,$B235,'Регистрация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товаров'!$D$4:$D$2000,$B235),0)</f>
        <v>0</v>
      </c>
      <c r="H235" s="94">
        <f>SUMIFS('Регистрация приход товаров'!$G$4:$G$2000,'Регистрация приход товаров'!$A$4:$A$2000,"&gt;="&amp;DATE(YEAR($A$4),MONTH($A$4),1),'Регистрация приход товаров'!$D$4:$D$2000,$B235)-SUMIFS('Регистрация приход товаров'!$G$4:$G$2000,'Регистрация приход товаров'!$A$4:$A$2000,"&gt;="&amp;DATE(YEAR($A$4),MONTH($A$4)+1,1),'Регистрация приход товаров'!$D$4:$D$2000,$B235)</f>
        <v>0</v>
      </c>
      <c r="I235" s="95">
        <f>SUMIFS('Регистрация приход товаров'!$H$4:$H$2000,'Регистрация приход товаров'!$A$4:$A$2000,"&gt;="&amp;DATE(YEAR($A$4),MONTH($A$4),1),'Регистрация приход товаров'!$D$4:$D$2000,$B235)-SUMIFS('Регистрация приход товаров'!$H$4:$H$2000,'Регистрация приход товаров'!$A$4:$A$2000,"&gt;="&amp;DATE(YEAR($A$4),MONTH($A$4)+1,1),'Регистрация приход товаров'!$D$4:$D$2000,$B235)</f>
        <v>0</v>
      </c>
      <c r="J235" s="94">
        <f>SUMIFS('Регистрация расход товаров'!$G$4:$G$2000,'Регистрация расход товаров'!$A$4:$A$2000,"&gt;="&amp;DATE(YEAR($A$4),MONTH($A$4),1),'Регистрация расход товаров'!$D$4:$D$2000,$B235)-SUMIFS('Регистрация расход товаров'!$G$4:$G$2000,'Регистрация расход товаров'!$A$4:$A$2000,"&gt;="&amp;DATE(YEAR($A$4),MONTH($A$4)+1,1),'Регистрация расход товаров'!$D$4:$D$2000,$B235)</f>
        <v>0</v>
      </c>
      <c r="K235" s="95">
        <f>SUMIFS('Регистрация расход товаров'!$H$4:$H$2000,'Регистрация расход товаров'!$A$4:$A$2000,"&gt;="&amp;DATE(YEAR($A$4),MONTH($A$4),1),'Регистрация расход товаров'!$D$4:$D$2000,$B235)-SUMIFS('Регистрация расход товаров'!$H$4:$H$2000,'Регистрация расход товаров'!$A$4:$A$2000,"&gt;="&amp;DATE(YEAR($A$4),MONTH($A$4)+1,1),'Регистрация расход товаров'!$D$4:$D$2000,$B235)</f>
        <v>0</v>
      </c>
      <c r="L235" s="94">
        <f t="shared" si="11"/>
        <v>0</v>
      </c>
      <c r="M235" s="95">
        <f t="shared" si="12"/>
        <v>0</v>
      </c>
    </row>
    <row r="236" spans="1:13">
      <c r="A236" s="86">
        <f>IF(E236&gt;0,MAX($A$8:A235)+1,0)</f>
        <v>0</v>
      </c>
      <c r="B236" s="87"/>
      <c r="C236" s="88"/>
      <c r="D236" s="99"/>
      <c r="E236" s="77">
        <f t="shared" si="14"/>
        <v>0</v>
      </c>
      <c r="F236" s="103">
        <f>IFERROR((SUMIF('Остаток на начало год'!$B$5:$B$302,$B236,'Остаток на начало год'!$E$5:$E$302)+SUMIFS('Регистрация приход товаров'!$G$4:$G$2000,'Регистрация приход товаров'!$D$4:$D$2000,$B236,'Регистрация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товаров'!$D$4:$D$2000,$B236),0)</f>
        <v>0</v>
      </c>
      <c r="G236" s="95">
        <f>IFERROR((SUMIF('Остаток на начало год'!$B$5:$B$302,$B236,'Остаток на начало год'!$F$5:$F$302)+SUMIFS('Регистрация приход товаров'!$H$4:$H$2000,'Регистрация приход товаров'!$D$4:$D$2000,$B236,'Регистрация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товаров'!$D$4:$D$2000,$B236),0)</f>
        <v>0</v>
      </c>
      <c r="H236" s="94">
        <f>SUMIFS('Регистрация приход товаров'!$G$4:$G$2000,'Регистрация приход товаров'!$A$4:$A$2000,"&gt;="&amp;DATE(YEAR($A$4),MONTH($A$4),1),'Регистрация приход товаров'!$D$4:$D$2000,$B236)-SUMIFS('Регистрация приход товаров'!$G$4:$G$2000,'Регистрация приход товаров'!$A$4:$A$2000,"&gt;="&amp;DATE(YEAR($A$4),MONTH($A$4)+1,1),'Регистрация приход товаров'!$D$4:$D$2000,$B236)</f>
        <v>0</v>
      </c>
      <c r="I236" s="95">
        <f>SUMIFS('Регистрация приход товаров'!$H$4:$H$2000,'Регистрация приход товаров'!$A$4:$A$2000,"&gt;="&amp;DATE(YEAR($A$4),MONTH($A$4),1),'Регистрация приход товаров'!$D$4:$D$2000,$B236)-SUMIFS('Регистрация приход товаров'!$H$4:$H$2000,'Регистрация приход товаров'!$A$4:$A$2000,"&gt;="&amp;DATE(YEAR($A$4),MONTH($A$4)+1,1),'Регистрация приход товаров'!$D$4:$D$2000,$B236)</f>
        <v>0</v>
      </c>
      <c r="J236" s="94">
        <f>SUMIFS('Регистрация расход товаров'!$G$4:$G$2000,'Регистрация расход товаров'!$A$4:$A$2000,"&gt;="&amp;DATE(YEAR($A$4),MONTH($A$4),1),'Регистрация расход товаров'!$D$4:$D$2000,$B236)-SUMIFS('Регистрация расход товаров'!$G$4:$G$2000,'Регистрация расход товаров'!$A$4:$A$2000,"&gt;="&amp;DATE(YEAR($A$4),MONTH($A$4)+1,1),'Регистрация расход товаров'!$D$4:$D$2000,$B236)</f>
        <v>0</v>
      </c>
      <c r="K236" s="95">
        <f>SUMIFS('Регистрация расход товаров'!$H$4:$H$2000,'Регистрация расход товаров'!$A$4:$A$2000,"&gt;="&amp;DATE(YEAR($A$4),MONTH($A$4),1),'Регистрация расход товаров'!$D$4:$D$2000,$B236)-SUMIFS('Регистрация расход товаров'!$H$4:$H$2000,'Регистрация расход товаров'!$A$4:$A$2000,"&gt;="&amp;DATE(YEAR($A$4),MONTH($A$4)+1,1),'Регистрация расход товаров'!$D$4:$D$2000,$B236)</f>
        <v>0</v>
      </c>
      <c r="L236" s="94">
        <f t="shared" si="11"/>
        <v>0</v>
      </c>
      <c r="M236" s="95">
        <f t="shared" si="12"/>
        <v>0</v>
      </c>
    </row>
    <row r="237" spans="1:13">
      <c r="A237" s="86">
        <f>IF(E237&gt;0,MAX($A$8:A236)+1,0)</f>
        <v>0</v>
      </c>
      <c r="B237" s="87"/>
      <c r="C237" s="88"/>
      <c r="D237" s="99"/>
      <c r="E237" s="77">
        <f t="shared" si="14"/>
        <v>0</v>
      </c>
      <c r="F237" s="103">
        <f>IFERROR((SUMIF('Остаток на начало год'!$B$5:$B$302,$B237,'Остаток на начало год'!$E$5:$E$302)+SUMIFS('Регистрация приход товаров'!$G$4:$G$2000,'Регистрация приход товаров'!$D$4:$D$2000,$B237,'Регистрация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товаров'!$D$4:$D$2000,$B237),0)</f>
        <v>0</v>
      </c>
      <c r="G237" s="95">
        <f>IFERROR((SUMIF('Остаток на начало год'!$B$5:$B$302,$B237,'Остаток на начало год'!$F$5:$F$302)+SUMIFS('Регистрация приход товаров'!$H$4:$H$2000,'Регистрация приход товаров'!$D$4:$D$2000,$B237,'Регистрация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товаров'!$D$4:$D$2000,$B237),0)</f>
        <v>0</v>
      </c>
      <c r="H237" s="94">
        <f>SUMIFS('Регистрация приход товаров'!$G$4:$G$2000,'Регистрация приход товаров'!$A$4:$A$2000,"&gt;="&amp;DATE(YEAR($A$4),MONTH($A$4),1),'Регистрация приход товаров'!$D$4:$D$2000,$B237)-SUMIFS('Регистрация приход товаров'!$G$4:$G$2000,'Регистрация приход товаров'!$A$4:$A$2000,"&gt;="&amp;DATE(YEAR($A$4),MONTH($A$4)+1,1),'Регистрация приход товаров'!$D$4:$D$2000,$B237)</f>
        <v>0</v>
      </c>
      <c r="I237" s="95">
        <f>SUMIFS('Регистрация приход товаров'!$H$4:$H$2000,'Регистрация приход товаров'!$A$4:$A$2000,"&gt;="&amp;DATE(YEAR($A$4),MONTH($A$4),1),'Регистрация приход товаров'!$D$4:$D$2000,$B237)-SUMIFS('Регистрация приход товаров'!$H$4:$H$2000,'Регистрация приход товаров'!$A$4:$A$2000,"&gt;="&amp;DATE(YEAR($A$4),MONTH($A$4)+1,1),'Регистрация приход товаров'!$D$4:$D$2000,$B237)</f>
        <v>0</v>
      </c>
      <c r="J237" s="94">
        <f>SUMIFS('Регистрация расход товаров'!$G$4:$G$2000,'Регистрация расход товаров'!$A$4:$A$2000,"&gt;="&amp;DATE(YEAR($A$4),MONTH($A$4),1),'Регистрация расход товаров'!$D$4:$D$2000,$B237)-SUMIFS('Регистрация расход товаров'!$G$4:$G$2000,'Регистрация расход товаров'!$A$4:$A$2000,"&gt;="&amp;DATE(YEAR($A$4),MONTH($A$4)+1,1),'Регистрация расход товаров'!$D$4:$D$2000,$B237)</f>
        <v>0</v>
      </c>
      <c r="K237" s="95">
        <f>SUMIFS('Регистрация расход товаров'!$H$4:$H$2000,'Регистрация расход товаров'!$A$4:$A$2000,"&gt;="&amp;DATE(YEAR($A$4),MONTH($A$4),1),'Регистрация расход товаров'!$D$4:$D$2000,$B237)-SUMIFS('Регистрация расход товаров'!$H$4:$H$2000,'Регистрация расход товаров'!$A$4:$A$2000,"&gt;="&amp;DATE(YEAR($A$4),MONTH($A$4)+1,1),'Регистрация расход товаров'!$D$4:$D$2000,$B237)</f>
        <v>0</v>
      </c>
      <c r="L237" s="94">
        <f t="shared" si="11"/>
        <v>0</v>
      </c>
      <c r="M237" s="95">
        <f t="shared" si="12"/>
        <v>0</v>
      </c>
    </row>
    <row r="238" spans="1:13">
      <c r="A238" s="86">
        <f>IF(E238&gt;0,MAX($A$8:A237)+1,0)</f>
        <v>0</v>
      </c>
      <c r="B238" s="87"/>
      <c r="C238" s="88"/>
      <c r="D238" s="99"/>
      <c r="E238" s="77">
        <f t="shared" si="14"/>
        <v>0</v>
      </c>
      <c r="F238" s="103">
        <f>IFERROR((SUMIF('Остаток на начало год'!$B$5:$B$302,$B238,'Остаток на начало год'!$E$5:$E$302)+SUMIFS('Регистрация приход товаров'!$G$4:$G$2000,'Регистрация приход товаров'!$D$4:$D$2000,$B238,'Регистрация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товаров'!$D$4:$D$2000,$B238),0)</f>
        <v>0</v>
      </c>
      <c r="G238" s="95">
        <f>IFERROR((SUMIF('Остаток на начало год'!$B$5:$B$302,$B238,'Остаток на начало год'!$F$5:$F$302)+SUMIFS('Регистрация приход товаров'!$H$4:$H$2000,'Регистрация приход товаров'!$D$4:$D$2000,$B238,'Регистрация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товаров'!$D$4:$D$2000,$B238),0)</f>
        <v>0</v>
      </c>
      <c r="H238" s="94">
        <f>SUMIFS('Регистрация приход товаров'!$G$4:$G$2000,'Регистрация приход товаров'!$A$4:$A$2000,"&gt;="&amp;DATE(YEAR($A$4),MONTH($A$4),1),'Регистрация приход товаров'!$D$4:$D$2000,$B238)-SUMIFS('Регистрация приход товаров'!$G$4:$G$2000,'Регистрация приход товаров'!$A$4:$A$2000,"&gt;="&amp;DATE(YEAR($A$4),MONTH($A$4)+1,1),'Регистрация приход товаров'!$D$4:$D$2000,$B238)</f>
        <v>0</v>
      </c>
      <c r="I238" s="95">
        <f>SUMIFS('Регистрация приход товаров'!$H$4:$H$2000,'Регистрация приход товаров'!$A$4:$A$2000,"&gt;="&amp;DATE(YEAR($A$4),MONTH($A$4),1),'Регистрация приход товаров'!$D$4:$D$2000,$B238)-SUMIFS('Регистрация приход товаров'!$H$4:$H$2000,'Регистрация приход товаров'!$A$4:$A$2000,"&gt;="&amp;DATE(YEAR($A$4),MONTH($A$4)+1,1),'Регистрация приход товаров'!$D$4:$D$2000,$B238)</f>
        <v>0</v>
      </c>
      <c r="J238" s="94">
        <f>SUMIFS('Регистрация расход товаров'!$G$4:$G$2000,'Регистрация расход товаров'!$A$4:$A$2000,"&gt;="&amp;DATE(YEAR($A$4),MONTH($A$4),1),'Регистрация расход товаров'!$D$4:$D$2000,$B238)-SUMIFS('Регистрация расход товаров'!$G$4:$G$2000,'Регистрация расход товаров'!$A$4:$A$2000,"&gt;="&amp;DATE(YEAR($A$4),MONTH($A$4)+1,1),'Регистрация расход товаров'!$D$4:$D$2000,$B238)</f>
        <v>0</v>
      </c>
      <c r="K238" s="95">
        <f>SUMIFS('Регистрация расход товаров'!$H$4:$H$2000,'Регистрация расход товаров'!$A$4:$A$2000,"&gt;="&amp;DATE(YEAR($A$4),MONTH($A$4),1),'Регистрация расход товаров'!$D$4:$D$2000,$B238)-SUMIFS('Регистрация расход товаров'!$H$4:$H$2000,'Регистрация расход товаров'!$A$4:$A$2000,"&gt;="&amp;DATE(YEAR($A$4),MONTH($A$4)+1,1),'Регистрация расход товаров'!$D$4:$D$2000,$B238)</f>
        <v>0</v>
      </c>
      <c r="L238" s="94">
        <f t="shared" si="11"/>
        <v>0</v>
      </c>
      <c r="M238" s="95">
        <f t="shared" si="12"/>
        <v>0</v>
      </c>
    </row>
    <row r="239" spans="1:13">
      <c r="A239" s="86">
        <f>IF(E239&gt;0,MAX($A$8:A238)+1,0)</f>
        <v>0</v>
      </c>
      <c r="B239" s="87"/>
      <c r="C239" s="88"/>
      <c r="D239" s="99"/>
      <c r="E239" s="77">
        <f t="shared" ref="E239:E257" si="15">IFERROR(((G239+I239)/(F239+H239)),0)</f>
        <v>0</v>
      </c>
      <c r="F239" s="103">
        <f>IFERROR((SUMIF('Остаток на начало год'!$B$5:$B$302,$B239,'Остаток на начало год'!$E$5:$E$302)+SUMIFS('Регистрация приход товаров'!$G$4:$G$2000,'Регистрация приход товаров'!$D$4:$D$2000,$B239,'Регистрация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товаров'!$D$4:$D$2000,$B239),0)</f>
        <v>0</v>
      </c>
      <c r="G239" s="95">
        <f>IFERROR((SUMIF('Остаток на начало год'!$B$5:$B$302,$B239,'Остаток на начало год'!$F$5:$F$302)+SUMIFS('Регистрация приход товаров'!$H$4:$H$2000,'Регистрация приход товаров'!$D$4:$D$2000,$B239,'Регистрация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товаров'!$D$4:$D$2000,$B239),0)</f>
        <v>0</v>
      </c>
      <c r="H239" s="94">
        <f>SUMIFS('Регистрация приход товаров'!$G$4:$G$2000,'Регистрация приход товаров'!$A$4:$A$2000,"&gt;="&amp;DATE(YEAR($A$4),MONTH($A$4),1),'Регистрация приход товаров'!$D$4:$D$2000,$B239)-SUMIFS('Регистрация приход товаров'!$G$4:$G$2000,'Регистрация приход товаров'!$A$4:$A$2000,"&gt;="&amp;DATE(YEAR($A$4),MONTH($A$4)+1,1),'Регистрация приход товаров'!$D$4:$D$2000,$B239)</f>
        <v>0</v>
      </c>
      <c r="I239" s="95">
        <f>SUMIFS('Регистрация приход товаров'!$H$4:$H$2000,'Регистрация приход товаров'!$A$4:$A$2000,"&gt;="&amp;DATE(YEAR($A$4),MONTH($A$4),1),'Регистрация приход товаров'!$D$4:$D$2000,$B239)-SUMIFS('Регистрация приход товаров'!$H$4:$H$2000,'Регистрация приход товаров'!$A$4:$A$2000,"&gt;="&amp;DATE(YEAR($A$4),MONTH($A$4)+1,1),'Регистрация приход товаров'!$D$4:$D$2000,$B239)</f>
        <v>0</v>
      </c>
      <c r="J239" s="94">
        <f>SUMIFS('Регистрация расход товаров'!$G$4:$G$2000,'Регистрация расход товаров'!$A$4:$A$2000,"&gt;="&amp;DATE(YEAR($A$4),MONTH($A$4),1),'Регистрация расход товаров'!$D$4:$D$2000,$B239)-SUMIFS('Регистрация расход товаров'!$G$4:$G$2000,'Регистрация расход товаров'!$A$4:$A$2000,"&gt;="&amp;DATE(YEAR($A$4),MONTH($A$4)+1,1),'Регистрация расход товаров'!$D$4:$D$2000,$B239)</f>
        <v>0</v>
      </c>
      <c r="K239" s="95">
        <f>SUMIFS('Регистрация расход товаров'!$H$4:$H$2000,'Регистрация расход товаров'!$A$4:$A$2000,"&gt;="&amp;DATE(YEAR($A$4),MONTH($A$4),1),'Регистрация расход товаров'!$D$4:$D$2000,$B239)-SUMIFS('Регистрация расход товаров'!$H$4:$H$2000,'Регистрация расход товаров'!$A$4:$A$2000,"&gt;="&amp;DATE(YEAR($A$4),MONTH($A$4)+1,1),'Регистрация расход товаров'!$D$4:$D$2000,$B239)</f>
        <v>0</v>
      </c>
      <c r="L239" s="94">
        <f t="shared" si="11"/>
        <v>0</v>
      </c>
      <c r="M239" s="95">
        <f t="shared" si="12"/>
        <v>0</v>
      </c>
    </row>
    <row r="240" spans="1:13">
      <c r="A240" s="86">
        <f>IF(E240&gt;0,MAX($A$8:A239)+1,0)</f>
        <v>0</v>
      </c>
      <c r="B240" s="87"/>
      <c r="C240" s="88"/>
      <c r="D240" s="99"/>
      <c r="E240" s="77">
        <f t="shared" si="15"/>
        <v>0</v>
      </c>
      <c r="F240" s="103">
        <f>IFERROR((SUMIF('Остаток на начало год'!$B$5:$B$302,$B240,'Остаток на начало год'!$E$5:$E$302)+SUMIFS('Регистрация приход товаров'!$G$4:$G$2000,'Регистрация приход товаров'!$D$4:$D$2000,$B240,'Регистрация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товаров'!$D$4:$D$2000,$B240),0)</f>
        <v>0</v>
      </c>
      <c r="G240" s="95">
        <f>IFERROR((SUMIF('Остаток на начало год'!$B$5:$B$302,$B240,'Остаток на начало год'!$F$5:$F$302)+SUMIFS('Регистрация приход товаров'!$H$4:$H$2000,'Регистрация приход товаров'!$D$4:$D$2000,$B240,'Регистрация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товаров'!$D$4:$D$2000,$B240),0)</f>
        <v>0</v>
      </c>
      <c r="H240" s="94">
        <f>SUMIFS('Регистрация приход товаров'!$G$4:$G$2000,'Регистрация приход товаров'!$A$4:$A$2000,"&gt;="&amp;DATE(YEAR($A$4),MONTH($A$4),1),'Регистрация приход товаров'!$D$4:$D$2000,$B240)-SUMIFS('Регистрация приход товаров'!$G$4:$G$2000,'Регистрация приход товаров'!$A$4:$A$2000,"&gt;="&amp;DATE(YEAR($A$4),MONTH($A$4)+1,1),'Регистрация приход товаров'!$D$4:$D$2000,$B240)</f>
        <v>0</v>
      </c>
      <c r="I240" s="95">
        <f>SUMIFS('Регистрация приход товаров'!$H$4:$H$2000,'Регистрация приход товаров'!$A$4:$A$2000,"&gt;="&amp;DATE(YEAR($A$4),MONTH($A$4),1),'Регистрация приход товаров'!$D$4:$D$2000,$B240)-SUMIFS('Регистрация приход товаров'!$H$4:$H$2000,'Регистрация приход товаров'!$A$4:$A$2000,"&gt;="&amp;DATE(YEAR($A$4),MONTH($A$4)+1,1),'Регистрация приход товаров'!$D$4:$D$2000,$B240)</f>
        <v>0</v>
      </c>
      <c r="J240" s="94">
        <f>SUMIFS('Регистрация расход товаров'!$G$4:$G$2000,'Регистрация расход товаров'!$A$4:$A$2000,"&gt;="&amp;DATE(YEAR($A$4),MONTH($A$4),1),'Регистрация расход товаров'!$D$4:$D$2000,$B240)-SUMIFS('Регистрация расход товаров'!$G$4:$G$2000,'Регистрация расход товаров'!$A$4:$A$2000,"&gt;="&amp;DATE(YEAR($A$4),MONTH($A$4)+1,1),'Регистрация расход товаров'!$D$4:$D$2000,$B240)</f>
        <v>0</v>
      </c>
      <c r="K240" s="95">
        <f>SUMIFS('Регистрация расход товаров'!$H$4:$H$2000,'Регистрация расход товаров'!$A$4:$A$2000,"&gt;="&amp;DATE(YEAR($A$4),MONTH($A$4),1),'Регистрация расход товаров'!$D$4:$D$2000,$B240)-SUMIFS('Регистрация расход товаров'!$H$4:$H$2000,'Регистрация расход товаров'!$A$4:$A$2000,"&gt;="&amp;DATE(YEAR($A$4),MONTH($A$4)+1,1),'Регистрация расход товаров'!$D$4:$D$2000,$B240)</f>
        <v>0</v>
      </c>
      <c r="L240" s="94">
        <f t="shared" si="11"/>
        <v>0</v>
      </c>
      <c r="M240" s="95">
        <f t="shared" si="12"/>
        <v>0</v>
      </c>
    </row>
    <row r="241" spans="1:13">
      <c r="A241" s="86">
        <f>IF(E241&gt;0,MAX($A$8:A240)+1,0)</f>
        <v>0</v>
      </c>
      <c r="B241" s="87"/>
      <c r="C241" s="88"/>
      <c r="D241" s="99"/>
      <c r="E241" s="77">
        <f t="shared" si="15"/>
        <v>0</v>
      </c>
      <c r="F241" s="103">
        <f>IFERROR((SUMIF('Остаток на начало год'!$B$5:$B$302,$B241,'Остаток на начало год'!$E$5:$E$302)+SUMIFS('Регистрация приход товаров'!$G$4:$G$2000,'Регистрация приход товаров'!$D$4:$D$2000,$B241,'Регистрация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товаров'!$D$4:$D$2000,$B241),0)</f>
        <v>0</v>
      </c>
      <c r="G241" s="95">
        <f>IFERROR((SUMIF('Остаток на начало год'!$B$5:$B$302,$B241,'Остаток на начало год'!$F$5:$F$302)+SUMIFS('Регистрация приход товаров'!$H$4:$H$2000,'Регистрация приход товаров'!$D$4:$D$2000,$B241,'Регистрация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товаров'!$D$4:$D$2000,$B241),0)</f>
        <v>0</v>
      </c>
      <c r="H241" s="94">
        <f>SUMIFS('Регистрация приход товаров'!$G$4:$G$2000,'Регистрация приход товаров'!$A$4:$A$2000,"&gt;="&amp;DATE(YEAR($A$4),MONTH($A$4),1),'Регистрация приход товаров'!$D$4:$D$2000,$B241)-SUMIFS('Регистрация приход товаров'!$G$4:$G$2000,'Регистрация приход товаров'!$A$4:$A$2000,"&gt;="&amp;DATE(YEAR($A$4),MONTH($A$4)+1,1),'Регистрация приход товаров'!$D$4:$D$2000,$B241)</f>
        <v>0</v>
      </c>
      <c r="I241" s="95">
        <f>SUMIFS('Регистрация приход товаров'!$H$4:$H$2000,'Регистрация приход товаров'!$A$4:$A$2000,"&gt;="&amp;DATE(YEAR($A$4),MONTH($A$4),1),'Регистрация приход товаров'!$D$4:$D$2000,$B241)-SUMIFS('Регистрация приход товаров'!$H$4:$H$2000,'Регистрация приход товаров'!$A$4:$A$2000,"&gt;="&amp;DATE(YEAR($A$4),MONTH($A$4)+1,1),'Регистрация приход товаров'!$D$4:$D$2000,$B241)</f>
        <v>0</v>
      </c>
      <c r="J241" s="94">
        <f>SUMIFS('Регистрация расход товаров'!$G$4:$G$2000,'Регистрация расход товаров'!$A$4:$A$2000,"&gt;="&amp;DATE(YEAR($A$4),MONTH($A$4),1),'Регистрация расход товаров'!$D$4:$D$2000,$B241)-SUMIFS('Регистрация расход товаров'!$G$4:$G$2000,'Регистрация расход товаров'!$A$4:$A$2000,"&gt;="&amp;DATE(YEAR($A$4),MONTH($A$4)+1,1),'Регистрация расход товаров'!$D$4:$D$2000,$B241)</f>
        <v>0</v>
      </c>
      <c r="K241" s="95">
        <f>SUMIFS('Регистрация расход товаров'!$H$4:$H$2000,'Регистрация расход товаров'!$A$4:$A$2000,"&gt;="&amp;DATE(YEAR($A$4),MONTH($A$4),1),'Регистрация расход товаров'!$D$4:$D$2000,$B241)-SUMIFS('Регистрация расход товаров'!$H$4:$H$2000,'Регистрация расход товаров'!$A$4:$A$2000,"&gt;="&amp;DATE(YEAR($A$4),MONTH($A$4)+1,1),'Регистрация расход товаров'!$D$4:$D$2000,$B241)</f>
        <v>0</v>
      </c>
      <c r="L241" s="94">
        <f t="shared" si="11"/>
        <v>0</v>
      </c>
      <c r="M241" s="95">
        <f t="shared" si="12"/>
        <v>0</v>
      </c>
    </row>
    <row r="242" spans="1:13">
      <c r="A242" s="86">
        <f>IF(E242&gt;0,MAX($A$8:A241)+1,0)</f>
        <v>0</v>
      </c>
      <c r="B242" s="87"/>
      <c r="C242" s="88"/>
      <c r="D242" s="99"/>
      <c r="E242" s="77">
        <f t="shared" si="15"/>
        <v>0</v>
      </c>
      <c r="F242" s="103">
        <f>IFERROR((SUMIF('Остаток на начало год'!$B$5:$B$302,$B242,'Остаток на начало год'!$E$5:$E$302)+SUMIFS('Регистрация приход товаров'!$G$4:$G$2000,'Регистрация приход товаров'!$D$4:$D$2000,$B242,'Регистрация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товаров'!$D$4:$D$2000,$B242),0)</f>
        <v>0</v>
      </c>
      <c r="G242" s="95">
        <f>IFERROR((SUMIF('Остаток на начало год'!$B$5:$B$302,$B242,'Остаток на начало год'!$F$5:$F$302)+SUMIFS('Регистрация приход товаров'!$H$4:$H$2000,'Регистрация приход товаров'!$D$4:$D$2000,$B242,'Регистрация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товаров'!$D$4:$D$2000,$B242),0)</f>
        <v>0</v>
      </c>
      <c r="H242" s="94">
        <f>SUMIFS('Регистрация приход товаров'!$G$4:$G$2000,'Регистрация приход товаров'!$A$4:$A$2000,"&gt;="&amp;DATE(YEAR($A$4),MONTH($A$4),1),'Регистрация приход товаров'!$D$4:$D$2000,$B242)-SUMIFS('Регистрация приход товаров'!$G$4:$G$2000,'Регистрация приход товаров'!$A$4:$A$2000,"&gt;="&amp;DATE(YEAR($A$4),MONTH($A$4)+1,1),'Регистрация приход товаров'!$D$4:$D$2000,$B242)</f>
        <v>0</v>
      </c>
      <c r="I242" s="95">
        <f>SUMIFS('Регистрация приход товаров'!$H$4:$H$2000,'Регистрация приход товаров'!$A$4:$A$2000,"&gt;="&amp;DATE(YEAR($A$4),MONTH($A$4),1),'Регистрация приход товаров'!$D$4:$D$2000,$B242)-SUMIFS('Регистрация приход товаров'!$H$4:$H$2000,'Регистрация приход товаров'!$A$4:$A$2000,"&gt;="&amp;DATE(YEAR($A$4),MONTH($A$4)+1,1),'Регистрация приход товаров'!$D$4:$D$2000,$B242)</f>
        <v>0</v>
      </c>
      <c r="J242" s="94">
        <f>SUMIFS('Регистрация расход товаров'!$G$4:$G$2000,'Регистрация расход товаров'!$A$4:$A$2000,"&gt;="&amp;DATE(YEAR($A$4),MONTH($A$4),1),'Регистрация расход товаров'!$D$4:$D$2000,$B242)-SUMIFS('Регистрация расход товаров'!$G$4:$G$2000,'Регистрация расход товаров'!$A$4:$A$2000,"&gt;="&amp;DATE(YEAR($A$4),MONTH($A$4)+1,1),'Регистрация расход товаров'!$D$4:$D$2000,$B242)</f>
        <v>0</v>
      </c>
      <c r="K242" s="95">
        <f>SUMIFS('Регистрация расход товаров'!$H$4:$H$2000,'Регистрация расход товаров'!$A$4:$A$2000,"&gt;="&amp;DATE(YEAR($A$4),MONTH($A$4),1),'Регистрация расход товаров'!$D$4:$D$2000,$B242)-SUMIFS('Регистрация расход товаров'!$H$4:$H$2000,'Регистрация расход товаров'!$A$4:$A$2000,"&gt;="&amp;DATE(YEAR($A$4),MONTH($A$4)+1,1),'Регистрация расход товаров'!$D$4:$D$2000,$B242)</f>
        <v>0</v>
      </c>
      <c r="L242" s="94">
        <f t="shared" si="11"/>
        <v>0</v>
      </c>
      <c r="M242" s="95">
        <f t="shared" si="12"/>
        <v>0</v>
      </c>
    </row>
    <row r="243" spans="1:13">
      <c r="A243" s="86">
        <f>IF(E243&gt;0,MAX($A$8:A242)+1,0)</f>
        <v>0</v>
      </c>
      <c r="B243" s="87"/>
      <c r="C243" s="88"/>
      <c r="D243" s="99"/>
      <c r="E243" s="77">
        <f t="shared" si="15"/>
        <v>0</v>
      </c>
      <c r="F243" s="103">
        <f>IFERROR((SUMIF('Остаток на начало год'!$B$5:$B$302,$B243,'Остаток на начало год'!$E$5:$E$302)+SUMIFS('Регистрация приход товаров'!$G$4:$G$2000,'Регистрация приход товаров'!$D$4:$D$2000,$B243,'Регистрация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товаров'!$D$4:$D$2000,$B243),0)</f>
        <v>0</v>
      </c>
      <c r="G243" s="95">
        <f>IFERROR((SUMIF('Остаток на начало год'!$B$5:$B$302,$B243,'Остаток на начало год'!$F$5:$F$302)+SUMIFS('Регистрация приход товаров'!$H$4:$H$2000,'Регистрация приход товаров'!$D$4:$D$2000,$B243,'Регистрация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товаров'!$D$4:$D$2000,$B243),0)</f>
        <v>0</v>
      </c>
      <c r="H243" s="94">
        <f>SUMIFS('Регистрация приход товаров'!$G$4:$G$2000,'Регистрация приход товаров'!$A$4:$A$2000,"&gt;="&amp;DATE(YEAR($A$4),MONTH($A$4),1),'Регистрация приход товаров'!$D$4:$D$2000,$B243)-SUMIFS('Регистрация приход товаров'!$G$4:$G$2000,'Регистрация приход товаров'!$A$4:$A$2000,"&gt;="&amp;DATE(YEAR($A$4),MONTH($A$4)+1,1),'Регистрация приход товаров'!$D$4:$D$2000,$B243)</f>
        <v>0</v>
      </c>
      <c r="I243" s="95">
        <f>SUMIFS('Регистрация приход товаров'!$H$4:$H$2000,'Регистрация приход товаров'!$A$4:$A$2000,"&gt;="&amp;DATE(YEAR($A$4),MONTH($A$4),1),'Регистрация приход товаров'!$D$4:$D$2000,$B243)-SUMIFS('Регистрация приход товаров'!$H$4:$H$2000,'Регистрация приход товаров'!$A$4:$A$2000,"&gt;="&amp;DATE(YEAR($A$4),MONTH($A$4)+1,1),'Регистрация приход товаров'!$D$4:$D$2000,$B243)</f>
        <v>0</v>
      </c>
      <c r="J243" s="94">
        <f>SUMIFS('Регистрация расход товаров'!$G$4:$G$2000,'Регистрация расход товаров'!$A$4:$A$2000,"&gt;="&amp;DATE(YEAR($A$4),MONTH($A$4),1),'Регистрация расход товаров'!$D$4:$D$2000,$B243)-SUMIFS('Регистрация расход товаров'!$G$4:$G$2000,'Регистрация расход товаров'!$A$4:$A$2000,"&gt;="&amp;DATE(YEAR($A$4),MONTH($A$4)+1,1),'Регистрация расход товаров'!$D$4:$D$2000,$B243)</f>
        <v>0</v>
      </c>
      <c r="K243" s="95">
        <f>SUMIFS('Регистрация расход товаров'!$H$4:$H$2000,'Регистрация расход товаров'!$A$4:$A$2000,"&gt;="&amp;DATE(YEAR($A$4),MONTH($A$4),1),'Регистрация расход товаров'!$D$4:$D$2000,$B243)-SUMIFS('Регистрация расход товаров'!$H$4:$H$2000,'Регистрация расход товаров'!$A$4:$A$2000,"&gt;="&amp;DATE(YEAR($A$4),MONTH($A$4)+1,1),'Регистрация расход товаров'!$D$4:$D$2000,$B243)</f>
        <v>0</v>
      </c>
      <c r="L243" s="94">
        <f t="shared" si="11"/>
        <v>0</v>
      </c>
      <c r="M243" s="95">
        <f t="shared" si="12"/>
        <v>0</v>
      </c>
    </row>
    <row r="244" spans="1:13">
      <c r="A244" s="86">
        <f>IF(E244&gt;0,MAX($A$8:A243)+1,0)</f>
        <v>0</v>
      </c>
      <c r="B244" s="87"/>
      <c r="C244" s="88"/>
      <c r="D244" s="99"/>
      <c r="E244" s="77">
        <f t="shared" si="15"/>
        <v>0</v>
      </c>
      <c r="F244" s="103">
        <f>IFERROR((SUMIF('Остаток на начало год'!$B$5:$B$302,$B244,'Остаток на начало год'!$E$5:$E$302)+SUMIFS('Регистрация приход товаров'!$G$4:$G$2000,'Регистрация приход товаров'!$D$4:$D$2000,$B244,'Регистрация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товаров'!$D$4:$D$2000,$B244),0)</f>
        <v>0</v>
      </c>
      <c r="G244" s="95">
        <f>IFERROR((SUMIF('Остаток на начало год'!$B$5:$B$302,$B244,'Остаток на начало год'!$F$5:$F$302)+SUMIFS('Регистрация приход товаров'!$H$4:$H$2000,'Регистрация приход товаров'!$D$4:$D$2000,$B244,'Регистрация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товаров'!$D$4:$D$2000,$B244),0)</f>
        <v>0</v>
      </c>
      <c r="H244" s="94">
        <f>SUMIFS('Регистрация приход товаров'!$G$4:$G$2000,'Регистрация приход товаров'!$A$4:$A$2000,"&gt;="&amp;DATE(YEAR($A$4),MONTH($A$4),1),'Регистрация приход товаров'!$D$4:$D$2000,$B244)-SUMIFS('Регистрация приход товаров'!$G$4:$G$2000,'Регистрация приход товаров'!$A$4:$A$2000,"&gt;="&amp;DATE(YEAR($A$4),MONTH($A$4)+1,1),'Регистрация приход товаров'!$D$4:$D$2000,$B244)</f>
        <v>0</v>
      </c>
      <c r="I244" s="95">
        <f>SUMIFS('Регистрация приход товаров'!$H$4:$H$2000,'Регистрация приход товаров'!$A$4:$A$2000,"&gt;="&amp;DATE(YEAR($A$4),MONTH($A$4),1),'Регистрация приход товаров'!$D$4:$D$2000,$B244)-SUMIFS('Регистрация приход товаров'!$H$4:$H$2000,'Регистрация приход товаров'!$A$4:$A$2000,"&gt;="&amp;DATE(YEAR($A$4),MONTH($A$4)+1,1),'Регистрация приход товаров'!$D$4:$D$2000,$B244)</f>
        <v>0</v>
      </c>
      <c r="J244" s="94">
        <f>SUMIFS('Регистрация расход товаров'!$G$4:$G$2000,'Регистрация расход товаров'!$A$4:$A$2000,"&gt;="&amp;DATE(YEAR($A$4),MONTH($A$4),1),'Регистрация расход товаров'!$D$4:$D$2000,$B244)-SUMIFS('Регистрация расход товаров'!$G$4:$G$2000,'Регистрация расход товаров'!$A$4:$A$2000,"&gt;="&amp;DATE(YEAR($A$4),MONTH($A$4)+1,1),'Регистрация расход товаров'!$D$4:$D$2000,$B244)</f>
        <v>0</v>
      </c>
      <c r="K244" s="95">
        <f>SUMIFS('Регистрация расход товаров'!$H$4:$H$2000,'Регистрация расход товаров'!$A$4:$A$2000,"&gt;="&amp;DATE(YEAR($A$4),MONTH($A$4),1),'Регистрация расход товаров'!$D$4:$D$2000,$B244)-SUMIFS('Регистрация расход товаров'!$H$4:$H$2000,'Регистрация расход товаров'!$A$4:$A$2000,"&gt;="&amp;DATE(YEAR($A$4),MONTH($A$4)+1,1),'Регистрация расход товаров'!$D$4:$D$2000,$B244)</f>
        <v>0</v>
      </c>
      <c r="L244" s="94">
        <f t="shared" si="11"/>
        <v>0</v>
      </c>
      <c r="M244" s="95">
        <f t="shared" si="12"/>
        <v>0</v>
      </c>
    </row>
    <row r="245" spans="1:13">
      <c r="A245" s="86">
        <f>IF(E245&gt;0,MAX($A$8:A244)+1,0)</f>
        <v>0</v>
      </c>
      <c r="B245" s="87"/>
      <c r="C245" s="88"/>
      <c r="D245" s="99"/>
      <c r="E245" s="77">
        <f t="shared" si="15"/>
        <v>0</v>
      </c>
      <c r="F245" s="103">
        <f>IFERROR((SUMIF('Остаток на начало год'!$B$5:$B$302,$B245,'Остаток на начало год'!$E$5:$E$302)+SUMIFS('Регистрация приход товаров'!$G$4:$G$2000,'Регистрация приход товаров'!$D$4:$D$2000,$B245,'Регистрация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товаров'!$D$4:$D$2000,$B245),0)</f>
        <v>0</v>
      </c>
      <c r="G245" s="95">
        <f>IFERROR((SUMIF('Остаток на начало год'!$B$5:$B$302,$B245,'Остаток на начало год'!$F$5:$F$302)+SUMIFS('Регистрация приход товаров'!$H$4:$H$2000,'Регистрация приход товаров'!$D$4:$D$2000,$B245,'Регистрация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товаров'!$D$4:$D$2000,$B245),0)</f>
        <v>0</v>
      </c>
      <c r="H245" s="94">
        <f>SUMIFS('Регистрация приход товаров'!$G$4:$G$2000,'Регистрация приход товаров'!$A$4:$A$2000,"&gt;="&amp;DATE(YEAR($A$4),MONTH($A$4),1),'Регистрация приход товаров'!$D$4:$D$2000,$B245)-SUMIFS('Регистрация приход товаров'!$G$4:$G$2000,'Регистрация приход товаров'!$A$4:$A$2000,"&gt;="&amp;DATE(YEAR($A$4),MONTH($A$4)+1,1),'Регистрация приход товаров'!$D$4:$D$2000,$B245)</f>
        <v>0</v>
      </c>
      <c r="I245" s="95">
        <f>SUMIFS('Регистрация приход товаров'!$H$4:$H$2000,'Регистрация приход товаров'!$A$4:$A$2000,"&gt;="&amp;DATE(YEAR($A$4),MONTH($A$4),1),'Регистрация приход товаров'!$D$4:$D$2000,$B245)-SUMIFS('Регистрация приход товаров'!$H$4:$H$2000,'Регистрация приход товаров'!$A$4:$A$2000,"&gt;="&amp;DATE(YEAR($A$4),MONTH($A$4)+1,1),'Регистрация приход товаров'!$D$4:$D$2000,$B245)</f>
        <v>0</v>
      </c>
      <c r="J245" s="94">
        <f>SUMIFS('Регистрация расход товаров'!$G$4:$G$2000,'Регистрация расход товаров'!$A$4:$A$2000,"&gt;="&amp;DATE(YEAR($A$4),MONTH($A$4),1),'Регистрация расход товаров'!$D$4:$D$2000,$B245)-SUMIFS('Регистрация расход товаров'!$G$4:$G$2000,'Регистрация расход товаров'!$A$4:$A$2000,"&gt;="&amp;DATE(YEAR($A$4),MONTH($A$4)+1,1),'Регистрация расход товаров'!$D$4:$D$2000,$B245)</f>
        <v>0</v>
      </c>
      <c r="K245" s="95">
        <f>SUMIFS('Регистрация расход товаров'!$H$4:$H$2000,'Регистрация расход товаров'!$A$4:$A$2000,"&gt;="&amp;DATE(YEAR($A$4),MONTH($A$4),1),'Регистрация расход товаров'!$D$4:$D$2000,$B245)-SUMIFS('Регистрация расход товаров'!$H$4:$H$2000,'Регистрация расход товаров'!$A$4:$A$2000,"&gt;="&amp;DATE(YEAR($A$4),MONTH($A$4)+1,1),'Регистрация расход товаров'!$D$4:$D$2000,$B245)</f>
        <v>0</v>
      </c>
      <c r="L245" s="94">
        <f t="shared" si="11"/>
        <v>0</v>
      </c>
      <c r="M245" s="95">
        <f t="shared" si="12"/>
        <v>0</v>
      </c>
    </row>
    <row r="246" spans="1:13">
      <c r="A246" s="86">
        <f>IF(E246&gt;0,MAX($A$8:A245)+1,0)</f>
        <v>0</v>
      </c>
      <c r="B246" s="87"/>
      <c r="C246" s="88"/>
      <c r="D246" s="99"/>
      <c r="E246" s="77">
        <f t="shared" si="15"/>
        <v>0</v>
      </c>
      <c r="F246" s="103">
        <f>IFERROR((SUMIF('Остаток на начало год'!$B$5:$B$302,$B246,'Остаток на начало год'!$E$5:$E$302)+SUMIFS('Регистрация приход товаров'!$G$4:$G$2000,'Регистрация приход товаров'!$D$4:$D$2000,$B246,'Регистрация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товаров'!$D$4:$D$2000,$B246),0)</f>
        <v>0</v>
      </c>
      <c r="G246" s="95">
        <f>IFERROR((SUMIF('Остаток на начало год'!$B$5:$B$302,$B246,'Остаток на начало год'!$F$5:$F$302)+SUMIFS('Регистрация приход товаров'!$H$4:$H$2000,'Регистрация приход товаров'!$D$4:$D$2000,$B246,'Регистрация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товаров'!$D$4:$D$2000,$B246),0)</f>
        <v>0</v>
      </c>
      <c r="H246" s="94">
        <f>SUMIFS('Регистрация приход товаров'!$G$4:$G$2000,'Регистрация приход товаров'!$A$4:$A$2000,"&gt;="&amp;DATE(YEAR($A$4),MONTH($A$4),1),'Регистрация приход товаров'!$D$4:$D$2000,$B246)-SUMIFS('Регистрация приход товаров'!$G$4:$G$2000,'Регистрация приход товаров'!$A$4:$A$2000,"&gt;="&amp;DATE(YEAR($A$4),MONTH($A$4)+1,1),'Регистрация приход товаров'!$D$4:$D$2000,$B246)</f>
        <v>0</v>
      </c>
      <c r="I246" s="95">
        <f>SUMIFS('Регистрация приход товаров'!$H$4:$H$2000,'Регистрация приход товаров'!$A$4:$A$2000,"&gt;="&amp;DATE(YEAR($A$4),MONTH($A$4),1),'Регистрация приход товаров'!$D$4:$D$2000,$B246)-SUMIFS('Регистрация приход товаров'!$H$4:$H$2000,'Регистрация приход товаров'!$A$4:$A$2000,"&gt;="&amp;DATE(YEAR($A$4),MONTH($A$4)+1,1),'Регистрация приход товаров'!$D$4:$D$2000,$B246)</f>
        <v>0</v>
      </c>
      <c r="J246" s="94">
        <f>SUMIFS('Регистрация расход товаров'!$G$4:$G$2000,'Регистрация расход товаров'!$A$4:$A$2000,"&gt;="&amp;DATE(YEAR($A$4),MONTH($A$4),1),'Регистрация расход товаров'!$D$4:$D$2000,$B246)-SUMIFS('Регистрация расход товаров'!$G$4:$G$2000,'Регистрация расход товаров'!$A$4:$A$2000,"&gt;="&amp;DATE(YEAR($A$4),MONTH($A$4)+1,1),'Регистрация расход товаров'!$D$4:$D$2000,$B246)</f>
        <v>0</v>
      </c>
      <c r="K246" s="95">
        <f>SUMIFS('Регистрация расход товаров'!$H$4:$H$2000,'Регистрация расход товаров'!$A$4:$A$2000,"&gt;="&amp;DATE(YEAR($A$4),MONTH($A$4),1),'Регистрация расход товаров'!$D$4:$D$2000,$B246)-SUMIFS('Регистрация расход товаров'!$H$4:$H$2000,'Регистрация расход товаров'!$A$4:$A$2000,"&gt;="&amp;DATE(YEAR($A$4),MONTH($A$4)+1,1),'Регистрация расход товаров'!$D$4:$D$2000,$B246)</f>
        <v>0</v>
      </c>
      <c r="L246" s="94">
        <f t="shared" si="11"/>
        <v>0</v>
      </c>
      <c r="M246" s="95">
        <f t="shared" si="12"/>
        <v>0</v>
      </c>
    </row>
    <row r="247" spans="1:13">
      <c r="A247" s="86">
        <f>IF(E247&gt;0,MAX($A$8:A246)+1,0)</f>
        <v>0</v>
      </c>
      <c r="B247" s="87"/>
      <c r="C247" s="88"/>
      <c r="D247" s="99"/>
      <c r="E247" s="77">
        <f t="shared" si="15"/>
        <v>0</v>
      </c>
      <c r="F247" s="103">
        <f>IFERROR((SUMIF('Остаток на начало год'!$B$5:$B$302,$B247,'Остаток на начало год'!$E$5:$E$302)+SUMIFS('Регистрация приход товаров'!$G$4:$G$2000,'Регистрация приход товаров'!$D$4:$D$2000,$B247,'Регистрация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товаров'!$D$4:$D$2000,$B247),0)</f>
        <v>0</v>
      </c>
      <c r="G247" s="95">
        <f>IFERROR((SUMIF('Остаток на начало год'!$B$5:$B$302,$B247,'Остаток на начало год'!$F$5:$F$302)+SUMIFS('Регистрация приход товаров'!$H$4:$H$2000,'Регистрация приход товаров'!$D$4:$D$2000,$B247,'Регистрация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товаров'!$D$4:$D$2000,$B247),0)</f>
        <v>0</v>
      </c>
      <c r="H247" s="94">
        <f>SUMIFS('Регистрация приход товаров'!$G$4:$G$2000,'Регистрация приход товаров'!$A$4:$A$2000,"&gt;="&amp;DATE(YEAR($A$4),MONTH($A$4),1),'Регистрация приход товаров'!$D$4:$D$2000,$B247)-SUMIFS('Регистрация приход товаров'!$G$4:$G$2000,'Регистрация приход товаров'!$A$4:$A$2000,"&gt;="&amp;DATE(YEAR($A$4),MONTH($A$4)+1,1),'Регистрация приход товаров'!$D$4:$D$2000,$B247)</f>
        <v>0</v>
      </c>
      <c r="I247" s="95">
        <f>SUMIFS('Регистрация приход товаров'!$H$4:$H$2000,'Регистрация приход товаров'!$A$4:$A$2000,"&gt;="&amp;DATE(YEAR($A$4),MONTH($A$4),1),'Регистрация приход товаров'!$D$4:$D$2000,$B247)-SUMIFS('Регистрация приход товаров'!$H$4:$H$2000,'Регистрация приход товаров'!$A$4:$A$2000,"&gt;="&amp;DATE(YEAR($A$4),MONTH($A$4)+1,1),'Регистрация приход товаров'!$D$4:$D$2000,$B247)</f>
        <v>0</v>
      </c>
      <c r="J247" s="94">
        <f>SUMIFS('Регистрация расход товаров'!$G$4:$G$2000,'Регистрация расход товаров'!$A$4:$A$2000,"&gt;="&amp;DATE(YEAR($A$4),MONTH($A$4),1),'Регистрация расход товаров'!$D$4:$D$2000,$B247)-SUMIFS('Регистрация расход товаров'!$G$4:$G$2000,'Регистрация расход товаров'!$A$4:$A$2000,"&gt;="&amp;DATE(YEAR($A$4),MONTH($A$4)+1,1),'Регистрация расход товаров'!$D$4:$D$2000,$B247)</f>
        <v>0</v>
      </c>
      <c r="K247" s="95">
        <f>SUMIFS('Регистрация расход товаров'!$H$4:$H$2000,'Регистрация расход товаров'!$A$4:$A$2000,"&gt;="&amp;DATE(YEAR($A$4),MONTH($A$4),1),'Регистрация расход товаров'!$D$4:$D$2000,$B247)-SUMIFS('Регистрация расход товаров'!$H$4:$H$2000,'Регистрация расход товаров'!$A$4:$A$2000,"&gt;="&amp;DATE(YEAR($A$4),MONTH($A$4)+1,1),'Регистрация расход товаров'!$D$4:$D$2000,$B247)</f>
        <v>0</v>
      </c>
      <c r="L247" s="94">
        <f t="shared" si="11"/>
        <v>0</v>
      </c>
      <c r="M247" s="95">
        <f t="shared" si="12"/>
        <v>0</v>
      </c>
    </row>
    <row r="248" spans="1:13">
      <c r="A248" s="86">
        <f>IF(E248&gt;0,MAX($A$8:A247)+1,0)</f>
        <v>0</v>
      </c>
      <c r="B248" s="87"/>
      <c r="C248" s="88"/>
      <c r="D248" s="99"/>
      <c r="E248" s="77">
        <f t="shared" si="15"/>
        <v>0</v>
      </c>
      <c r="F248" s="103">
        <f>IFERROR((SUMIF('Остаток на начало год'!$B$5:$B$302,$B248,'Остаток на начало год'!$E$5:$E$302)+SUMIFS('Регистрация приход товаров'!$G$4:$G$2000,'Регистрация приход товаров'!$D$4:$D$2000,$B248,'Регистрация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товаров'!$D$4:$D$2000,$B248),0)</f>
        <v>0</v>
      </c>
      <c r="G248" s="95">
        <f>IFERROR((SUMIF('Остаток на начало год'!$B$5:$B$302,$B248,'Остаток на начало год'!$F$5:$F$302)+SUMIFS('Регистрация приход товаров'!$H$4:$H$2000,'Регистрация приход товаров'!$D$4:$D$2000,$B248,'Регистрация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товаров'!$D$4:$D$2000,$B248),0)</f>
        <v>0</v>
      </c>
      <c r="H248" s="94">
        <f>SUMIFS('Регистрация приход товаров'!$G$4:$G$2000,'Регистрация приход товаров'!$A$4:$A$2000,"&gt;="&amp;DATE(YEAR($A$4),MONTH($A$4),1),'Регистрация приход товаров'!$D$4:$D$2000,$B248)-SUMIFS('Регистрация приход товаров'!$G$4:$G$2000,'Регистрация приход товаров'!$A$4:$A$2000,"&gt;="&amp;DATE(YEAR($A$4),MONTH($A$4)+1,1),'Регистрация приход товаров'!$D$4:$D$2000,$B248)</f>
        <v>0</v>
      </c>
      <c r="I248" s="95">
        <f>SUMIFS('Регистрация приход товаров'!$H$4:$H$2000,'Регистрация приход товаров'!$A$4:$A$2000,"&gt;="&amp;DATE(YEAR($A$4),MONTH($A$4),1),'Регистрация приход товаров'!$D$4:$D$2000,$B248)-SUMIFS('Регистрация приход товаров'!$H$4:$H$2000,'Регистрация приход товаров'!$A$4:$A$2000,"&gt;="&amp;DATE(YEAR($A$4),MONTH($A$4)+1,1),'Регистрация приход товаров'!$D$4:$D$2000,$B248)</f>
        <v>0</v>
      </c>
      <c r="J248" s="94">
        <f>SUMIFS('Регистрация расход товаров'!$G$4:$G$2000,'Регистрация расход товаров'!$A$4:$A$2000,"&gt;="&amp;DATE(YEAR($A$4),MONTH($A$4),1),'Регистрация расход товаров'!$D$4:$D$2000,$B248)-SUMIFS('Регистрация расход товаров'!$G$4:$G$2000,'Регистрация расход товаров'!$A$4:$A$2000,"&gt;="&amp;DATE(YEAR($A$4),MONTH($A$4)+1,1),'Регистрация расход товаров'!$D$4:$D$2000,$B248)</f>
        <v>0</v>
      </c>
      <c r="K248" s="95">
        <f>SUMIFS('Регистрация расход товаров'!$H$4:$H$2000,'Регистрация расход товаров'!$A$4:$A$2000,"&gt;="&amp;DATE(YEAR($A$4),MONTH($A$4),1),'Регистрация расход товаров'!$D$4:$D$2000,$B248)-SUMIFS('Регистрация расход товаров'!$H$4:$H$2000,'Регистрация расход товаров'!$A$4:$A$2000,"&gt;="&amp;DATE(YEAR($A$4),MONTH($A$4)+1,1),'Регистрация расход товаров'!$D$4:$D$2000,$B248)</f>
        <v>0</v>
      </c>
      <c r="L248" s="94">
        <f t="shared" si="11"/>
        <v>0</v>
      </c>
      <c r="M248" s="95">
        <f t="shared" si="12"/>
        <v>0</v>
      </c>
    </row>
    <row r="249" spans="1:13">
      <c r="A249" s="86">
        <f>IF(E249&gt;0,MAX($A$8:A248)+1,0)</f>
        <v>0</v>
      </c>
      <c r="B249" s="87"/>
      <c r="C249" s="88"/>
      <c r="D249" s="99"/>
      <c r="E249" s="77">
        <f t="shared" si="15"/>
        <v>0</v>
      </c>
      <c r="F249" s="103">
        <f>IFERROR((SUMIF('Остаток на начало год'!$B$5:$B$302,$B249,'Остаток на начало год'!$E$5:$E$302)+SUMIFS('Регистрация приход товаров'!$G$4:$G$2000,'Регистрация приход товаров'!$D$4:$D$2000,$B249,'Регистрация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товаров'!$D$4:$D$2000,$B249),0)</f>
        <v>0</v>
      </c>
      <c r="G249" s="95">
        <f>IFERROR((SUMIF('Остаток на начало год'!$B$5:$B$302,$B249,'Остаток на начало год'!$F$5:$F$302)+SUMIFS('Регистрация приход товаров'!$H$4:$H$2000,'Регистрация приход товаров'!$D$4:$D$2000,$B249,'Регистрация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товаров'!$D$4:$D$2000,$B249),0)</f>
        <v>0</v>
      </c>
      <c r="H249" s="94">
        <f>SUMIFS('Регистрация приход товаров'!$G$4:$G$2000,'Регистрация приход товаров'!$A$4:$A$2000,"&gt;="&amp;DATE(YEAR($A$4),MONTH($A$4),1),'Регистрация приход товаров'!$D$4:$D$2000,$B249)-SUMIFS('Регистрация приход товаров'!$G$4:$G$2000,'Регистрация приход товаров'!$A$4:$A$2000,"&gt;="&amp;DATE(YEAR($A$4),MONTH($A$4)+1,1),'Регистрация приход товаров'!$D$4:$D$2000,$B249)</f>
        <v>0</v>
      </c>
      <c r="I249" s="95">
        <f>SUMIFS('Регистрация приход товаров'!$H$4:$H$2000,'Регистрация приход товаров'!$A$4:$A$2000,"&gt;="&amp;DATE(YEAR($A$4),MONTH($A$4),1),'Регистрация приход товаров'!$D$4:$D$2000,$B249)-SUMIFS('Регистрация приход товаров'!$H$4:$H$2000,'Регистрация приход товаров'!$A$4:$A$2000,"&gt;="&amp;DATE(YEAR($A$4),MONTH($A$4)+1,1),'Регистрация приход товаров'!$D$4:$D$2000,$B249)</f>
        <v>0</v>
      </c>
      <c r="J249" s="94">
        <f>SUMIFS('Регистрация расход товаров'!$G$4:$G$2000,'Регистрация расход товаров'!$A$4:$A$2000,"&gt;="&amp;DATE(YEAR($A$4),MONTH($A$4),1),'Регистрация расход товаров'!$D$4:$D$2000,$B249)-SUMIFS('Регистрация расход товаров'!$G$4:$G$2000,'Регистрация расход товаров'!$A$4:$A$2000,"&gt;="&amp;DATE(YEAR($A$4),MONTH($A$4)+1,1),'Регистрация расход товаров'!$D$4:$D$2000,$B249)</f>
        <v>0</v>
      </c>
      <c r="K249" s="95">
        <f>SUMIFS('Регистрация расход товаров'!$H$4:$H$2000,'Регистрация расход товаров'!$A$4:$A$2000,"&gt;="&amp;DATE(YEAR($A$4),MONTH($A$4),1),'Регистрация расход товаров'!$D$4:$D$2000,$B249)-SUMIFS('Регистрация расход товаров'!$H$4:$H$2000,'Регистрация расход товаров'!$A$4:$A$2000,"&gt;="&amp;DATE(YEAR($A$4),MONTH($A$4)+1,1),'Регистрация расход товаров'!$D$4:$D$2000,$B249)</f>
        <v>0</v>
      </c>
      <c r="L249" s="94">
        <f t="shared" si="11"/>
        <v>0</v>
      </c>
      <c r="M249" s="95">
        <f t="shared" si="12"/>
        <v>0</v>
      </c>
    </row>
    <row r="250" spans="1:13">
      <c r="A250" s="86">
        <f>IF(E250&gt;0,MAX($A$8:A249)+1,0)</f>
        <v>0</v>
      </c>
      <c r="B250" s="87"/>
      <c r="C250" s="88"/>
      <c r="D250" s="99"/>
      <c r="E250" s="77">
        <f t="shared" si="15"/>
        <v>0</v>
      </c>
      <c r="F250" s="103">
        <f>IFERROR((SUMIF('Остаток на начало год'!$B$5:$B$302,$B250,'Остаток на начало год'!$E$5:$E$302)+SUMIFS('Регистрация приход товаров'!$G$4:$G$2000,'Регистрация приход товаров'!$D$4:$D$2000,$B250,'Регистрация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товаров'!$D$4:$D$2000,$B250),0)</f>
        <v>0</v>
      </c>
      <c r="G250" s="95">
        <f>IFERROR((SUMIF('Остаток на начало год'!$B$5:$B$302,$B250,'Остаток на начало год'!$F$5:$F$302)+SUMIFS('Регистрация приход товаров'!$H$4:$H$2000,'Регистрация приход товаров'!$D$4:$D$2000,$B250,'Регистрация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товаров'!$D$4:$D$2000,$B250),0)</f>
        <v>0</v>
      </c>
      <c r="H250" s="94">
        <f>SUMIFS('Регистрация приход товаров'!$G$4:$G$2000,'Регистрация приход товаров'!$A$4:$A$2000,"&gt;="&amp;DATE(YEAR($A$4),MONTH($A$4),1),'Регистрация приход товаров'!$D$4:$D$2000,$B250)-SUMIFS('Регистрация приход товаров'!$G$4:$G$2000,'Регистрация приход товаров'!$A$4:$A$2000,"&gt;="&amp;DATE(YEAR($A$4),MONTH($A$4)+1,1),'Регистрация приход товаров'!$D$4:$D$2000,$B250)</f>
        <v>0</v>
      </c>
      <c r="I250" s="95">
        <f>SUMIFS('Регистрация приход товаров'!$H$4:$H$2000,'Регистрация приход товаров'!$A$4:$A$2000,"&gt;="&amp;DATE(YEAR($A$4),MONTH($A$4),1),'Регистрация приход товаров'!$D$4:$D$2000,$B250)-SUMIFS('Регистрация приход товаров'!$H$4:$H$2000,'Регистрация приход товаров'!$A$4:$A$2000,"&gt;="&amp;DATE(YEAR($A$4),MONTH($A$4)+1,1),'Регистрация приход товаров'!$D$4:$D$2000,$B250)</f>
        <v>0</v>
      </c>
      <c r="J250" s="94">
        <f>SUMIFS('Регистрация расход товаров'!$G$4:$G$2000,'Регистрация расход товаров'!$A$4:$A$2000,"&gt;="&amp;DATE(YEAR($A$4),MONTH($A$4),1),'Регистрация расход товаров'!$D$4:$D$2000,$B250)-SUMIFS('Регистрация расход товаров'!$G$4:$G$2000,'Регистрация расход товаров'!$A$4:$A$2000,"&gt;="&amp;DATE(YEAR($A$4),MONTH($A$4)+1,1),'Регистрация расход товаров'!$D$4:$D$2000,$B250)</f>
        <v>0</v>
      </c>
      <c r="K250" s="95">
        <f>SUMIFS('Регистрация расход товаров'!$H$4:$H$2000,'Регистрация расход товаров'!$A$4:$A$2000,"&gt;="&amp;DATE(YEAR($A$4),MONTH($A$4),1),'Регистрация расход товаров'!$D$4:$D$2000,$B250)-SUMIFS('Регистрация расход товаров'!$H$4:$H$2000,'Регистрация расход товаров'!$A$4:$A$2000,"&gt;="&amp;DATE(YEAR($A$4),MONTH($A$4)+1,1),'Регистрация расход товаров'!$D$4:$D$2000,$B250)</f>
        <v>0</v>
      </c>
      <c r="L250" s="94">
        <f t="shared" si="11"/>
        <v>0</v>
      </c>
      <c r="M250" s="95">
        <f t="shared" si="12"/>
        <v>0</v>
      </c>
    </row>
    <row r="251" spans="1:13">
      <c r="A251" s="86">
        <f>IF(E251&gt;0,MAX($A$8:A250)+1,0)</f>
        <v>0</v>
      </c>
      <c r="B251" s="87"/>
      <c r="C251" s="88"/>
      <c r="D251" s="99"/>
      <c r="E251" s="77">
        <f t="shared" si="15"/>
        <v>0</v>
      </c>
      <c r="F251" s="103">
        <f>IFERROR((SUMIF('Остаток на начало год'!$B$5:$B$302,$B251,'Остаток на начало год'!$E$5:$E$302)+SUMIFS('Регистрация приход товаров'!$G$4:$G$2000,'Регистрация приход товаров'!$D$4:$D$2000,$B251,'Регистрация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товаров'!$D$4:$D$2000,$B251),0)</f>
        <v>0</v>
      </c>
      <c r="G251" s="95">
        <f>IFERROR((SUMIF('Остаток на начало год'!$B$5:$B$302,$B251,'Остаток на начало год'!$F$5:$F$302)+SUMIFS('Регистрация приход товаров'!$H$4:$H$2000,'Регистрация приход товаров'!$D$4:$D$2000,$B251,'Регистрация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товаров'!$D$4:$D$2000,$B251),0)</f>
        <v>0</v>
      </c>
      <c r="H251" s="94">
        <f>SUMIFS('Регистрация приход товаров'!$G$4:$G$2000,'Регистрация приход товаров'!$A$4:$A$2000,"&gt;="&amp;DATE(YEAR($A$4),MONTH($A$4),1),'Регистрация приход товаров'!$D$4:$D$2000,$B251)-SUMIFS('Регистрация приход товаров'!$G$4:$G$2000,'Регистрация приход товаров'!$A$4:$A$2000,"&gt;="&amp;DATE(YEAR($A$4),MONTH($A$4)+1,1),'Регистрация приход товаров'!$D$4:$D$2000,$B251)</f>
        <v>0</v>
      </c>
      <c r="I251" s="95">
        <f>SUMIFS('Регистрация приход товаров'!$H$4:$H$2000,'Регистрация приход товаров'!$A$4:$A$2000,"&gt;="&amp;DATE(YEAR($A$4),MONTH($A$4),1),'Регистрация приход товаров'!$D$4:$D$2000,$B251)-SUMIFS('Регистрация приход товаров'!$H$4:$H$2000,'Регистрация приход товаров'!$A$4:$A$2000,"&gt;="&amp;DATE(YEAR($A$4),MONTH($A$4)+1,1),'Регистрация приход товаров'!$D$4:$D$2000,$B251)</f>
        <v>0</v>
      </c>
      <c r="J251" s="94">
        <f>SUMIFS('Регистрация расход товаров'!$G$4:$G$2000,'Регистрация расход товаров'!$A$4:$A$2000,"&gt;="&amp;DATE(YEAR($A$4),MONTH($A$4),1),'Регистрация расход товаров'!$D$4:$D$2000,$B251)-SUMIFS('Регистрация расход товаров'!$G$4:$G$2000,'Регистрация расход товаров'!$A$4:$A$2000,"&gt;="&amp;DATE(YEAR($A$4),MONTH($A$4)+1,1),'Регистрация расход товаров'!$D$4:$D$2000,$B251)</f>
        <v>0</v>
      </c>
      <c r="K251" s="95">
        <f>SUMIFS('Регистрация расход товаров'!$H$4:$H$2000,'Регистрация расход товаров'!$A$4:$A$2000,"&gt;="&amp;DATE(YEAR($A$4),MONTH($A$4),1),'Регистрация расход товаров'!$D$4:$D$2000,$B251)-SUMIFS('Регистрация расход товаров'!$H$4:$H$2000,'Регистрация расход товаров'!$A$4:$A$2000,"&gt;="&amp;DATE(YEAR($A$4),MONTH($A$4)+1,1),'Регистрация расход товаров'!$D$4:$D$2000,$B251)</f>
        <v>0</v>
      </c>
      <c r="L251" s="94">
        <f t="shared" si="11"/>
        <v>0</v>
      </c>
      <c r="M251" s="95">
        <f t="shared" si="12"/>
        <v>0</v>
      </c>
    </row>
    <row r="252" spans="1:13">
      <c r="A252" s="86">
        <f>IF(E252&gt;0,MAX($A$8:A251)+1,0)</f>
        <v>0</v>
      </c>
      <c r="B252" s="87"/>
      <c r="C252" s="88"/>
      <c r="D252" s="99"/>
      <c r="E252" s="77">
        <f t="shared" si="15"/>
        <v>0</v>
      </c>
      <c r="F252" s="103">
        <f>IFERROR((SUMIF('Остаток на начало год'!$B$5:$B$302,$B252,'Остаток на начало год'!$E$5:$E$302)+SUMIFS('Регистрация приход товаров'!$G$4:$G$2000,'Регистрация приход товаров'!$D$4:$D$2000,$B252,'Регистрация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товаров'!$D$4:$D$2000,$B252),0)</f>
        <v>0</v>
      </c>
      <c r="G252" s="95">
        <f>IFERROR((SUMIF('Остаток на начало год'!$B$5:$B$302,$B252,'Остаток на начало год'!$F$5:$F$302)+SUMIFS('Регистрация приход товаров'!$H$4:$H$2000,'Регистрация приход товаров'!$D$4:$D$2000,$B252,'Регистрация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товаров'!$D$4:$D$2000,$B252),0)</f>
        <v>0</v>
      </c>
      <c r="H252" s="94">
        <f>SUMIFS('Регистрация приход товаров'!$G$4:$G$2000,'Регистрация приход товаров'!$A$4:$A$2000,"&gt;="&amp;DATE(YEAR($A$4),MONTH($A$4),1),'Регистрация приход товаров'!$D$4:$D$2000,$B252)-SUMIFS('Регистрация приход товаров'!$G$4:$G$2000,'Регистрация приход товаров'!$A$4:$A$2000,"&gt;="&amp;DATE(YEAR($A$4),MONTH($A$4)+1,1),'Регистрация приход товаров'!$D$4:$D$2000,$B252)</f>
        <v>0</v>
      </c>
      <c r="I252" s="95">
        <f>SUMIFS('Регистрация приход товаров'!$H$4:$H$2000,'Регистрация приход товаров'!$A$4:$A$2000,"&gt;="&amp;DATE(YEAR($A$4),MONTH($A$4),1),'Регистрация приход товаров'!$D$4:$D$2000,$B252)-SUMIFS('Регистрация приход товаров'!$H$4:$H$2000,'Регистрация приход товаров'!$A$4:$A$2000,"&gt;="&amp;DATE(YEAR($A$4),MONTH($A$4)+1,1),'Регистрация приход товаров'!$D$4:$D$2000,$B252)</f>
        <v>0</v>
      </c>
      <c r="J252" s="94">
        <f>SUMIFS('Регистрация расход товаров'!$G$4:$G$2000,'Регистрация расход товаров'!$A$4:$A$2000,"&gt;="&amp;DATE(YEAR($A$4),MONTH($A$4),1),'Регистрация расход товаров'!$D$4:$D$2000,$B252)-SUMIFS('Регистрация расход товаров'!$G$4:$G$2000,'Регистрация расход товаров'!$A$4:$A$2000,"&gt;="&amp;DATE(YEAR($A$4),MONTH($A$4)+1,1),'Регистрация расход товаров'!$D$4:$D$2000,$B252)</f>
        <v>0</v>
      </c>
      <c r="K252" s="95">
        <f>SUMIFS('Регистрация расход товаров'!$H$4:$H$2000,'Регистрация расход товаров'!$A$4:$A$2000,"&gt;="&amp;DATE(YEAR($A$4),MONTH($A$4),1),'Регистрация расход товаров'!$D$4:$D$2000,$B252)-SUMIFS('Регистрация расход товаров'!$H$4:$H$2000,'Регистрация расход товаров'!$A$4:$A$2000,"&gt;="&amp;DATE(YEAR($A$4),MONTH($A$4)+1,1),'Регистрация расход товаров'!$D$4:$D$2000,$B252)</f>
        <v>0</v>
      </c>
      <c r="L252" s="94">
        <f t="shared" si="11"/>
        <v>0</v>
      </c>
      <c r="M252" s="95">
        <f t="shared" si="12"/>
        <v>0</v>
      </c>
    </row>
    <row r="253" spans="1:13">
      <c r="A253" s="86">
        <f>IF(E253&gt;0,MAX($A$8:A252)+1,0)</f>
        <v>0</v>
      </c>
      <c r="B253" s="87"/>
      <c r="C253" s="88"/>
      <c r="D253" s="99"/>
      <c r="E253" s="77">
        <f t="shared" si="15"/>
        <v>0</v>
      </c>
      <c r="F253" s="103">
        <f>IFERROR((SUMIF('Остаток на начало год'!$B$5:$B$302,$B253,'Остаток на начало год'!$E$5:$E$302)+SUMIFS('Регистрация приход товаров'!$G$4:$G$2000,'Регистрация приход товаров'!$D$4:$D$2000,$B253,'Регистрация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товаров'!$D$4:$D$2000,$B253),0)</f>
        <v>0</v>
      </c>
      <c r="G253" s="95">
        <f>IFERROR((SUMIF('Остаток на начало год'!$B$5:$B$302,$B253,'Остаток на начало год'!$F$5:$F$302)+SUMIFS('Регистрация приход товаров'!$H$4:$H$2000,'Регистрация приход товаров'!$D$4:$D$2000,$B253,'Регистрация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товаров'!$D$4:$D$2000,$B253),0)</f>
        <v>0</v>
      </c>
      <c r="H253" s="94">
        <f>SUMIFS('Регистрация приход товаров'!$G$4:$G$2000,'Регистрация приход товаров'!$A$4:$A$2000,"&gt;="&amp;DATE(YEAR($A$4),MONTH($A$4),1),'Регистрация приход товаров'!$D$4:$D$2000,$B253)-SUMIFS('Регистрация приход товаров'!$G$4:$G$2000,'Регистрация приход товаров'!$A$4:$A$2000,"&gt;="&amp;DATE(YEAR($A$4),MONTH($A$4)+1,1),'Регистрация приход товаров'!$D$4:$D$2000,$B253)</f>
        <v>0</v>
      </c>
      <c r="I253" s="95">
        <f>SUMIFS('Регистрация приход товаров'!$H$4:$H$2000,'Регистрация приход товаров'!$A$4:$A$2000,"&gt;="&amp;DATE(YEAR($A$4),MONTH($A$4),1),'Регистрация приход товаров'!$D$4:$D$2000,$B253)-SUMIFS('Регистрация приход товаров'!$H$4:$H$2000,'Регистрация приход товаров'!$A$4:$A$2000,"&gt;="&amp;DATE(YEAR($A$4),MONTH($A$4)+1,1),'Регистрация приход товаров'!$D$4:$D$2000,$B253)</f>
        <v>0</v>
      </c>
      <c r="J253" s="94">
        <f>SUMIFS('Регистрация расход товаров'!$G$4:$G$2000,'Регистрация расход товаров'!$A$4:$A$2000,"&gt;="&amp;DATE(YEAR($A$4),MONTH($A$4),1),'Регистрация расход товаров'!$D$4:$D$2000,$B253)-SUMIFS('Регистрация расход товаров'!$G$4:$G$2000,'Регистрация расход товаров'!$A$4:$A$2000,"&gt;="&amp;DATE(YEAR($A$4),MONTH($A$4)+1,1),'Регистрация расход товаров'!$D$4:$D$2000,$B253)</f>
        <v>0</v>
      </c>
      <c r="K253" s="95">
        <f>SUMIFS('Регистрация расход товаров'!$H$4:$H$2000,'Регистрация расход товаров'!$A$4:$A$2000,"&gt;="&amp;DATE(YEAR($A$4),MONTH($A$4),1),'Регистрация расход товаров'!$D$4:$D$2000,$B253)-SUMIFS('Регистрация расход товаров'!$H$4:$H$2000,'Регистрация расход товаров'!$A$4:$A$2000,"&gt;="&amp;DATE(YEAR($A$4),MONTH($A$4)+1,1),'Регистрация расход товаров'!$D$4:$D$2000,$B253)</f>
        <v>0</v>
      </c>
      <c r="L253" s="94">
        <f t="shared" si="11"/>
        <v>0</v>
      </c>
      <c r="M253" s="95">
        <f t="shared" si="12"/>
        <v>0</v>
      </c>
    </row>
    <row r="254" spans="1:13">
      <c r="A254" s="86">
        <f>IF(E254&gt;0,MAX($A$8:A253)+1,0)</f>
        <v>0</v>
      </c>
      <c r="B254" s="87"/>
      <c r="C254" s="88"/>
      <c r="D254" s="99"/>
      <c r="E254" s="77">
        <f t="shared" si="15"/>
        <v>0</v>
      </c>
      <c r="F254" s="103">
        <f>IFERROR((SUMIF('Остаток на начало год'!$B$5:$B$302,$B254,'Остаток на начало год'!$E$5:$E$302)+SUMIFS('Регистрация приход товаров'!$G$4:$G$2000,'Регистрация приход товаров'!$D$4:$D$2000,$B254,'Регистрация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товаров'!$D$4:$D$2000,$B254),0)</f>
        <v>0</v>
      </c>
      <c r="G254" s="95">
        <f>IFERROR((SUMIF('Остаток на начало год'!$B$5:$B$302,$B254,'Остаток на начало год'!$F$5:$F$302)+SUMIFS('Регистрация приход товаров'!$H$4:$H$2000,'Регистрация приход товаров'!$D$4:$D$2000,$B254,'Регистрация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товаров'!$D$4:$D$2000,$B254),0)</f>
        <v>0</v>
      </c>
      <c r="H254" s="94">
        <f>SUMIFS('Регистрация приход товаров'!$G$4:$G$2000,'Регистрация приход товаров'!$A$4:$A$2000,"&gt;="&amp;DATE(YEAR($A$4),MONTH($A$4),1),'Регистрация приход товаров'!$D$4:$D$2000,$B254)-SUMIFS('Регистрация приход товаров'!$G$4:$G$2000,'Регистрация приход товаров'!$A$4:$A$2000,"&gt;="&amp;DATE(YEAR($A$4),MONTH($A$4)+1,1),'Регистрация приход товаров'!$D$4:$D$2000,$B254)</f>
        <v>0</v>
      </c>
      <c r="I254" s="95">
        <f>SUMIFS('Регистрация приход товаров'!$H$4:$H$2000,'Регистрация приход товаров'!$A$4:$A$2000,"&gt;="&amp;DATE(YEAR($A$4),MONTH($A$4),1),'Регистрация приход товаров'!$D$4:$D$2000,$B254)-SUMIFS('Регистрация приход товаров'!$H$4:$H$2000,'Регистрация приход товаров'!$A$4:$A$2000,"&gt;="&amp;DATE(YEAR($A$4),MONTH($A$4)+1,1),'Регистрация приход товаров'!$D$4:$D$2000,$B254)</f>
        <v>0</v>
      </c>
      <c r="J254" s="94">
        <f>SUMIFS('Регистрация расход товаров'!$G$4:$G$2000,'Регистрация расход товаров'!$A$4:$A$2000,"&gt;="&amp;DATE(YEAR($A$4),MONTH($A$4),1),'Регистрация расход товаров'!$D$4:$D$2000,$B254)-SUMIFS('Регистрация расход товаров'!$G$4:$G$2000,'Регистрация расход товаров'!$A$4:$A$2000,"&gt;="&amp;DATE(YEAR($A$4),MONTH($A$4)+1,1),'Регистрация расход товаров'!$D$4:$D$2000,$B254)</f>
        <v>0</v>
      </c>
      <c r="K254" s="95">
        <f>SUMIFS('Регистрация расход товаров'!$H$4:$H$2000,'Регистрация расход товаров'!$A$4:$A$2000,"&gt;="&amp;DATE(YEAR($A$4),MONTH($A$4),1),'Регистрация расход товаров'!$D$4:$D$2000,$B254)-SUMIFS('Регистрация расход товаров'!$H$4:$H$2000,'Регистрация расход товаров'!$A$4:$A$2000,"&gt;="&amp;DATE(YEAR($A$4),MONTH($A$4)+1,1),'Регистрация расход товаров'!$D$4:$D$2000,$B254)</f>
        <v>0</v>
      </c>
      <c r="L254" s="94">
        <f t="shared" si="11"/>
        <v>0</v>
      </c>
      <c r="M254" s="95">
        <f t="shared" si="12"/>
        <v>0</v>
      </c>
    </row>
    <row r="255" spans="1:13">
      <c r="A255" s="86">
        <f>IF(E255&gt;0,MAX($A$8:A254)+1,0)</f>
        <v>0</v>
      </c>
      <c r="B255" s="87"/>
      <c r="C255" s="88"/>
      <c r="D255" s="99"/>
      <c r="E255" s="77">
        <f t="shared" si="15"/>
        <v>0</v>
      </c>
      <c r="F255" s="103">
        <f>IFERROR((SUMIF('Остаток на начало год'!$B$5:$B$302,$B255,'Остаток на начало год'!$E$5:$E$302)+SUMIFS('Регистрация приход товаров'!$G$4:$G$2000,'Регистрация приход товаров'!$D$4:$D$2000,$B255,'Регистрация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товаров'!$D$4:$D$2000,$B255),0)</f>
        <v>0</v>
      </c>
      <c r="G255" s="95">
        <f>IFERROR((SUMIF('Остаток на начало год'!$B$5:$B$302,$B255,'Остаток на начало год'!$F$5:$F$302)+SUMIFS('Регистрация приход товаров'!$H$4:$H$2000,'Регистрация приход товаров'!$D$4:$D$2000,$B255,'Регистрация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товаров'!$D$4:$D$2000,$B255),0)</f>
        <v>0</v>
      </c>
      <c r="H255" s="94">
        <f>SUMIFS('Регистрация приход товаров'!$G$4:$G$2000,'Регистрация приход товаров'!$A$4:$A$2000,"&gt;="&amp;DATE(YEAR($A$4),MONTH($A$4),1),'Регистрация приход товаров'!$D$4:$D$2000,$B255)-SUMIFS('Регистрация приход товаров'!$G$4:$G$2000,'Регистрация приход товаров'!$A$4:$A$2000,"&gt;="&amp;DATE(YEAR($A$4),MONTH($A$4)+1,1),'Регистрация приход товаров'!$D$4:$D$2000,$B255)</f>
        <v>0</v>
      </c>
      <c r="I255" s="95">
        <f>SUMIFS('Регистрация приход товаров'!$H$4:$H$2000,'Регистрация приход товаров'!$A$4:$A$2000,"&gt;="&amp;DATE(YEAR($A$4),MONTH($A$4),1),'Регистрация приход товаров'!$D$4:$D$2000,$B255)-SUMIFS('Регистрация приход товаров'!$H$4:$H$2000,'Регистрация приход товаров'!$A$4:$A$2000,"&gt;="&amp;DATE(YEAR($A$4),MONTH($A$4)+1,1),'Регистрация приход товаров'!$D$4:$D$2000,$B255)</f>
        <v>0</v>
      </c>
      <c r="J255" s="94">
        <f>SUMIFS('Регистрация расход товаров'!$G$4:$G$2000,'Регистрация расход товаров'!$A$4:$A$2000,"&gt;="&amp;DATE(YEAR($A$4),MONTH($A$4),1),'Регистрация расход товаров'!$D$4:$D$2000,$B255)-SUMIFS('Регистрация расход товаров'!$G$4:$G$2000,'Регистрация расход товаров'!$A$4:$A$2000,"&gt;="&amp;DATE(YEAR($A$4),MONTH($A$4)+1,1),'Регистрация расход товаров'!$D$4:$D$2000,$B255)</f>
        <v>0</v>
      </c>
      <c r="K255" s="95">
        <f>SUMIFS('Регистрация расход товаров'!$H$4:$H$2000,'Регистрация расход товаров'!$A$4:$A$2000,"&gt;="&amp;DATE(YEAR($A$4),MONTH($A$4),1),'Регистрация расход товаров'!$D$4:$D$2000,$B255)-SUMIFS('Регистрация расход товаров'!$H$4:$H$2000,'Регистрация расход товаров'!$A$4:$A$2000,"&gt;="&amp;DATE(YEAR($A$4),MONTH($A$4)+1,1),'Регистрация расход товаров'!$D$4:$D$2000,$B255)</f>
        <v>0</v>
      </c>
      <c r="L255" s="94">
        <f t="shared" si="11"/>
        <v>0</v>
      </c>
      <c r="M255" s="95">
        <f t="shared" si="12"/>
        <v>0</v>
      </c>
    </row>
    <row r="256" spans="1:13">
      <c r="A256" s="86">
        <f>IF(E256&gt;0,MAX($A$8:A255)+1,0)</f>
        <v>0</v>
      </c>
      <c r="B256" s="87"/>
      <c r="C256" s="88"/>
      <c r="D256" s="99"/>
      <c r="E256" s="77">
        <f t="shared" si="15"/>
        <v>0</v>
      </c>
      <c r="F256" s="103">
        <f>IFERROR((SUMIF('Остаток на начало год'!$B$5:$B$302,$B256,'Остаток на начало год'!$E$5:$E$302)+SUMIFS('Регистрация приход товаров'!$G$4:$G$2000,'Регистрация приход товаров'!$D$4:$D$2000,$B256,'Регистрация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товаров'!$D$4:$D$2000,$B256),0)</f>
        <v>0</v>
      </c>
      <c r="G256" s="95">
        <f>IFERROR((SUMIF('Остаток на начало год'!$B$5:$B$302,$B256,'Остаток на начало год'!$F$5:$F$302)+SUMIFS('Регистрация приход товаров'!$H$4:$H$2000,'Регистрация приход товаров'!$D$4:$D$2000,$B256,'Регистрация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товаров'!$D$4:$D$2000,$B256),0)</f>
        <v>0</v>
      </c>
      <c r="H256" s="94">
        <f>SUMIFS('Регистрация приход товаров'!$G$4:$G$2000,'Регистрация приход товаров'!$A$4:$A$2000,"&gt;="&amp;DATE(YEAR($A$4),MONTH($A$4),1),'Регистрация приход товаров'!$D$4:$D$2000,$B256)-SUMIFS('Регистрация приход товаров'!$G$4:$G$2000,'Регистрация приход товаров'!$A$4:$A$2000,"&gt;="&amp;DATE(YEAR($A$4),MONTH($A$4)+1,1),'Регистрация приход товаров'!$D$4:$D$2000,$B256)</f>
        <v>0</v>
      </c>
      <c r="I256" s="95">
        <f>SUMIFS('Регистрация приход товаров'!$H$4:$H$2000,'Регистрация приход товаров'!$A$4:$A$2000,"&gt;="&amp;DATE(YEAR($A$4),MONTH($A$4),1),'Регистрация приход товаров'!$D$4:$D$2000,$B256)-SUMIFS('Регистрация приход товаров'!$H$4:$H$2000,'Регистрация приход товаров'!$A$4:$A$2000,"&gt;="&amp;DATE(YEAR($A$4),MONTH($A$4)+1,1),'Регистрация приход товаров'!$D$4:$D$2000,$B256)</f>
        <v>0</v>
      </c>
      <c r="J256" s="94">
        <f>SUMIFS('Регистрация расход товаров'!$G$4:$G$2000,'Регистрация расход товаров'!$A$4:$A$2000,"&gt;="&amp;DATE(YEAR($A$4),MONTH($A$4),1),'Регистрация расход товаров'!$D$4:$D$2000,$B256)-SUMIFS('Регистрация расход товаров'!$G$4:$G$2000,'Регистрация расход товаров'!$A$4:$A$2000,"&gt;="&amp;DATE(YEAR($A$4),MONTH($A$4)+1,1),'Регистрация расход товаров'!$D$4:$D$2000,$B256)</f>
        <v>0</v>
      </c>
      <c r="K256" s="95">
        <f>SUMIFS('Регистрация расход товаров'!$H$4:$H$2000,'Регистрация расход товаров'!$A$4:$A$2000,"&gt;="&amp;DATE(YEAR($A$4),MONTH($A$4),1),'Регистрация расход товаров'!$D$4:$D$2000,$B256)-SUMIFS('Регистрация расход товаров'!$H$4:$H$2000,'Регистрация расход товаров'!$A$4:$A$2000,"&gt;="&amp;DATE(YEAR($A$4),MONTH($A$4)+1,1),'Регистрация расход товаров'!$D$4:$D$2000,$B256)</f>
        <v>0</v>
      </c>
      <c r="L256" s="94">
        <f t="shared" si="11"/>
        <v>0</v>
      </c>
      <c r="M256" s="95">
        <f t="shared" si="12"/>
        <v>0</v>
      </c>
    </row>
    <row r="257" spans="1:15">
      <c r="A257" s="86">
        <f>IF(E257&gt;0,MAX($A$8:A256)+1,0)</f>
        <v>0</v>
      </c>
      <c r="B257" s="87"/>
      <c r="C257" s="88"/>
      <c r="D257" s="99"/>
      <c r="E257" s="77">
        <f t="shared" si="15"/>
        <v>0</v>
      </c>
      <c r="F257" s="103">
        <f>IFERROR((SUMIF('Остаток на начало год'!$B$5:$B$302,$B257,'Остаток на начало год'!$E$5:$E$302)+SUMIFS('Регистрация приход товаров'!$G$4:$G$2000,'Регистрация приход товаров'!$D$4:$D$2000,$B257,'Регистрация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товаров'!$D$4:$D$2000,$B257),0)</f>
        <v>0</v>
      </c>
      <c r="G257" s="95">
        <f>IFERROR((SUMIF('Остаток на начало год'!$B$5:$B$302,$B257,'Остаток на начало год'!$F$5:$F$302)+SUMIFS('Регистрация приход товаров'!$H$4:$H$2000,'Регистрация приход товаров'!$D$4:$D$2000,$B257,'Регистрация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товаров'!$D$4:$D$2000,$B257),0)</f>
        <v>0</v>
      </c>
      <c r="H257" s="94">
        <f>SUMIFS('Регистрация приход товаров'!$G$4:$G$2000,'Регистрация приход товаров'!$A$4:$A$2000,"&gt;="&amp;DATE(YEAR($A$4),MONTH($A$4),1),'Регистрация приход товаров'!$D$4:$D$2000,$B257)-SUMIFS('Регистрация приход товаров'!$G$4:$G$2000,'Регистрация приход товаров'!$A$4:$A$2000,"&gt;="&amp;DATE(YEAR($A$4),MONTH($A$4)+1,1),'Регистрация приход товаров'!$D$4:$D$2000,$B257)</f>
        <v>0</v>
      </c>
      <c r="I257" s="95">
        <f>SUMIFS('Регистрация приход товаров'!$H$4:$H$2000,'Регистрация приход товаров'!$A$4:$A$2000,"&gt;="&amp;DATE(YEAR($A$4),MONTH($A$4),1),'Регистрация приход товаров'!$D$4:$D$2000,$B257)-SUMIFS('Регистрация приход товаров'!$H$4:$H$2000,'Регистрация приход товаров'!$A$4:$A$2000,"&gt;="&amp;DATE(YEAR($A$4),MONTH($A$4)+1,1),'Регистрация приход товаров'!$D$4:$D$2000,$B257)</f>
        <v>0</v>
      </c>
      <c r="J257" s="94">
        <f>SUMIFS('Регистрация расход товаров'!$G$4:$G$2000,'Регистрация расход товаров'!$A$4:$A$2000,"&gt;="&amp;DATE(YEAR($A$4),MONTH($A$4),1),'Регистрация расход товаров'!$D$4:$D$2000,$B257)-SUMIFS('Регистрация расход товаров'!$G$4:$G$2000,'Регистрация расход товаров'!$A$4:$A$2000,"&gt;="&amp;DATE(YEAR($A$4),MONTH($A$4)+1,1),'Регистрация расход товаров'!$D$4:$D$2000,$B257)</f>
        <v>0</v>
      </c>
      <c r="K257" s="95">
        <f>SUMIFS('Регистрация расход товаров'!$H$4:$H$2000,'Регистрация расход товаров'!$A$4:$A$2000,"&gt;="&amp;DATE(YEAR($A$4),MONTH($A$4),1),'Регистрация расход товаров'!$D$4:$D$2000,$B257)-SUMIFS('Регистрация расход товаров'!$H$4:$H$2000,'Регистрация расход товаров'!$A$4:$A$2000,"&gt;="&amp;DATE(YEAR($A$4),MONTH($A$4)+1,1),'Регистрация расход товаров'!$D$4:$D$2000,$B257)</f>
        <v>0</v>
      </c>
      <c r="L257" s="94">
        <f t="shared" si="11"/>
        <v>0</v>
      </c>
      <c r="M257" s="95">
        <f t="shared" si="12"/>
        <v>0</v>
      </c>
    </row>
    <row r="258" spans="1:15">
      <c r="A258" s="86">
        <f>IF(E258&gt;0,MAX($A$8:A257)+1,0)</f>
        <v>0</v>
      </c>
      <c r="B258" s="87"/>
      <c r="C258" s="88"/>
      <c r="D258" s="99"/>
      <c r="E258" s="77">
        <f t="shared" ref="E258" si="16">IFERROR(((G258+I258)/(F258+H258)),0)</f>
        <v>0</v>
      </c>
      <c r="F258" s="103">
        <f>IFERROR((SUMIF('Остаток на начало год'!$B$5:$B$302,$B258,'Остаток на начало год'!$E$5:$E$302)+SUMIFS('Регистрация приход товаров'!$G$4:$G$2000,'Регистрация приход товаров'!$D$4:$D$2000,$B258,'Регистрация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товаров'!$D$4:$D$2000,$B258),0)</f>
        <v>0</v>
      </c>
      <c r="G258" s="95">
        <f>IFERROR((SUMIF('Остаток на начало год'!$B$5:$B$302,$B258,'Остаток на начало год'!$F$5:$F$302)+SUMIFS('Регистрация приход товаров'!$H$4:$H$2000,'Регистрация приход товаров'!$D$4:$D$2000,$B258,'Регистрация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товаров'!$D$4:$D$2000,$B258),0)</f>
        <v>0</v>
      </c>
      <c r="H258" s="94">
        <f>SUMIFS('Регистрация приход товаров'!$G$4:$G$2000,'Регистрация приход товаров'!$A$4:$A$2000,"&gt;="&amp;DATE(YEAR($A$4),MONTH($A$4),1),'Регистрация приход товаров'!$D$4:$D$2000,$B258)-SUMIFS('Регистрация приход товаров'!$G$4:$G$2000,'Регистрация приход товаров'!$A$4:$A$2000,"&gt;="&amp;DATE(YEAR($A$4),MONTH($A$4)+1,1),'Регистрация приход товаров'!$D$4:$D$2000,$B258)</f>
        <v>0</v>
      </c>
      <c r="I258" s="95">
        <f>SUMIFS('Регистрация приход товаров'!$H$4:$H$2000,'Регистрация приход товаров'!$A$4:$A$2000,"&gt;="&amp;DATE(YEAR($A$4),MONTH($A$4),1),'Регистрация приход товаров'!$D$4:$D$2000,$B258)-SUMIFS('Регистрация приход товаров'!$H$4:$H$2000,'Регистрация приход товаров'!$A$4:$A$2000,"&gt;="&amp;DATE(YEAR($A$4),MONTH($A$4)+1,1),'Регистрация приход товаров'!$D$4:$D$2000,$B258)</f>
        <v>0</v>
      </c>
      <c r="J258" s="94">
        <f>SUMIFS('Регистрация расход товаров'!$G$4:$G$2000,'Регистрация расход товаров'!$A$4:$A$2000,"&gt;="&amp;DATE(YEAR($A$4),MONTH($A$4),1),'Регистрация расход товаров'!$D$4:$D$2000,$B258)-SUMIFS('Регистрация расход товаров'!$G$4:$G$2000,'Регистрация расход товаров'!$A$4:$A$2000,"&gt;="&amp;DATE(YEAR($A$4),MONTH($A$4)+1,1),'Регистрация расход товаров'!$D$4:$D$2000,$B258)</f>
        <v>0</v>
      </c>
      <c r="K258" s="95">
        <f>SUMIFS('Регистрация расход товаров'!$H$4:$H$2000,'Регистрация расход товаров'!$A$4:$A$2000,"&gt;="&amp;DATE(YEAR($A$4),MONTH($A$4),1),'Регистрация расход товаров'!$D$4:$D$2000,$B258)-SUMIFS('Регистрация расход товаров'!$H$4:$H$2000,'Регистрация расход товаров'!$A$4:$A$2000,"&gt;="&amp;DATE(YEAR($A$4),MONTH($A$4)+1,1),'Регистрация расход товаров'!$D$4:$D$2000,$B258)</f>
        <v>0</v>
      </c>
      <c r="L258" s="94">
        <f t="shared" si="11"/>
        <v>0</v>
      </c>
      <c r="M258" s="95">
        <f t="shared" si="12"/>
        <v>0</v>
      </c>
    </row>
    <row r="259" spans="1:15">
      <c r="A259" s="89">
        <f>IF(E259&gt;0,MAX($A$8:A258)+1,0)</f>
        <v>0</v>
      </c>
      <c r="B259" s="90"/>
      <c r="C259" s="91"/>
      <c r="D259" s="100"/>
      <c r="E259" s="77">
        <f t="shared" si="14"/>
        <v>0</v>
      </c>
      <c r="F259" s="104">
        <f>IFERROR((SUMIF('Остаток на начало год'!$B$5:$B$302,$B259,'Остаток на начало год'!$E$5:$E$302)+SUMIFS('Регистрация приход товаров'!$G$4:$G$2000,'Регистрация приход товаров'!$D$4:$D$2000,$B259,'Регистрация приход товаров'!$A$4:$A$2000,"&lt;"&amp;DATE(YEAR($A$4),MONTH($A$4),1)))-SUMIFS('Регистрация расход товаров'!$G$4:$G$2000,'Регистрация расход товаров'!$A$4:$A$2000,"&lt;"&amp;DATE(YEAR($A$4),MONTH($A$4),1),'Регистрация расход товаров'!$D$4:$D$2000,$B259),0)</f>
        <v>0</v>
      </c>
      <c r="G259" s="97">
        <f>IFERROR((SUMIF('Остаток на начало год'!$B$5:$B$302,$B259,'Остаток на начало год'!$F$5:$F$302)+SUMIFS('Регистрация приход товаров'!$H$4:$H$2000,'Регистрация приход товаров'!$D$4:$D$2000,$B259,'Регистрация приход товаров'!$A$4:$A$2000,"&lt;"&amp;DATE(YEAR($A$4),MONTH($A$4),1)))-SUMIFS('Регистрация расход товаров'!$H$4:$H$2000,'Регистрация расход товаров'!$A$4:$A$2000,"&lt;"&amp;DATE(YEAR($A$4),MONTH($A$4),1),'Регистрация расход товаров'!$D$4:$D$2000,$B259),0)</f>
        <v>0</v>
      </c>
      <c r="H259" s="96">
        <f>SUMIFS('Регистрация приход товаров'!$G$4:$G$2000,'Регистрация приход товаров'!$A$4:$A$2000,"&gt;="&amp;DATE(YEAR($A$4),MONTH($A$4),1),'Регистрация приход товаров'!$D$4:$D$2000,$B259)-SUMIFS('Регистрация приход товаров'!$G$4:$G$2000,'Регистрация приход товаров'!$A$4:$A$2000,"&gt;="&amp;DATE(YEAR($A$4),MONTH($A$4)+1,1),'Регистрация приход товаров'!$D$4:$D$2000,$B259)</f>
        <v>0</v>
      </c>
      <c r="I259" s="97">
        <f>SUMIFS('Регистрация приход товаров'!$H$4:$H$2000,'Регистрация приход товаров'!$A$4:$A$2000,"&gt;="&amp;DATE(YEAR($A$4),MONTH($A$4),1),'Регистрация приход товаров'!$D$4:$D$2000,$B259)-SUMIFS('Регистрация приход товаров'!$H$4:$H$2000,'Регистрация приход товаров'!$A$4:$A$2000,"&gt;="&amp;DATE(YEAR($A$4),MONTH($A$4)+1,1),'Регистрация приход товаров'!$D$4:$D$2000,$B259)</f>
        <v>0</v>
      </c>
      <c r="J259" s="96">
        <f>SUMIFS('Регистрация расход товаров'!$G$4:$G$2000,'Регистрация расход товаров'!$A$4:$A$2000,"&gt;="&amp;DATE(YEAR($A$4),MONTH($A$4),1),'Регистрация расход товаров'!$D$4:$D$2000,$B259)-SUMIFS('Регистрация расход товаров'!$G$4:$G$2000,'Регистрация расход товаров'!$A$4:$A$2000,"&gt;="&amp;DATE(YEAR($A$4),MONTH($A$4)+1,1),'Регистрация расход товаров'!$D$4:$D$2000,$B259)</f>
        <v>0</v>
      </c>
      <c r="K259" s="97">
        <f>SUMIFS('Регистрация расход товаров'!$H$4:$H$2000,'Регистрация расход товаров'!$A$4:$A$2000,"&gt;="&amp;DATE(YEAR($A$4),MONTH($A$4),1),'Регистрация расход товаров'!$D$4:$D$2000,$B259)-SUMIFS('Регистрация расход товаров'!$H$4:$H$2000,'Регистрация расход товаров'!$A$4:$A$2000,"&gt;="&amp;DATE(YEAR($A$4),MONTH($A$4)+1,1),'Регистрация расход товаров'!$D$4:$D$2000,$B259)</f>
        <v>0</v>
      </c>
      <c r="L259" s="96">
        <f t="shared" si="11"/>
        <v>0</v>
      </c>
      <c r="M259" s="97">
        <f t="shared" si="12"/>
        <v>0</v>
      </c>
    </row>
    <row r="260" spans="1:15" s="58" customFormat="1">
      <c r="A260" s="79"/>
      <c r="B260" s="80" t="s">
        <v>63</v>
      </c>
      <c r="C260" s="81"/>
      <c r="D260" s="101" t="s">
        <v>86</v>
      </c>
      <c r="E260" s="78" t="s">
        <v>86</v>
      </c>
      <c r="F260" s="105"/>
      <c r="G260" s="82">
        <f>SUM(G9:G259)</f>
        <v>15256565</v>
      </c>
      <c r="H260" s="78" t="s">
        <v>86</v>
      </c>
      <c r="I260" s="82">
        <f>SUM(I9:I259)</f>
        <v>0</v>
      </c>
      <c r="J260" s="78" t="s">
        <v>86</v>
      </c>
      <c r="K260" s="82">
        <f>SUM(K9:K259)</f>
        <v>0</v>
      </c>
      <c r="L260" s="78" t="s">
        <v>86</v>
      </c>
      <c r="M260" s="82">
        <f>SUM(M9:M259)</f>
        <v>15256565</v>
      </c>
      <c r="N260" s="55"/>
      <c r="O260" s="57"/>
    </row>
    <row r="261" spans="1:15">
      <c r="A261" s="59"/>
      <c r="B261" s="60"/>
      <c r="C261" s="59"/>
      <c r="D261" s="60"/>
      <c r="E261" s="60"/>
      <c r="F261" s="60"/>
      <c r="G261" s="60"/>
      <c r="H261" s="61"/>
      <c r="I261" s="61"/>
      <c r="J261" s="61"/>
      <c r="K261" s="61"/>
      <c r="L261" s="60"/>
      <c r="M261" s="60"/>
    </row>
    <row r="262" spans="1:15">
      <c r="A262" s="59"/>
      <c r="B262" s="62" t="s">
        <v>75</v>
      </c>
      <c r="C262" s="63"/>
      <c r="D262" s="109" t="s">
        <v>76</v>
      </c>
      <c r="E262" s="109"/>
      <c r="F262" s="109"/>
      <c r="G262" s="109"/>
      <c r="H262" s="64"/>
      <c r="I262" s="110"/>
      <c r="J262" s="65"/>
      <c r="K262" s="111">
        <f>D5</f>
        <v>0</v>
      </c>
      <c r="L262" s="109"/>
      <c r="M262" s="109"/>
    </row>
    <row r="263" spans="1:15" ht="10.5" customHeight="1">
      <c r="B263" s="64"/>
      <c r="C263" s="66"/>
      <c r="D263" s="67" t="s">
        <v>77</v>
      </c>
      <c r="E263" s="67"/>
      <c r="F263" s="67"/>
      <c r="G263" s="67"/>
      <c r="H263" s="68"/>
      <c r="I263" s="69" t="s">
        <v>78</v>
      </c>
      <c r="J263" s="70"/>
      <c r="K263" s="71" t="s">
        <v>79</v>
      </c>
      <c r="L263" s="71"/>
      <c r="M263" s="71"/>
    </row>
    <row r="264" spans="1:15">
      <c r="B264" s="64"/>
      <c r="C264" s="66"/>
      <c r="D264" s="64"/>
      <c r="E264" s="64"/>
      <c r="F264" s="64"/>
      <c r="G264" s="64"/>
      <c r="H264" s="64"/>
      <c r="I264" s="64"/>
      <c r="J264" s="65"/>
      <c r="K264" s="64"/>
      <c r="L264" s="64"/>
      <c r="M264" s="64"/>
    </row>
    <row r="265" spans="1:15">
      <c r="B265" s="62" t="s">
        <v>80</v>
      </c>
      <c r="C265" s="63"/>
      <c r="D265" s="109" t="s">
        <v>81</v>
      </c>
      <c r="E265" s="109"/>
      <c r="F265" s="109"/>
      <c r="G265" s="109"/>
      <c r="H265" s="64"/>
      <c r="I265" s="110"/>
      <c r="J265" s="65"/>
      <c r="K265" s="111">
        <f>D5</f>
        <v>0</v>
      </c>
      <c r="L265" s="109"/>
      <c r="M265" s="109"/>
    </row>
    <row r="266" spans="1:15" ht="12" customHeight="1">
      <c r="B266" s="62"/>
      <c r="C266" s="63"/>
      <c r="D266" s="67" t="s">
        <v>77</v>
      </c>
      <c r="E266" s="67"/>
      <c r="F266" s="67"/>
      <c r="G266" s="67"/>
      <c r="H266" s="68"/>
      <c r="I266" s="69" t="s">
        <v>78</v>
      </c>
      <c r="J266" s="70"/>
      <c r="K266" s="71" t="s">
        <v>79</v>
      </c>
      <c r="L266" s="71"/>
      <c r="M266" s="71"/>
    </row>
    <row r="267" spans="1:15">
      <c r="C267" s="56"/>
      <c r="G267" s="72"/>
    </row>
    <row r="268" spans="1:15">
      <c r="C268" s="56"/>
    </row>
    <row r="269" spans="1:15">
      <c r="C269" s="56"/>
    </row>
    <row r="270" spans="1:15">
      <c r="C270" s="56"/>
    </row>
    <row r="271" spans="1:15">
      <c r="C271" s="56"/>
    </row>
    <row r="272" spans="1:15">
      <c r="C272" s="56"/>
    </row>
    <row r="273" spans="3:3">
      <c r="C273" s="56"/>
    </row>
    <row r="274" spans="3:3">
      <c r="C274" s="56"/>
    </row>
    <row r="275" spans="3:3">
      <c r="C275" s="56"/>
    </row>
    <row r="276" spans="3:3">
      <c r="C276" s="56"/>
    </row>
    <row r="277" spans="3:3">
      <c r="C277" s="56"/>
    </row>
    <row r="278" spans="3:3">
      <c r="C278" s="56"/>
    </row>
    <row r="279" spans="3:3">
      <c r="C279" s="56"/>
    </row>
    <row r="280" spans="3:3">
      <c r="C280" s="56"/>
    </row>
    <row r="281" spans="3:3">
      <c r="C281" s="56"/>
    </row>
    <row r="282" spans="3:3">
      <c r="C282" s="56"/>
    </row>
    <row r="283" spans="3:3">
      <c r="C283" s="56"/>
    </row>
    <row r="284" spans="3:3">
      <c r="C284" s="56"/>
    </row>
    <row r="285" spans="3:3">
      <c r="C285" s="56"/>
    </row>
    <row r="286" spans="3:3">
      <c r="C286" s="56"/>
    </row>
    <row r="287" spans="3:3">
      <c r="C287" s="56"/>
    </row>
    <row r="288" spans="3:3">
      <c r="C288" s="56"/>
    </row>
    <row r="289" spans="3:3">
      <c r="C289" s="56"/>
    </row>
    <row r="290" spans="3:3">
      <c r="C290" s="56"/>
    </row>
    <row r="291" spans="3:3">
      <c r="C291" s="56"/>
    </row>
    <row r="292" spans="3:3">
      <c r="C292" s="56"/>
    </row>
    <row r="293" spans="3:3">
      <c r="C293" s="56"/>
    </row>
    <row r="294" spans="3:3">
      <c r="C294" s="56"/>
    </row>
    <row r="295" spans="3:3">
      <c r="C295" s="56"/>
    </row>
    <row r="296" spans="3:3">
      <c r="C296" s="56"/>
    </row>
    <row r="297" spans="3:3">
      <c r="C297" s="56"/>
    </row>
    <row r="298" spans="3:3">
      <c r="C298" s="56"/>
    </row>
    <row r="299" spans="3:3">
      <c r="C299" s="56"/>
    </row>
    <row r="300" spans="3:3">
      <c r="C300" s="56"/>
    </row>
    <row r="301" spans="3:3">
      <c r="C301" s="56"/>
    </row>
    <row r="302" spans="3:3">
      <c r="C302" s="56"/>
    </row>
    <row r="303" spans="3:3">
      <c r="C303" s="56"/>
    </row>
    <row r="304" spans="3:3">
      <c r="C304" s="56"/>
    </row>
    <row r="305" spans="3:3">
      <c r="C305" s="56"/>
    </row>
    <row r="306" spans="3:3">
      <c r="C306" s="56"/>
    </row>
    <row r="307" spans="3:3">
      <c r="C307" s="56"/>
    </row>
    <row r="308" spans="3:3">
      <c r="C308" s="56"/>
    </row>
    <row r="309" spans="3:3">
      <c r="C309" s="56"/>
    </row>
    <row r="310" spans="3:3">
      <c r="C310" s="56"/>
    </row>
    <row r="311" spans="3:3">
      <c r="C311" s="56"/>
    </row>
    <row r="312" spans="3:3">
      <c r="C312" s="56"/>
    </row>
    <row r="313" spans="3:3">
      <c r="C313" s="56"/>
    </row>
    <row r="314" spans="3:3">
      <c r="C314" s="56"/>
    </row>
    <row r="315" spans="3:3">
      <c r="C315" s="56"/>
    </row>
    <row r="316" spans="3:3">
      <c r="C316" s="56"/>
    </row>
    <row r="317" spans="3:3">
      <c r="C317" s="56"/>
    </row>
    <row r="318" spans="3:3">
      <c r="C318" s="56"/>
    </row>
    <row r="319" spans="3:3">
      <c r="C319" s="56"/>
    </row>
    <row r="320" spans="3:3">
      <c r="C320" s="56"/>
    </row>
    <row r="321" spans="3:3">
      <c r="C321" s="56"/>
    </row>
    <row r="322" spans="3:3">
      <c r="C322" s="56"/>
    </row>
    <row r="323" spans="3:3">
      <c r="C323" s="56"/>
    </row>
    <row r="324" spans="3:3">
      <c r="C324" s="56"/>
    </row>
    <row r="325" spans="3:3">
      <c r="C325" s="56"/>
    </row>
    <row r="326" spans="3:3">
      <c r="C326" s="56"/>
    </row>
    <row r="327" spans="3:3">
      <c r="C327" s="56"/>
    </row>
    <row r="328" spans="3:3">
      <c r="C328" s="56"/>
    </row>
    <row r="329" spans="3:3">
      <c r="C329" s="56"/>
    </row>
    <row r="330" spans="3:3">
      <c r="C330" s="56"/>
    </row>
    <row r="331" spans="3:3">
      <c r="C331" s="56"/>
    </row>
    <row r="332" spans="3:3">
      <c r="C332" s="56"/>
    </row>
    <row r="333" spans="3:3">
      <c r="C333" s="56"/>
    </row>
    <row r="334" spans="3:3">
      <c r="C334" s="56"/>
    </row>
    <row r="335" spans="3:3">
      <c r="C335" s="56"/>
    </row>
    <row r="336" spans="3:3">
      <c r="C336" s="56"/>
    </row>
    <row r="337" spans="3:3">
      <c r="C337" s="56"/>
    </row>
    <row r="338" spans="3:3">
      <c r="C338" s="56"/>
    </row>
    <row r="339" spans="3:3">
      <c r="C339" s="56"/>
    </row>
    <row r="340" spans="3:3">
      <c r="C340" s="56"/>
    </row>
    <row r="341" spans="3:3">
      <c r="C341" s="56"/>
    </row>
    <row r="342" spans="3:3">
      <c r="C342" s="56"/>
    </row>
    <row r="343" spans="3:3">
      <c r="C343" s="56"/>
    </row>
    <row r="344" spans="3:3">
      <c r="C344" s="56"/>
    </row>
    <row r="345" spans="3:3">
      <c r="C345" s="56"/>
    </row>
    <row r="346" spans="3:3">
      <c r="C346" s="56"/>
    </row>
    <row r="347" spans="3:3">
      <c r="C347" s="56"/>
    </row>
    <row r="348" spans="3:3">
      <c r="C348" s="56"/>
    </row>
    <row r="349" spans="3:3">
      <c r="C349" s="56"/>
    </row>
    <row r="350" spans="3:3">
      <c r="C350" s="56"/>
    </row>
    <row r="351" spans="3:3">
      <c r="C351" s="56"/>
    </row>
    <row r="352" spans="3:3">
      <c r="C352" s="56"/>
    </row>
    <row r="353" spans="3:3">
      <c r="C353" s="56"/>
    </row>
    <row r="354" spans="3:3">
      <c r="C354" s="56"/>
    </row>
    <row r="355" spans="3:3">
      <c r="C355" s="56"/>
    </row>
    <row r="356" spans="3:3">
      <c r="C356" s="56"/>
    </row>
    <row r="357" spans="3:3">
      <c r="C357" s="56"/>
    </row>
    <row r="358" spans="3:3">
      <c r="C358" s="56"/>
    </row>
    <row r="359" spans="3:3">
      <c r="C359" s="56"/>
    </row>
    <row r="360" spans="3:3">
      <c r="C360" s="56"/>
    </row>
    <row r="361" spans="3:3">
      <c r="C361" s="56"/>
    </row>
    <row r="362" spans="3:3">
      <c r="C362" s="56"/>
    </row>
    <row r="363" spans="3:3">
      <c r="C363" s="56"/>
    </row>
    <row r="364" spans="3:3">
      <c r="C364" s="56"/>
    </row>
    <row r="365" spans="3:3">
      <c r="C365" s="56"/>
    </row>
    <row r="366" spans="3:3">
      <c r="C366" s="56"/>
    </row>
    <row r="367" spans="3:3">
      <c r="C367" s="56"/>
    </row>
    <row r="368" spans="3:3">
      <c r="C368" s="56"/>
    </row>
    <row r="369" spans="3:3">
      <c r="C369" s="56"/>
    </row>
    <row r="370" spans="3:3">
      <c r="C370" s="56"/>
    </row>
    <row r="371" spans="3:3">
      <c r="C371" s="56"/>
    </row>
    <row r="372" spans="3:3">
      <c r="C372" s="56"/>
    </row>
    <row r="373" spans="3:3">
      <c r="C373" s="56"/>
    </row>
    <row r="374" spans="3:3">
      <c r="C374" s="56"/>
    </row>
    <row r="375" spans="3:3">
      <c r="C375" s="56"/>
    </row>
    <row r="376" spans="3:3">
      <c r="C376" s="56"/>
    </row>
    <row r="377" spans="3:3">
      <c r="C377" s="56"/>
    </row>
    <row r="378" spans="3:3">
      <c r="C378" s="56"/>
    </row>
    <row r="379" spans="3:3">
      <c r="C379" s="56"/>
    </row>
    <row r="380" spans="3:3">
      <c r="C380" s="56"/>
    </row>
    <row r="381" spans="3:3">
      <c r="C381" s="56"/>
    </row>
    <row r="382" spans="3:3">
      <c r="C382" s="56"/>
    </row>
    <row r="383" spans="3:3">
      <c r="C383" s="56"/>
    </row>
    <row r="384" spans="3:3">
      <c r="C384" s="56"/>
    </row>
    <row r="385" spans="3:3">
      <c r="C385" s="56"/>
    </row>
    <row r="386" spans="3:3">
      <c r="C386" s="56"/>
    </row>
    <row r="387" spans="3:3">
      <c r="C387" s="56"/>
    </row>
    <row r="388" spans="3:3">
      <c r="C388" s="56"/>
    </row>
    <row r="389" spans="3:3">
      <c r="C389" s="56"/>
    </row>
    <row r="390" spans="3:3">
      <c r="C390" s="56"/>
    </row>
    <row r="391" spans="3:3">
      <c r="C391" s="56"/>
    </row>
    <row r="392" spans="3:3">
      <c r="C392" s="56"/>
    </row>
    <row r="393" spans="3:3">
      <c r="C393" s="56"/>
    </row>
    <row r="394" spans="3:3">
      <c r="C394" s="56"/>
    </row>
    <row r="395" spans="3:3">
      <c r="C395" s="56"/>
    </row>
    <row r="396" spans="3:3">
      <c r="C396" s="56"/>
    </row>
    <row r="397" spans="3:3">
      <c r="C397" s="56"/>
    </row>
    <row r="398" spans="3:3">
      <c r="C398" s="56"/>
    </row>
    <row r="399" spans="3:3">
      <c r="C399" s="56"/>
    </row>
    <row r="400" spans="3:3">
      <c r="C400" s="56"/>
    </row>
    <row r="401" spans="3:3">
      <c r="C401" s="56"/>
    </row>
    <row r="402" spans="3:3">
      <c r="C402" s="56"/>
    </row>
    <row r="403" spans="3:3">
      <c r="C403" s="56"/>
    </row>
    <row r="404" spans="3:3">
      <c r="C404" s="56"/>
    </row>
    <row r="405" spans="3:3">
      <c r="C405" s="56"/>
    </row>
    <row r="406" spans="3:3">
      <c r="C406" s="56"/>
    </row>
    <row r="407" spans="3:3">
      <c r="C407" s="56"/>
    </row>
    <row r="408" spans="3:3">
      <c r="C408" s="56"/>
    </row>
    <row r="409" spans="3:3">
      <c r="C409" s="56"/>
    </row>
    <row r="410" spans="3:3">
      <c r="C410" s="56"/>
    </row>
    <row r="411" spans="3:3">
      <c r="C411" s="56"/>
    </row>
    <row r="412" spans="3:3">
      <c r="C412" s="56"/>
    </row>
    <row r="413" spans="3:3">
      <c r="C413" s="56"/>
    </row>
    <row r="414" spans="3:3">
      <c r="C414" s="56"/>
    </row>
    <row r="415" spans="3:3">
      <c r="C415" s="56"/>
    </row>
    <row r="416" spans="3:3">
      <c r="C416" s="56"/>
    </row>
    <row r="417" spans="3:3">
      <c r="C417" s="56"/>
    </row>
    <row r="418" spans="3:3">
      <c r="C418" s="56"/>
    </row>
    <row r="419" spans="3:3">
      <c r="C419" s="56"/>
    </row>
    <row r="420" spans="3:3">
      <c r="C420" s="56"/>
    </row>
    <row r="421" spans="3:3">
      <c r="C421" s="56"/>
    </row>
    <row r="422" spans="3:3">
      <c r="C422" s="56"/>
    </row>
    <row r="423" spans="3:3">
      <c r="C423" s="56"/>
    </row>
    <row r="424" spans="3:3">
      <c r="C424" s="56"/>
    </row>
    <row r="425" spans="3:3">
      <c r="C425" s="56"/>
    </row>
    <row r="426" spans="3:3">
      <c r="C426" s="56"/>
    </row>
    <row r="427" spans="3:3">
      <c r="C427" s="56"/>
    </row>
    <row r="428" spans="3:3">
      <c r="C428" s="56"/>
    </row>
    <row r="429" spans="3:3">
      <c r="C429" s="56"/>
    </row>
    <row r="430" spans="3:3">
      <c r="C430" s="56"/>
    </row>
    <row r="431" spans="3:3">
      <c r="C431" s="56"/>
    </row>
    <row r="432" spans="3:3">
      <c r="C432" s="56"/>
    </row>
    <row r="433" spans="3:3">
      <c r="C433" s="56"/>
    </row>
    <row r="434" spans="3:3">
      <c r="C434" s="56"/>
    </row>
    <row r="435" spans="3:3">
      <c r="C435" s="56"/>
    </row>
    <row r="436" spans="3:3">
      <c r="C436" s="56"/>
    </row>
    <row r="437" spans="3:3">
      <c r="C437" s="56"/>
    </row>
    <row r="438" spans="3:3">
      <c r="C438" s="56"/>
    </row>
    <row r="439" spans="3:3">
      <c r="C439" s="56"/>
    </row>
    <row r="440" spans="3:3">
      <c r="C440" s="56"/>
    </row>
    <row r="441" spans="3:3">
      <c r="C441" s="56"/>
    </row>
    <row r="442" spans="3:3">
      <c r="C442" s="56"/>
    </row>
    <row r="443" spans="3:3">
      <c r="C443" s="56"/>
    </row>
    <row r="444" spans="3:3">
      <c r="C444" s="56"/>
    </row>
    <row r="445" spans="3:3">
      <c r="C445" s="56"/>
    </row>
    <row r="446" spans="3:3">
      <c r="C446" s="56"/>
    </row>
    <row r="447" spans="3:3">
      <c r="C447" s="56"/>
    </row>
    <row r="448" spans="3:3">
      <c r="C448" s="56"/>
    </row>
    <row r="449" spans="3:3">
      <c r="C449" s="56"/>
    </row>
    <row r="450" spans="3:3">
      <c r="C450" s="56"/>
    </row>
    <row r="451" spans="3:3">
      <c r="C451" s="56"/>
    </row>
    <row r="452" spans="3:3">
      <c r="C452" s="56"/>
    </row>
    <row r="453" spans="3:3">
      <c r="C453" s="56"/>
    </row>
    <row r="454" spans="3:3">
      <c r="C454" s="56"/>
    </row>
    <row r="455" spans="3:3">
      <c r="C455" s="56"/>
    </row>
    <row r="456" spans="3:3">
      <c r="C456" s="56"/>
    </row>
    <row r="457" spans="3:3">
      <c r="C457" s="56"/>
    </row>
    <row r="458" spans="3:3">
      <c r="C458" s="56"/>
    </row>
    <row r="459" spans="3:3">
      <c r="C459" s="56"/>
    </row>
    <row r="460" spans="3:3">
      <c r="C460" s="56"/>
    </row>
    <row r="461" spans="3:3">
      <c r="C461" s="56"/>
    </row>
    <row r="462" spans="3:3">
      <c r="C462" s="56"/>
    </row>
    <row r="463" spans="3:3">
      <c r="C463" s="56"/>
    </row>
    <row r="464" spans="3:3">
      <c r="C464" s="56"/>
    </row>
    <row r="465" spans="3:3">
      <c r="C465" s="56"/>
    </row>
    <row r="466" spans="3:3">
      <c r="C466" s="56"/>
    </row>
    <row r="467" spans="3:3">
      <c r="C467" s="56"/>
    </row>
    <row r="468" spans="3:3">
      <c r="C468" s="56"/>
    </row>
    <row r="469" spans="3:3">
      <c r="C469" s="56"/>
    </row>
    <row r="470" spans="3:3">
      <c r="C470" s="56"/>
    </row>
    <row r="471" spans="3:3">
      <c r="C471" s="56"/>
    </row>
    <row r="472" spans="3:3">
      <c r="C472" s="56"/>
    </row>
    <row r="473" spans="3:3">
      <c r="C473" s="56"/>
    </row>
    <row r="474" spans="3:3">
      <c r="C474" s="56"/>
    </row>
    <row r="475" spans="3:3">
      <c r="C475" s="56"/>
    </row>
    <row r="476" spans="3:3">
      <c r="C476" s="56"/>
    </row>
    <row r="477" spans="3:3">
      <c r="C477" s="56"/>
    </row>
    <row r="478" spans="3:3">
      <c r="C478" s="56"/>
    </row>
    <row r="479" spans="3:3">
      <c r="C479" s="56"/>
    </row>
    <row r="480" spans="3:3">
      <c r="C480" s="56"/>
    </row>
    <row r="481" spans="3:3">
      <c r="C481" s="56"/>
    </row>
    <row r="482" spans="3:3">
      <c r="C482" s="56"/>
    </row>
    <row r="483" spans="3:3">
      <c r="C483" s="56"/>
    </row>
    <row r="484" spans="3:3">
      <c r="C484" s="56"/>
    </row>
    <row r="485" spans="3:3">
      <c r="C485" s="56"/>
    </row>
    <row r="486" spans="3:3">
      <c r="C486" s="56"/>
    </row>
    <row r="487" spans="3:3">
      <c r="C487" s="56"/>
    </row>
    <row r="488" spans="3:3">
      <c r="C488" s="56"/>
    </row>
    <row r="489" spans="3:3">
      <c r="C489" s="56"/>
    </row>
    <row r="490" spans="3:3">
      <c r="C490" s="56"/>
    </row>
    <row r="491" spans="3:3">
      <c r="C491" s="56"/>
    </row>
    <row r="492" spans="3:3">
      <c r="C492" s="56"/>
    </row>
    <row r="493" spans="3:3">
      <c r="C493" s="56"/>
    </row>
    <row r="494" spans="3:3">
      <c r="C494" s="56"/>
    </row>
    <row r="495" spans="3:3">
      <c r="C495" s="56"/>
    </row>
    <row r="496" spans="3:3">
      <c r="C496" s="56"/>
    </row>
    <row r="497" spans="3:3">
      <c r="C497" s="56"/>
    </row>
    <row r="498" spans="3:3">
      <c r="C498" s="56"/>
    </row>
    <row r="499" spans="3:3">
      <c r="C499" s="56"/>
    </row>
    <row r="500" spans="3:3">
      <c r="C500" s="56"/>
    </row>
    <row r="501" spans="3:3">
      <c r="C501" s="56"/>
    </row>
    <row r="502" spans="3:3">
      <c r="C502" s="56"/>
    </row>
    <row r="503" spans="3:3">
      <c r="C503" s="56"/>
    </row>
    <row r="504" spans="3:3">
      <c r="C504" s="56"/>
    </row>
    <row r="505" spans="3:3">
      <c r="C505" s="56"/>
    </row>
    <row r="506" spans="3:3">
      <c r="C506" s="56"/>
    </row>
    <row r="507" spans="3:3">
      <c r="C507" s="56"/>
    </row>
    <row r="508" spans="3:3">
      <c r="C508" s="56"/>
    </row>
    <row r="509" spans="3:3">
      <c r="C509" s="56"/>
    </row>
    <row r="510" spans="3:3">
      <c r="C510" s="56"/>
    </row>
    <row r="511" spans="3:3">
      <c r="C511" s="56"/>
    </row>
    <row r="512" spans="3:3">
      <c r="C512" s="56"/>
    </row>
    <row r="513" spans="3:3">
      <c r="C513" s="56"/>
    </row>
    <row r="514" spans="3:3">
      <c r="C514" s="56"/>
    </row>
    <row r="515" spans="3:3">
      <c r="C515" s="56"/>
    </row>
    <row r="516" spans="3:3">
      <c r="C516" s="56"/>
    </row>
    <row r="517" spans="3:3">
      <c r="C517" s="56"/>
    </row>
    <row r="518" spans="3:3">
      <c r="C518" s="56"/>
    </row>
    <row r="519" spans="3:3">
      <c r="C519" s="56"/>
    </row>
    <row r="520" spans="3:3">
      <c r="C520" s="56"/>
    </row>
    <row r="521" spans="3:3">
      <c r="C521" s="56"/>
    </row>
    <row r="522" spans="3:3">
      <c r="C522" s="56"/>
    </row>
    <row r="523" spans="3:3">
      <c r="C523" s="56"/>
    </row>
    <row r="524" spans="3:3">
      <c r="C524" s="56"/>
    </row>
    <row r="525" spans="3:3">
      <c r="C525" s="56"/>
    </row>
    <row r="526" spans="3:3">
      <c r="C526" s="56"/>
    </row>
    <row r="527" spans="3:3">
      <c r="C527" s="56"/>
    </row>
    <row r="528" spans="3:3">
      <c r="C528" s="56"/>
    </row>
    <row r="529" spans="3:3">
      <c r="C529" s="56"/>
    </row>
    <row r="530" spans="3:3">
      <c r="C530" s="56"/>
    </row>
    <row r="531" spans="3:3">
      <c r="C531" s="56"/>
    </row>
    <row r="532" spans="3:3">
      <c r="C532" s="56"/>
    </row>
    <row r="533" spans="3:3">
      <c r="C533" s="56"/>
    </row>
    <row r="534" spans="3:3">
      <c r="C534" s="56"/>
    </row>
    <row r="535" spans="3:3">
      <c r="C535" s="56"/>
    </row>
    <row r="536" spans="3:3">
      <c r="C536" s="56"/>
    </row>
    <row r="537" spans="3:3">
      <c r="C537" s="56"/>
    </row>
    <row r="538" spans="3:3">
      <c r="C538" s="56"/>
    </row>
    <row r="539" spans="3:3">
      <c r="C539" s="56"/>
    </row>
    <row r="540" spans="3:3">
      <c r="C540" s="56"/>
    </row>
    <row r="541" spans="3:3">
      <c r="C541" s="56"/>
    </row>
    <row r="542" spans="3:3">
      <c r="C542" s="56"/>
    </row>
    <row r="543" spans="3:3">
      <c r="C543" s="56"/>
    </row>
    <row r="544" spans="3:3">
      <c r="C544" s="56"/>
    </row>
    <row r="545" spans="3:3">
      <c r="C545" s="56"/>
    </row>
    <row r="546" spans="3:3">
      <c r="C546" s="56"/>
    </row>
    <row r="547" spans="3:3">
      <c r="C547" s="56"/>
    </row>
    <row r="548" spans="3:3">
      <c r="C548" s="56"/>
    </row>
    <row r="549" spans="3:3">
      <c r="C549" s="56"/>
    </row>
    <row r="550" spans="3:3">
      <c r="C550" s="56"/>
    </row>
    <row r="551" spans="3:3">
      <c r="C551" s="56"/>
    </row>
    <row r="552" spans="3:3">
      <c r="C552" s="56"/>
    </row>
    <row r="553" spans="3:3">
      <c r="C553" s="56"/>
    </row>
    <row r="554" spans="3:3">
      <c r="C554" s="56"/>
    </row>
    <row r="555" spans="3:3">
      <c r="C555" s="56"/>
    </row>
    <row r="556" spans="3:3">
      <c r="C556" s="56"/>
    </row>
    <row r="557" spans="3:3">
      <c r="C557" s="56"/>
    </row>
    <row r="558" spans="3:3">
      <c r="C558" s="56"/>
    </row>
    <row r="559" spans="3:3">
      <c r="C559" s="56"/>
    </row>
    <row r="560" spans="3:3">
      <c r="C560" s="56"/>
    </row>
    <row r="561" spans="3:3">
      <c r="C561" s="56"/>
    </row>
    <row r="562" spans="3:3">
      <c r="C562" s="56"/>
    </row>
    <row r="563" spans="3:3">
      <c r="C563" s="56"/>
    </row>
    <row r="564" spans="3:3">
      <c r="C564" s="56"/>
    </row>
    <row r="565" spans="3:3">
      <c r="C565" s="56"/>
    </row>
    <row r="566" spans="3:3">
      <c r="C566" s="56"/>
    </row>
    <row r="567" spans="3:3">
      <c r="C567" s="56"/>
    </row>
    <row r="568" spans="3:3">
      <c r="C568" s="56"/>
    </row>
    <row r="569" spans="3:3">
      <c r="C569" s="56"/>
    </row>
    <row r="570" spans="3:3">
      <c r="C570" s="56"/>
    </row>
    <row r="571" spans="3:3">
      <c r="C571" s="56"/>
    </row>
    <row r="572" spans="3:3">
      <c r="C572" s="56"/>
    </row>
    <row r="573" spans="3:3">
      <c r="C573" s="56"/>
    </row>
    <row r="574" spans="3:3">
      <c r="C574" s="56"/>
    </row>
    <row r="575" spans="3:3">
      <c r="C575" s="56"/>
    </row>
    <row r="576" spans="3:3">
      <c r="C576" s="56"/>
    </row>
    <row r="577" spans="3:3">
      <c r="C577" s="56"/>
    </row>
    <row r="578" spans="3:3">
      <c r="C578" s="56"/>
    </row>
    <row r="579" spans="3:3">
      <c r="C579" s="56"/>
    </row>
    <row r="580" spans="3:3">
      <c r="C580" s="56"/>
    </row>
    <row r="581" spans="3:3">
      <c r="C581" s="56"/>
    </row>
    <row r="582" spans="3:3">
      <c r="C582" s="56"/>
    </row>
    <row r="583" spans="3:3">
      <c r="C583" s="56"/>
    </row>
    <row r="584" spans="3:3">
      <c r="C584" s="56"/>
    </row>
    <row r="585" spans="3:3">
      <c r="C585" s="56"/>
    </row>
    <row r="586" spans="3:3">
      <c r="C586" s="56"/>
    </row>
    <row r="587" spans="3:3">
      <c r="C587" s="56"/>
    </row>
    <row r="588" spans="3:3">
      <c r="C588" s="56"/>
    </row>
    <row r="589" spans="3:3">
      <c r="C589" s="56"/>
    </row>
    <row r="590" spans="3:3">
      <c r="C590" s="56"/>
    </row>
    <row r="591" spans="3:3">
      <c r="C591" s="56"/>
    </row>
    <row r="592" spans="3:3">
      <c r="C592" s="56"/>
    </row>
    <row r="593" spans="3:3">
      <c r="C593" s="56"/>
    </row>
    <row r="594" spans="3:3">
      <c r="C594" s="56"/>
    </row>
    <row r="595" spans="3:3">
      <c r="C595" s="56"/>
    </row>
    <row r="596" spans="3:3">
      <c r="C596" s="56"/>
    </row>
    <row r="597" spans="3:3">
      <c r="C597" s="56"/>
    </row>
    <row r="598" spans="3:3">
      <c r="C598" s="56"/>
    </row>
    <row r="599" spans="3:3">
      <c r="C599" s="56"/>
    </row>
    <row r="600" spans="3:3">
      <c r="C600" s="56"/>
    </row>
    <row r="601" spans="3:3">
      <c r="C601" s="56"/>
    </row>
    <row r="602" spans="3:3">
      <c r="C602" s="56"/>
    </row>
    <row r="603" spans="3:3">
      <c r="C603" s="56"/>
    </row>
    <row r="604" spans="3:3">
      <c r="C604" s="56"/>
    </row>
    <row r="605" spans="3:3">
      <c r="C605" s="56"/>
    </row>
    <row r="606" spans="3:3">
      <c r="C606" s="56"/>
    </row>
    <row r="607" spans="3:3">
      <c r="C607" s="56"/>
    </row>
    <row r="608" spans="3:3">
      <c r="C608" s="56"/>
    </row>
    <row r="609" spans="3:3">
      <c r="C609" s="56"/>
    </row>
    <row r="610" spans="3:3">
      <c r="C610" s="56"/>
    </row>
    <row r="611" spans="3:3">
      <c r="C611" s="56"/>
    </row>
    <row r="612" spans="3:3">
      <c r="C612" s="56"/>
    </row>
    <row r="613" spans="3:3">
      <c r="C613" s="56"/>
    </row>
    <row r="614" spans="3:3">
      <c r="C614" s="56"/>
    </row>
    <row r="615" spans="3:3">
      <c r="C615" s="56"/>
    </row>
    <row r="616" spans="3:3">
      <c r="C616" s="56"/>
    </row>
    <row r="617" spans="3:3">
      <c r="C617" s="56"/>
    </row>
    <row r="618" spans="3:3">
      <c r="C618" s="56"/>
    </row>
    <row r="619" spans="3:3">
      <c r="C619" s="56"/>
    </row>
    <row r="620" spans="3:3">
      <c r="C620" s="56"/>
    </row>
    <row r="621" spans="3:3">
      <c r="C621" s="56"/>
    </row>
    <row r="622" spans="3:3">
      <c r="C622" s="56"/>
    </row>
    <row r="623" spans="3:3">
      <c r="C623" s="56"/>
    </row>
    <row r="624" spans="3:3">
      <c r="C624" s="56"/>
    </row>
    <row r="625" spans="3:3">
      <c r="C625" s="56"/>
    </row>
    <row r="626" spans="3:3">
      <c r="C626" s="56"/>
    </row>
    <row r="627" spans="3:3">
      <c r="C627" s="56"/>
    </row>
    <row r="628" spans="3:3">
      <c r="C628" s="56"/>
    </row>
    <row r="629" spans="3:3">
      <c r="C629" s="56"/>
    </row>
    <row r="630" spans="3:3">
      <c r="C630" s="56"/>
    </row>
    <row r="631" spans="3:3">
      <c r="C631" s="56"/>
    </row>
    <row r="632" spans="3:3">
      <c r="C632" s="56"/>
    </row>
    <row r="633" spans="3:3">
      <c r="C633" s="56"/>
    </row>
    <row r="634" spans="3:3">
      <c r="C634" s="56"/>
    </row>
    <row r="635" spans="3:3">
      <c r="C635" s="56"/>
    </row>
    <row r="636" spans="3:3">
      <c r="C636" s="56"/>
    </row>
    <row r="637" spans="3:3">
      <c r="C637" s="56"/>
    </row>
    <row r="638" spans="3:3">
      <c r="C638" s="56"/>
    </row>
    <row r="639" spans="3:3">
      <c r="C639" s="56"/>
    </row>
    <row r="640" spans="3:3">
      <c r="C640" s="56"/>
    </row>
    <row r="641" spans="3:3">
      <c r="C641" s="56"/>
    </row>
    <row r="642" spans="3:3">
      <c r="C642" s="56"/>
    </row>
    <row r="643" spans="3:3">
      <c r="C643" s="56"/>
    </row>
    <row r="644" spans="3:3">
      <c r="C644" s="56"/>
    </row>
    <row r="645" spans="3:3">
      <c r="C645" s="56"/>
    </row>
    <row r="646" spans="3:3">
      <c r="C646" s="56"/>
    </row>
    <row r="647" spans="3:3">
      <c r="C647" s="56"/>
    </row>
    <row r="648" spans="3:3">
      <c r="C648" s="56"/>
    </row>
    <row r="649" spans="3:3">
      <c r="C649" s="56"/>
    </row>
    <row r="650" spans="3:3">
      <c r="C650" s="56"/>
    </row>
    <row r="651" spans="3:3">
      <c r="C651" s="56"/>
    </row>
    <row r="652" spans="3:3">
      <c r="C652" s="56"/>
    </row>
    <row r="653" spans="3:3">
      <c r="C653" s="56"/>
    </row>
    <row r="654" spans="3:3">
      <c r="C654" s="56"/>
    </row>
    <row r="655" spans="3:3">
      <c r="C655" s="56"/>
    </row>
    <row r="656" spans="3:3">
      <c r="C656" s="56"/>
    </row>
    <row r="657" spans="3:3">
      <c r="C657" s="56"/>
    </row>
    <row r="658" spans="3:3">
      <c r="C658" s="56"/>
    </row>
    <row r="659" spans="3:3">
      <c r="C659" s="56"/>
    </row>
    <row r="660" spans="3:3">
      <c r="C660" s="56"/>
    </row>
    <row r="661" spans="3:3">
      <c r="C661" s="56"/>
    </row>
    <row r="662" spans="3:3">
      <c r="C662" s="56"/>
    </row>
    <row r="663" spans="3:3">
      <c r="C663" s="56"/>
    </row>
    <row r="664" spans="3:3">
      <c r="C664" s="56"/>
    </row>
    <row r="665" spans="3:3">
      <c r="C665" s="56"/>
    </row>
    <row r="666" spans="3:3">
      <c r="C666" s="56"/>
    </row>
    <row r="667" spans="3:3">
      <c r="C667" s="56"/>
    </row>
    <row r="668" spans="3:3">
      <c r="C668" s="56"/>
    </row>
    <row r="669" spans="3:3">
      <c r="C669" s="56"/>
    </row>
    <row r="670" spans="3:3">
      <c r="C670" s="56"/>
    </row>
    <row r="671" spans="3:3">
      <c r="C671" s="56"/>
    </row>
    <row r="672" spans="3:3">
      <c r="C672" s="56"/>
    </row>
    <row r="673" spans="3:3">
      <c r="C673" s="56"/>
    </row>
    <row r="674" spans="3:3">
      <c r="C674" s="56"/>
    </row>
    <row r="675" spans="3:3">
      <c r="C675" s="56"/>
    </row>
    <row r="676" spans="3:3">
      <c r="C676" s="56"/>
    </row>
    <row r="677" spans="3:3">
      <c r="C677" s="56"/>
    </row>
    <row r="678" spans="3:3">
      <c r="C678" s="56"/>
    </row>
    <row r="679" spans="3:3">
      <c r="C679" s="56"/>
    </row>
    <row r="680" spans="3:3">
      <c r="C680" s="56"/>
    </row>
    <row r="681" spans="3:3">
      <c r="C681" s="56"/>
    </row>
    <row r="682" spans="3:3">
      <c r="C682" s="56"/>
    </row>
  </sheetData>
  <sheetProtection formatCells="0" formatColumns="0" formatRows="0" insertColumns="0" insertRows="0" insertHyperlinks="0" deleteColumns="0" deleteRows="0" sort="0" autoFilter="0" pivotTables="0"/>
  <autoFilter ref="A8:M260" xr:uid="{00000000-0009-0000-0000-000004000000}"/>
  <sortState xmlns:xlrd2="http://schemas.microsoft.com/office/spreadsheetml/2017/richdata2" ref="B9:C21">
    <sortCondition ref="B9"/>
  </sortState>
  <mergeCells count="19">
    <mergeCell ref="D266:G266"/>
    <mergeCell ref="K266:M266"/>
    <mergeCell ref="A5:B5"/>
    <mergeCell ref="D262:G262"/>
    <mergeCell ref="K262:M262"/>
    <mergeCell ref="D263:G263"/>
    <mergeCell ref="K263:M263"/>
    <mergeCell ref="D265:G265"/>
    <mergeCell ref="K265:M265"/>
    <mergeCell ref="J7:K7"/>
    <mergeCell ref="L7:M7"/>
    <mergeCell ref="F7:G7"/>
    <mergeCell ref="C5:M5"/>
    <mergeCell ref="C6:M6"/>
    <mergeCell ref="A1:M1"/>
    <mergeCell ref="A3:M3"/>
    <mergeCell ref="A4:M4"/>
    <mergeCell ref="A2:M2"/>
    <mergeCell ref="H7:I7"/>
  </mergeCells>
  <printOptions horizontalCentered="1"/>
  <pageMargins left="0.39370078740157483" right="0.39370078740157483" top="0.59055118110236227" bottom="0.59055118110236227" header="0.19685039370078741" footer="0.19685039370078741"/>
  <pageSetup paperSize="9" scale="66" fitToHeight="100" orientation="landscape" blackAndWhite="1" verticalDpi="300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7">
    <tabColor rgb="FFFF0000"/>
  </sheetPr>
  <dimension ref="A1:F214"/>
  <sheetViews>
    <sheetView showGridLines="0" showZeros="0" workbookViewId="0">
      <pane ySplit="4" topLeftCell="A175" activePane="bottomLeft" state="frozen"/>
      <selection pane="bottomLeft" sqref="A1:F1"/>
    </sheetView>
  </sheetViews>
  <sheetFormatPr defaultColWidth="9.140625" defaultRowHeight="15" zeroHeight="1"/>
  <cols>
    <col min="1" max="1" width="6.140625" style="116" customWidth="1"/>
    <col min="2" max="2" width="44.28515625" style="120" customWidth="1"/>
    <col min="3" max="3" width="25.42578125" style="120" customWidth="1"/>
    <col min="4" max="5" width="9.140625" style="119" customWidth="1"/>
    <col min="6" max="6" width="15.7109375" style="119" customWidth="1"/>
    <col min="7" max="16384" width="9.140625" style="119"/>
  </cols>
  <sheetData>
    <row r="1" spans="1:6" s="116" customFormat="1" ht="15" customHeight="1">
      <c r="A1" s="134" t="s">
        <v>71</v>
      </c>
      <c r="B1" s="134"/>
      <c r="C1" s="134"/>
      <c r="D1" s="134"/>
      <c r="E1" s="134"/>
      <c r="F1" s="134"/>
    </row>
    <row r="2" spans="1:6" s="116" customFormat="1">
      <c r="B2" s="117"/>
      <c r="C2" s="117"/>
    </row>
    <row r="3" spans="1:6" s="116" customFormat="1" ht="36.75" customHeight="1">
      <c r="A3" s="75" t="s">
        <v>1</v>
      </c>
      <c r="B3" s="75" t="s">
        <v>67</v>
      </c>
      <c r="C3" s="75" t="s">
        <v>147</v>
      </c>
      <c r="D3" s="75" t="s">
        <v>2</v>
      </c>
      <c r="E3" s="76" t="s">
        <v>70</v>
      </c>
      <c r="F3" s="76"/>
    </row>
    <row r="4" spans="1:6" s="116" customFormat="1">
      <c r="A4" s="75"/>
      <c r="B4" s="115"/>
      <c r="C4" s="75"/>
      <c r="D4" s="75"/>
      <c r="E4" s="75" t="s">
        <v>60</v>
      </c>
      <c r="F4" s="75" t="s">
        <v>4</v>
      </c>
    </row>
    <row r="5" spans="1:6">
      <c r="A5" s="123">
        <f>IF(E5&gt;0,MAX($A4:A$4)+1,0)</f>
        <v>1</v>
      </c>
      <c r="B5" s="124" t="s">
        <v>148</v>
      </c>
      <c r="C5" s="125"/>
      <c r="D5" s="118">
        <f>IFERROR(INDEX('Материал хисобот'!$D$9:$D$259,MATCH(B5,'Материал хисобот'!$B$9:$B$260,0),1),"")</f>
        <v>0</v>
      </c>
      <c r="E5" s="130">
        <v>10.005599999999999</v>
      </c>
      <c r="F5" s="131">
        <v>15256565</v>
      </c>
    </row>
    <row r="6" spans="1:6">
      <c r="A6" s="126">
        <f>IF(E6&gt;0,MAX($A$4:A5)+1,0)</f>
        <v>0</v>
      </c>
      <c r="B6" s="127"/>
      <c r="C6" s="128"/>
      <c r="D6" s="118" t="str">
        <f>IFERROR(INDEX('Материал хисобот'!$D$9:$D$259,MATCH(B6,'Материал хисобот'!$B$9:$B$260,0),1),"")</f>
        <v/>
      </c>
      <c r="E6" s="132"/>
      <c r="F6" s="133"/>
    </row>
    <row r="7" spans="1:6">
      <c r="A7" s="126">
        <f>IF(E7&gt;0,MAX($A$4:A6)+1,0)</f>
        <v>0</v>
      </c>
      <c r="B7" s="127"/>
      <c r="C7" s="128"/>
      <c r="D7" s="118" t="str">
        <f>IFERROR(INDEX('Материал хисобот'!$D$9:$D$259,MATCH(B7,'Материал хисобот'!$B$9:$B$260,0),1),"")</f>
        <v/>
      </c>
      <c r="E7" s="132"/>
      <c r="F7" s="133"/>
    </row>
    <row r="8" spans="1:6">
      <c r="A8" s="126">
        <f>IF(E8&gt;0,MAX($A$4:A7)+1,0)</f>
        <v>0</v>
      </c>
      <c r="B8" s="127"/>
      <c r="C8" s="128"/>
      <c r="D8" s="118" t="str">
        <f>IFERROR(INDEX('Материал хисобот'!$D$9:$D$259,MATCH(B8,'Материал хисобот'!$B$9:$B$260,0),1),"")</f>
        <v/>
      </c>
      <c r="E8" s="132"/>
      <c r="F8" s="133"/>
    </row>
    <row r="9" spans="1:6">
      <c r="A9" s="126">
        <f>IF(E9&gt;0,MAX($A$4:A8)+1,0)</f>
        <v>0</v>
      </c>
      <c r="B9" s="127"/>
      <c r="C9" s="128"/>
      <c r="D9" s="118" t="str">
        <f>IFERROR(INDEX('Материал хисобот'!$D$9:$D$259,MATCH(B9,'Материал хисобот'!$B$9:$B$260,0),1),"")</f>
        <v/>
      </c>
      <c r="E9" s="132"/>
      <c r="F9" s="133"/>
    </row>
    <row r="10" spans="1:6">
      <c r="A10" s="126">
        <f>IF(E10&gt;0,MAX($A$4:A9)+1,0)</f>
        <v>0</v>
      </c>
      <c r="B10" s="127"/>
      <c r="C10" s="128"/>
      <c r="D10" s="118" t="str">
        <f>IFERROR(INDEX('Материал хисобот'!$D$9:$D$259,MATCH(B10,'Материал хисобот'!$B$9:$B$260,0),1),"")</f>
        <v/>
      </c>
      <c r="E10" s="132"/>
      <c r="F10" s="133"/>
    </row>
    <row r="11" spans="1:6">
      <c r="A11" s="126">
        <f>IF(E11&gt;0,MAX($A$4:A10)+1,0)</f>
        <v>0</v>
      </c>
      <c r="B11" s="127"/>
      <c r="C11" s="128"/>
      <c r="D11" s="118" t="str">
        <f>IFERROR(INDEX('Материал хисобот'!$D$9:$D$259,MATCH(B11,'Материал хисобот'!$B$9:$B$260,0),1),"")</f>
        <v/>
      </c>
      <c r="E11" s="132"/>
      <c r="F11" s="133"/>
    </row>
    <row r="12" spans="1:6">
      <c r="A12" s="126">
        <f>IF(E12&gt;0,MAX($A$4:A11)+1,0)</f>
        <v>0</v>
      </c>
      <c r="B12" s="127"/>
      <c r="C12" s="128"/>
      <c r="D12" s="118" t="str">
        <f>IFERROR(INDEX('Материал хисобот'!$D$9:$D$259,MATCH(B12,'Материал хисобот'!$B$9:$B$260,0),1),"")</f>
        <v/>
      </c>
      <c r="E12" s="132"/>
      <c r="F12" s="133"/>
    </row>
    <row r="13" spans="1:6">
      <c r="A13" s="126">
        <f>IF(E13&gt;0,MAX($A$4:A12)+1,0)</f>
        <v>0</v>
      </c>
      <c r="B13" s="127"/>
      <c r="C13" s="128"/>
      <c r="D13" s="118" t="str">
        <f>IFERROR(INDEX('Материал хисобот'!$D$9:$D$259,MATCH(B13,'Материал хисобот'!$B$9:$B$260,0),1),"")</f>
        <v/>
      </c>
      <c r="E13" s="132"/>
      <c r="F13" s="133"/>
    </row>
    <row r="14" spans="1:6">
      <c r="A14" s="126">
        <f>IF(E14&gt;0,MAX($A$4:A13)+1,0)</f>
        <v>0</v>
      </c>
      <c r="B14" s="127"/>
      <c r="C14" s="128"/>
      <c r="D14" s="118" t="str">
        <f>IFERROR(INDEX('Материал хисобот'!$D$9:$D$259,MATCH(B14,'Материал хисобот'!$B$9:$B$260,0),1),"")</f>
        <v/>
      </c>
      <c r="E14" s="132"/>
      <c r="F14" s="133"/>
    </row>
    <row r="15" spans="1:6">
      <c r="A15" s="126">
        <f>IF(E15&gt;0,MAX($A$4:A14)+1,0)</f>
        <v>0</v>
      </c>
      <c r="B15" s="127"/>
      <c r="C15" s="128"/>
      <c r="D15" s="118" t="str">
        <f>IFERROR(INDEX('Материал хисобот'!$D$9:$D$259,MATCH(B15,'Материал хисобот'!$B$9:$B$260,0),1),"")</f>
        <v/>
      </c>
      <c r="E15" s="132"/>
      <c r="F15" s="133"/>
    </row>
    <row r="16" spans="1:6">
      <c r="A16" s="126">
        <f>IF(E16&gt;0,MAX($A$4:A15)+1,0)</f>
        <v>0</v>
      </c>
      <c r="B16" s="127"/>
      <c r="C16" s="128"/>
      <c r="D16" s="118" t="str">
        <f>IFERROR(INDEX('Материал хисобот'!$D$9:$D$259,MATCH(B16,'Материал хисобот'!$B$9:$B$260,0),1),"")</f>
        <v/>
      </c>
      <c r="E16" s="132"/>
      <c r="F16" s="133"/>
    </row>
    <row r="17" spans="1:6">
      <c r="A17" s="126">
        <f>IF(E17&gt;0,MAX($A$4:A16)+1,0)</f>
        <v>0</v>
      </c>
      <c r="B17" s="127"/>
      <c r="C17" s="128"/>
      <c r="D17" s="118" t="str">
        <f>IFERROR(INDEX('Материал хисобот'!$D$9:$D$259,MATCH(B17,'Материал хисобот'!$B$9:$B$260,0),1),"")</f>
        <v/>
      </c>
      <c r="E17" s="132"/>
      <c r="F17" s="133"/>
    </row>
    <row r="18" spans="1:6">
      <c r="A18" s="126">
        <f>IF(E18&gt;0,MAX($A$4:A17)+1,0)</f>
        <v>0</v>
      </c>
      <c r="B18" s="127"/>
      <c r="C18" s="128"/>
      <c r="D18" s="118" t="str">
        <f>IFERROR(INDEX('Материал хисобот'!$D$9:$D$259,MATCH(B18,'Материал хисобот'!$B$9:$B$260,0),1),"")</f>
        <v/>
      </c>
      <c r="E18" s="132"/>
      <c r="F18" s="133"/>
    </row>
    <row r="19" spans="1:6">
      <c r="A19" s="126">
        <f>IF(E19&gt;0,MAX($A$4:A18)+1,0)</f>
        <v>0</v>
      </c>
      <c r="B19" s="127"/>
      <c r="C19" s="128"/>
      <c r="D19" s="118" t="str">
        <f>IFERROR(INDEX('Материал хисобот'!$D$9:$D$259,MATCH(B19,'Материал хисобот'!$B$9:$B$260,0),1),"")</f>
        <v/>
      </c>
      <c r="E19" s="132"/>
      <c r="F19" s="133"/>
    </row>
    <row r="20" spans="1:6">
      <c r="A20" s="126">
        <f>IF(E20&gt;0,MAX($A$4:A19)+1,0)</f>
        <v>0</v>
      </c>
      <c r="B20" s="127"/>
      <c r="C20" s="128"/>
      <c r="D20" s="118" t="str">
        <f>IFERROR(INDEX('Материал хисобот'!$D$9:$D$259,MATCH(B20,'Материал хисобот'!$B$9:$B$260,0),1),"")</f>
        <v/>
      </c>
      <c r="E20" s="132"/>
      <c r="F20" s="133"/>
    </row>
    <row r="21" spans="1:6">
      <c r="A21" s="126">
        <f>IF(E21&gt;0,MAX($A$4:A20)+1,0)</f>
        <v>0</v>
      </c>
      <c r="B21" s="127"/>
      <c r="C21" s="128"/>
      <c r="D21" s="118" t="str">
        <f>IFERROR(INDEX('Материал хисобот'!$D$9:$D$259,MATCH(B21,'Материал хисобот'!$B$9:$B$260,0),1),"")</f>
        <v/>
      </c>
      <c r="E21" s="132"/>
      <c r="F21" s="133"/>
    </row>
    <row r="22" spans="1:6">
      <c r="A22" s="126">
        <f>IF(E22&gt;0,MAX($A$4:A21)+1,0)</f>
        <v>0</v>
      </c>
      <c r="B22" s="127"/>
      <c r="C22" s="128"/>
      <c r="D22" s="118" t="str">
        <f>IFERROR(INDEX('Материал хисобот'!$D$9:$D$259,MATCH(B22,'Материал хисобот'!$B$9:$B$260,0),1),"")</f>
        <v/>
      </c>
      <c r="E22" s="132"/>
      <c r="F22" s="133"/>
    </row>
    <row r="23" spans="1:6">
      <c r="A23" s="126">
        <f>IF(E23&gt;0,MAX($A$4:A22)+1,0)</f>
        <v>0</v>
      </c>
      <c r="B23" s="127"/>
      <c r="C23" s="128"/>
      <c r="D23" s="118" t="str">
        <f>IFERROR(INDEX('Материал хисобот'!$D$9:$D$259,MATCH(B23,'Материал хисобот'!$B$9:$B$260,0),1),"")</f>
        <v/>
      </c>
      <c r="E23" s="132"/>
      <c r="F23" s="133"/>
    </row>
    <row r="24" spans="1:6">
      <c r="A24" s="126">
        <f>IF(E24&gt;0,MAX($A$4:A23)+1,0)</f>
        <v>0</v>
      </c>
      <c r="B24" s="127"/>
      <c r="C24" s="128"/>
      <c r="D24" s="118" t="str">
        <f>IFERROR(INDEX('Материал хисобот'!$D$9:$D$259,MATCH(B24,'Материал хисобот'!$B$9:$B$260,0),1),"")</f>
        <v/>
      </c>
      <c r="E24" s="132"/>
      <c r="F24" s="133"/>
    </row>
    <row r="25" spans="1:6">
      <c r="A25" s="126">
        <f>IF(E25&gt;0,MAX($A$4:A24)+1,0)</f>
        <v>0</v>
      </c>
      <c r="B25" s="127"/>
      <c r="C25" s="128"/>
      <c r="D25" s="118" t="str">
        <f>IFERROR(INDEX('Материал хисобот'!$D$9:$D$259,MATCH(B25,'Материал хисобот'!$B$9:$B$260,0),1),"")</f>
        <v/>
      </c>
      <c r="E25" s="132"/>
      <c r="F25" s="133"/>
    </row>
    <row r="26" spans="1:6">
      <c r="A26" s="126">
        <f>IF(E26&gt;0,MAX($A$4:A25)+1,0)</f>
        <v>0</v>
      </c>
      <c r="B26" s="127"/>
      <c r="C26" s="128"/>
      <c r="D26" s="118" t="str">
        <f>IFERROR(INDEX('Материал хисобот'!$D$9:$D$259,MATCH(B26,'Материал хисобот'!$B$9:$B$260,0),1),"")</f>
        <v/>
      </c>
      <c r="E26" s="132"/>
      <c r="F26" s="133"/>
    </row>
    <row r="27" spans="1:6">
      <c r="A27" s="126">
        <f>IF(E27&gt;0,MAX($A$4:A26)+1,0)</f>
        <v>0</v>
      </c>
      <c r="B27" s="127"/>
      <c r="C27" s="128"/>
      <c r="D27" s="118" t="str">
        <f>IFERROR(INDEX('Материал хисобот'!$D$9:$D$259,MATCH(B27,'Материал хисобот'!$B$9:$B$260,0),1),"")</f>
        <v/>
      </c>
      <c r="E27" s="132"/>
      <c r="F27" s="133"/>
    </row>
    <row r="28" spans="1:6">
      <c r="A28" s="126">
        <f>IF(E28&gt;0,MAX($A$4:A27)+1,0)</f>
        <v>0</v>
      </c>
      <c r="B28" s="127"/>
      <c r="C28" s="128"/>
      <c r="D28" s="118" t="str">
        <f>IFERROR(INDEX('Материал хисобот'!$D$9:$D$259,MATCH(B28,'Материал хисобот'!$B$9:$B$260,0),1),"")</f>
        <v/>
      </c>
      <c r="E28" s="132"/>
      <c r="F28" s="133"/>
    </row>
    <row r="29" spans="1:6">
      <c r="A29" s="126">
        <f>IF(E29&gt;0,MAX($A$4:A28)+1,0)</f>
        <v>0</v>
      </c>
      <c r="B29" s="127"/>
      <c r="C29" s="128"/>
      <c r="D29" s="118" t="str">
        <f>IFERROR(INDEX('Материал хисобот'!$D$9:$D$259,MATCH(B29,'Материал хисобот'!$B$9:$B$260,0),1),"")</f>
        <v/>
      </c>
      <c r="E29" s="132"/>
      <c r="F29" s="133"/>
    </row>
    <row r="30" spans="1:6">
      <c r="A30" s="126">
        <f>IF(E30&gt;0,MAX($A$4:A29)+1,0)</f>
        <v>0</v>
      </c>
      <c r="B30" s="127"/>
      <c r="C30" s="128"/>
      <c r="D30" s="118" t="str">
        <f>IFERROR(INDEX('Материал хисобот'!$D$9:$D$259,MATCH(B30,'Материал хисобот'!$B$9:$B$260,0),1),"")</f>
        <v/>
      </c>
      <c r="E30" s="132"/>
      <c r="F30" s="133"/>
    </row>
    <row r="31" spans="1:6">
      <c r="A31" s="126">
        <f>IF(E31&gt;0,MAX($A$4:A30)+1,0)</f>
        <v>0</v>
      </c>
      <c r="B31" s="127"/>
      <c r="C31" s="128"/>
      <c r="D31" s="118" t="str">
        <f>IFERROR(INDEX('Материал хисобот'!$D$9:$D$259,MATCH(B31,'Материал хисобот'!$B$9:$B$260,0),1),"")</f>
        <v/>
      </c>
      <c r="E31" s="132"/>
      <c r="F31" s="133"/>
    </row>
    <row r="32" spans="1:6">
      <c r="A32" s="126">
        <f>IF(E32&gt;0,MAX($A$4:A31)+1,0)</f>
        <v>0</v>
      </c>
      <c r="B32" s="127"/>
      <c r="C32" s="128"/>
      <c r="D32" s="118" t="str">
        <f>IFERROR(INDEX('Материал хисобот'!$D$9:$D$259,MATCH(B32,'Материал хисобот'!$B$9:$B$260,0),1),"")</f>
        <v/>
      </c>
      <c r="E32" s="132"/>
      <c r="F32" s="133"/>
    </row>
    <row r="33" spans="1:6">
      <c r="A33" s="126">
        <f>IF(E33&gt;0,MAX($A$4:A32)+1,0)</f>
        <v>0</v>
      </c>
      <c r="B33" s="127"/>
      <c r="C33" s="128"/>
      <c r="D33" s="118" t="str">
        <f>IFERROR(INDEX('Материал хисобот'!$D$9:$D$259,MATCH(B33,'Материал хисобот'!$B$9:$B$260,0),1),"")</f>
        <v/>
      </c>
      <c r="E33" s="132"/>
      <c r="F33" s="133"/>
    </row>
    <row r="34" spans="1:6">
      <c r="A34" s="126">
        <f>IF(E34&gt;0,MAX($A$4:A33)+1,0)</f>
        <v>0</v>
      </c>
      <c r="B34" s="127"/>
      <c r="C34" s="128"/>
      <c r="D34" s="118" t="str">
        <f>IFERROR(INDEX('Материал хисобот'!$D$9:$D$259,MATCH(B34,'Материал хисобот'!$B$9:$B$260,0),1),"")</f>
        <v/>
      </c>
      <c r="E34" s="132"/>
      <c r="F34" s="133"/>
    </row>
    <row r="35" spans="1:6">
      <c r="A35" s="126">
        <f>IF(E35&gt;0,MAX($A$4:A34)+1,0)</f>
        <v>0</v>
      </c>
      <c r="B35" s="127"/>
      <c r="C35" s="128"/>
      <c r="D35" s="118" t="str">
        <f>IFERROR(INDEX('Материал хисобот'!$D$9:$D$259,MATCH(B35,'Материал хисобот'!$B$9:$B$260,0),1),"")</f>
        <v/>
      </c>
      <c r="E35" s="132"/>
      <c r="F35" s="133"/>
    </row>
    <row r="36" spans="1:6">
      <c r="A36" s="126">
        <f>IF(E36&gt;0,MAX($A$4:A35)+1,0)</f>
        <v>0</v>
      </c>
      <c r="B36" s="127"/>
      <c r="C36" s="128"/>
      <c r="D36" s="118" t="str">
        <f>IFERROR(INDEX('Материал хисобот'!$D$9:$D$259,MATCH(B36,'Материал хисобот'!$B$9:$B$260,0),1),"")</f>
        <v/>
      </c>
      <c r="E36" s="132"/>
      <c r="F36" s="133"/>
    </row>
    <row r="37" spans="1:6">
      <c r="A37" s="126">
        <f>IF(E37&gt;0,MAX($A$4:A36)+1,0)</f>
        <v>0</v>
      </c>
      <c r="B37" s="127"/>
      <c r="C37" s="128"/>
      <c r="D37" s="118" t="str">
        <f>IFERROR(INDEX('Материал хисобот'!$D$9:$D$259,MATCH(B37,'Материал хисобот'!$B$9:$B$260,0),1),"")</f>
        <v/>
      </c>
      <c r="E37" s="132"/>
      <c r="F37" s="133"/>
    </row>
    <row r="38" spans="1:6">
      <c r="A38" s="126">
        <f>IF(E38&gt;0,MAX($A$4:A37)+1,0)</f>
        <v>0</v>
      </c>
      <c r="B38" s="127"/>
      <c r="C38" s="128"/>
      <c r="D38" s="118" t="str">
        <f>IFERROR(INDEX('Материал хисобот'!$D$9:$D$259,MATCH(B38,'Материал хисобот'!$B$9:$B$260,0),1),"")</f>
        <v/>
      </c>
      <c r="E38" s="132"/>
      <c r="F38" s="133"/>
    </row>
    <row r="39" spans="1:6">
      <c r="A39" s="126">
        <f>IF(E39&gt;0,MAX($A$4:A38)+1,0)</f>
        <v>0</v>
      </c>
      <c r="B39" s="127"/>
      <c r="C39" s="128"/>
      <c r="D39" s="118" t="str">
        <f>IFERROR(INDEX('Материал хисобот'!$D$9:$D$259,MATCH(B39,'Материал хисобот'!$B$9:$B$260,0),1),"")</f>
        <v/>
      </c>
      <c r="E39" s="132"/>
      <c r="F39" s="133"/>
    </row>
    <row r="40" spans="1:6">
      <c r="A40" s="126">
        <f>IF(E40&gt;0,MAX($A$4:A39)+1,0)</f>
        <v>0</v>
      </c>
      <c r="B40" s="127"/>
      <c r="C40" s="128"/>
      <c r="D40" s="118" t="str">
        <f>IFERROR(INDEX('Материал хисобот'!$D$9:$D$259,MATCH(B40,'Материал хисобот'!$B$9:$B$260,0),1),"")</f>
        <v/>
      </c>
      <c r="E40" s="132"/>
      <c r="F40" s="133"/>
    </row>
    <row r="41" spans="1:6">
      <c r="A41" s="126">
        <f>IF(E41&gt;0,MAX($A$4:A40)+1,0)</f>
        <v>0</v>
      </c>
      <c r="B41" s="127"/>
      <c r="C41" s="128"/>
      <c r="D41" s="118" t="str">
        <f>IFERROR(INDEX('Материал хисобот'!$D$9:$D$259,MATCH(B41,'Материал хисобот'!$B$9:$B$260,0),1),"")</f>
        <v/>
      </c>
      <c r="E41" s="132"/>
      <c r="F41" s="133"/>
    </row>
    <row r="42" spans="1:6">
      <c r="A42" s="126">
        <f>IF(E42&gt;0,MAX($A$4:A41)+1,0)</f>
        <v>0</v>
      </c>
      <c r="B42" s="127"/>
      <c r="C42" s="128"/>
      <c r="D42" s="118" t="str">
        <f>IFERROR(INDEX('Материал хисобот'!$D$9:$D$259,MATCH(B42,'Материал хисобот'!$B$9:$B$260,0),1),"")</f>
        <v/>
      </c>
      <c r="E42" s="132"/>
      <c r="F42" s="133"/>
    </row>
    <row r="43" spans="1:6">
      <c r="A43" s="126">
        <f>IF(E43&gt;0,MAX($A$4:A42)+1,0)</f>
        <v>0</v>
      </c>
      <c r="B43" s="127"/>
      <c r="C43" s="128"/>
      <c r="D43" s="118" t="str">
        <f>IFERROR(INDEX('Материал хисобот'!$D$9:$D$259,MATCH(B43,'Материал хисобот'!$B$9:$B$260,0),1),"")</f>
        <v/>
      </c>
      <c r="E43" s="132"/>
      <c r="F43" s="133"/>
    </row>
    <row r="44" spans="1:6">
      <c r="A44" s="126">
        <f>IF(E44&gt;0,MAX($A$4:A43)+1,0)</f>
        <v>0</v>
      </c>
      <c r="B44" s="127"/>
      <c r="C44" s="128"/>
      <c r="D44" s="118" t="str">
        <f>IFERROR(INDEX('Материал хисобот'!$D$9:$D$259,MATCH(B44,'Материал хисобот'!$B$9:$B$260,0),1),"")</f>
        <v/>
      </c>
      <c r="E44" s="132"/>
      <c r="F44" s="133"/>
    </row>
    <row r="45" spans="1:6">
      <c r="A45" s="126">
        <f>IF(E45&gt;0,MAX($A$4:A44)+1,0)</f>
        <v>0</v>
      </c>
      <c r="B45" s="127"/>
      <c r="C45" s="128"/>
      <c r="D45" s="118" t="str">
        <f>IFERROR(INDEX('Материал хисобот'!$D$9:$D$259,MATCH(B45,'Материал хисобот'!$B$9:$B$260,0),1),"")</f>
        <v/>
      </c>
      <c r="E45" s="132"/>
      <c r="F45" s="133"/>
    </row>
    <row r="46" spans="1:6">
      <c r="A46" s="126">
        <f>IF(E46&gt;0,MAX($A$4:A45)+1,0)</f>
        <v>0</v>
      </c>
      <c r="B46" s="127"/>
      <c r="C46" s="128"/>
      <c r="D46" s="118" t="str">
        <f>IFERROR(INDEX('Материал хисобот'!$D$9:$D$259,MATCH(B46,'Материал хисобот'!$B$9:$B$260,0),1),"")</f>
        <v/>
      </c>
      <c r="E46" s="132"/>
      <c r="F46" s="133"/>
    </row>
    <row r="47" spans="1:6">
      <c r="A47" s="126">
        <f>IF(E47&gt;0,MAX($A$4:A46)+1,0)</f>
        <v>0</v>
      </c>
      <c r="B47" s="127"/>
      <c r="C47" s="128"/>
      <c r="D47" s="118" t="str">
        <f>IFERROR(INDEX('Материал хисобот'!$D$9:$D$259,MATCH(B47,'Материал хисобот'!$B$9:$B$260,0),1),"")</f>
        <v/>
      </c>
      <c r="E47" s="132"/>
      <c r="F47" s="133"/>
    </row>
    <row r="48" spans="1:6">
      <c r="A48" s="126">
        <f>IF(E48&gt;0,MAX($A$4:A47)+1,0)</f>
        <v>0</v>
      </c>
      <c r="B48" s="127"/>
      <c r="C48" s="128"/>
      <c r="D48" s="118" t="str">
        <f>IFERROR(INDEX('Материал хисобот'!$D$9:$D$259,MATCH(B48,'Материал хисобот'!$B$9:$B$260,0),1),"")</f>
        <v/>
      </c>
      <c r="E48" s="132"/>
      <c r="F48" s="133"/>
    </row>
    <row r="49" spans="1:6">
      <c r="A49" s="126">
        <f>IF(E49&gt;0,MAX($A$4:A48)+1,0)</f>
        <v>0</v>
      </c>
      <c r="B49" s="127"/>
      <c r="C49" s="128"/>
      <c r="D49" s="118" t="str">
        <f>IFERROR(INDEX('Материал хисобот'!$D$9:$D$259,MATCH(B49,'Материал хисобот'!$B$9:$B$260,0),1),"")</f>
        <v/>
      </c>
      <c r="E49" s="132"/>
      <c r="F49" s="133"/>
    </row>
    <row r="50" spans="1:6">
      <c r="A50" s="126">
        <f>IF(E50&gt;0,MAX($A$4:A49)+1,0)</f>
        <v>0</v>
      </c>
      <c r="B50" s="127"/>
      <c r="C50" s="128"/>
      <c r="D50" s="118" t="str">
        <f>IFERROR(INDEX('Материал хисобот'!$D$9:$D$259,MATCH(B50,'Материал хисобот'!$B$9:$B$260,0),1),"")</f>
        <v/>
      </c>
      <c r="E50" s="132"/>
      <c r="F50" s="133"/>
    </row>
    <row r="51" spans="1:6">
      <c r="A51" s="126">
        <f>IF(E51&gt;0,MAX($A$4:A50)+1,0)</f>
        <v>0</v>
      </c>
      <c r="B51" s="87"/>
      <c r="C51" s="129"/>
      <c r="D51" s="118" t="str">
        <f>IFERROR(INDEX('Материал хисобот'!$D$9:$D$259,MATCH(B51,'Материал хисобот'!$B$9:$B$260,0),1),"")</f>
        <v/>
      </c>
      <c r="E51" s="132"/>
      <c r="F51" s="133"/>
    </row>
    <row r="52" spans="1:6">
      <c r="A52" s="126">
        <f>IF(E52&gt;0,MAX($A$4:A51)+1,0)</f>
        <v>0</v>
      </c>
      <c r="B52" s="87"/>
      <c r="C52" s="129"/>
      <c r="D52" s="118" t="str">
        <f>IFERROR(INDEX('Материал хисобот'!$D$9:$D$259,MATCH(B52,'Материал хисобот'!$B$9:$B$260,0),1),"")</f>
        <v/>
      </c>
      <c r="E52" s="132"/>
      <c r="F52" s="133"/>
    </row>
    <row r="53" spans="1:6">
      <c r="A53" s="126">
        <f>IF(E53&gt;0,MAX($A$4:A52)+1,0)</f>
        <v>0</v>
      </c>
      <c r="B53" s="87"/>
      <c r="C53" s="129"/>
      <c r="D53" s="118" t="str">
        <f>IFERROR(INDEX('Материал хисобот'!$D$9:$D$259,MATCH(B53,'Материал хисобот'!$B$9:$B$260,0),1),"")</f>
        <v/>
      </c>
      <c r="E53" s="132"/>
      <c r="F53" s="133"/>
    </row>
    <row r="54" spans="1:6">
      <c r="A54" s="126">
        <f>IF(E54&gt;0,MAX($A$4:A53)+1,0)</f>
        <v>0</v>
      </c>
      <c r="B54" s="127"/>
      <c r="C54" s="128"/>
      <c r="D54" s="118" t="str">
        <f>IFERROR(INDEX('Материал хисобот'!$D$9:$D$259,MATCH(B54,'Материал хисобот'!$B$9:$B$260,0),1),"")</f>
        <v/>
      </c>
      <c r="E54" s="132"/>
      <c r="F54" s="133"/>
    </row>
    <row r="55" spans="1:6">
      <c r="A55" s="126">
        <f>IF(E55&gt;0,MAX($A$4:A54)+1,0)</f>
        <v>0</v>
      </c>
      <c r="B55" s="127"/>
      <c r="C55" s="128"/>
      <c r="D55" s="118" t="str">
        <f>IFERROR(INDEX('Материал хисобот'!$D$9:$D$259,MATCH(B55,'Материал хисобот'!$B$9:$B$260,0),1),"")</f>
        <v/>
      </c>
      <c r="E55" s="132"/>
      <c r="F55" s="133"/>
    </row>
    <row r="56" spans="1:6">
      <c r="A56" s="126">
        <f>IF(E56&gt;0,MAX($A$4:A55)+1,0)</f>
        <v>0</v>
      </c>
      <c r="B56" s="127"/>
      <c r="C56" s="128"/>
      <c r="D56" s="118" t="str">
        <f>IFERROR(INDEX('Материал хисобот'!$D$9:$D$259,MATCH(B56,'Материал хисобот'!$B$9:$B$260,0),1),"")</f>
        <v/>
      </c>
      <c r="E56" s="132"/>
      <c r="F56" s="133"/>
    </row>
    <row r="57" spans="1:6">
      <c r="A57" s="126">
        <f>IF(E57&gt;0,MAX($A$4:A56)+1,0)</f>
        <v>0</v>
      </c>
      <c r="B57" s="127"/>
      <c r="C57" s="128"/>
      <c r="D57" s="118" t="str">
        <f>IFERROR(INDEX('Материал хисобот'!$D$9:$D$259,MATCH(B57,'Материал хисобот'!$B$9:$B$260,0),1),"")</f>
        <v/>
      </c>
      <c r="E57" s="132"/>
      <c r="F57" s="133"/>
    </row>
    <row r="58" spans="1:6">
      <c r="A58" s="126">
        <f>IF(E58&gt;0,MAX($A$4:A57)+1,0)</f>
        <v>0</v>
      </c>
      <c r="B58" s="127"/>
      <c r="C58" s="128"/>
      <c r="D58" s="118" t="str">
        <f>IFERROR(INDEX('Материал хисобот'!$D$9:$D$259,MATCH(B58,'Материал хисобот'!$B$9:$B$260,0),1),"")</f>
        <v/>
      </c>
      <c r="E58" s="132"/>
      <c r="F58" s="133"/>
    </row>
    <row r="59" spans="1:6">
      <c r="A59" s="126">
        <f>IF(E59&gt;0,MAX($A$4:A58)+1,0)</f>
        <v>0</v>
      </c>
      <c r="B59" s="127"/>
      <c r="C59" s="128"/>
      <c r="D59" s="118" t="str">
        <f>IFERROR(INDEX('Материал хисобот'!$D$9:$D$259,MATCH(B59,'Материал хисобот'!$B$9:$B$260,0),1),"")</f>
        <v/>
      </c>
      <c r="E59" s="132"/>
      <c r="F59" s="133"/>
    </row>
    <row r="60" spans="1:6">
      <c r="A60" s="126">
        <f>IF(E60&gt;0,MAX($A$4:A59)+1,0)</f>
        <v>0</v>
      </c>
      <c r="B60" s="127"/>
      <c r="C60" s="128"/>
      <c r="D60" s="118" t="str">
        <f>IFERROR(INDEX('Материал хисобот'!$D$9:$D$259,MATCH(B60,'Материал хисобот'!$B$9:$B$260,0),1),"")</f>
        <v/>
      </c>
      <c r="E60" s="132"/>
      <c r="F60" s="133"/>
    </row>
    <row r="61" spans="1:6">
      <c r="A61" s="126">
        <f>IF(E61&gt;0,MAX($A$4:A60)+1,0)</f>
        <v>0</v>
      </c>
      <c r="B61" s="127"/>
      <c r="C61" s="128"/>
      <c r="D61" s="118" t="str">
        <f>IFERROR(INDEX('Материал хисобот'!$D$9:$D$259,MATCH(B61,'Материал хисобот'!$B$9:$B$260,0),1),"")</f>
        <v/>
      </c>
      <c r="E61" s="132"/>
      <c r="F61" s="133"/>
    </row>
    <row r="62" spans="1:6">
      <c r="A62" s="126">
        <f>IF(E62&gt;0,MAX($A$4:A61)+1,0)</f>
        <v>0</v>
      </c>
      <c r="B62" s="127"/>
      <c r="C62" s="128"/>
      <c r="D62" s="118" t="str">
        <f>IFERROR(INDEX('Материал хисобот'!$D$9:$D$259,MATCH(B62,'Материал хисобот'!$B$9:$B$260,0),1),"")</f>
        <v/>
      </c>
      <c r="E62" s="132"/>
      <c r="F62" s="133"/>
    </row>
    <row r="63" spans="1:6">
      <c r="A63" s="126">
        <f>IF(E63&gt;0,MAX($A$4:A62)+1,0)</f>
        <v>0</v>
      </c>
      <c r="B63" s="127"/>
      <c r="C63" s="128"/>
      <c r="D63" s="118" t="str">
        <f>IFERROR(INDEX('Материал хисобот'!$D$9:$D$259,MATCH(B63,'Материал хисобот'!$B$9:$B$260,0),1),"")</f>
        <v/>
      </c>
      <c r="E63" s="132"/>
      <c r="F63" s="133"/>
    </row>
    <row r="64" spans="1:6">
      <c r="A64" s="126">
        <f>IF(E64&gt;0,MAX($A$4:A63)+1,0)</f>
        <v>0</v>
      </c>
      <c r="B64" s="127"/>
      <c r="C64" s="128"/>
      <c r="D64" s="118" t="str">
        <f>IFERROR(INDEX('Материал хисобот'!$D$9:$D$259,MATCH(B64,'Материал хисобот'!$B$9:$B$260,0),1),"")</f>
        <v/>
      </c>
      <c r="E64" s="132"/>
      <c r="F64" s="133"/>
    </row>
    <row r="65" spans="1:6">
      <c r="A65" s="126">
        <f>IF(E65&gt;0,MAX($A$4:A64)+1,0)</f>
        <v>0</v>
      </c>
      <c r="B65" s="127"/>
      <c r="C65" s="128"/>
      <c r="D65" s="118" t="str">
        <f>IFERROR(INDEX('Материал хисобот'!$D$9:$D$259,MATCH(B65,'Материал хисобот'!$B$9:$B$260,0),1),"")</f>
        <v/>
      </c>
      <c r="E65" s="132"/>
      <c r="F65" s="133"/>
    </row>
    <row r="66" spans="1:6">
      <c r="A66" s="126">
        <f>IF(E66&gt;0,MAX($A$4:A65)+1,0)</f>
        <v>0</v>
      </c>
      <c r="B66" s="127"/>
      <c r="C66" s="128"/>
      <c r="D66" s="118" t="str">
        <f>IFERROR(INDEX('Материал хисобот'!$D$9:$D$259,MATCH(B66,'Материал хисобот'!$B$9:$B$260,0),1),"")</f>
        <v/>
      </c>
      <c r="E66" s="132"/>
      <c r="F66" s="133"/>
    </row>
    <row r="67" spans="1:6">
      <c r="A67" s="126">
        <f>IF(E67&gt;0,MAX($A$4:A66)+1,0)</f>
        <v>0</v>
      </c>
      <c r="B67" s="127"/>
      <c r="C67" s="128"/>
      <c r="D67" s="118" t="str">
        <f>IFERROR(INDEX('Материал хисобот'!$D$9:$D$259,MATCH(B67,'Материал хисобот'!$B$9:$B$260,0),1),"")</f>
        <v/>
      </c>
      <c r="E67" s="132"/>
      <c r="F67" s="133"/>
    </row>
    <row r="68" spans="1:6">
      <c r="A68" s="126">
        <f>IF(E68&gt;0,MAX($A$4:A67)+1,0)</f>
        <v>0</v>
      </c>
      <c r="B68" s="127"/>
      <c r="C68" s="128"/>
      <c r="D68" s="118" t="str">
        <f>IFERROR(INDEX('Материал хисобот'!$D$9:$D$259,MATCH(B68,'Материал хисобот'!$B$9:$B$260,0),1),"")</f>
        <v/>
      </c>
      <c r="E68" s="132"/>
      <c r="F68" s="133"/>
    </row>
    <row r="69" spans="1:6">
      <c r="A69" s="126">
        <f>IF(E69&gt;0,MAX($A$4:A68)+1,0)</f>
        <v>0</v>
      </c>
      <c r="B69" s="127"/>
      <c r="C69" s="128"/>
      <c r="D69" s="118" t="str">
        <f>IFERROR(INDEX('Материал хисобот'!$D$9:$D$259,MATCH(B69,'Материал хисобот'!$B$9:$B$260,0),1),"")</f>
        <v/>
      </c>
      <c r="E69" s="132"/>
      <c r="F69" s="133"/>
    </row>
    <row r="70" spans="1:6">
      <c r="A70" s="126">
        <f>IF(E70&gt;0,MAX($A$4:A69)+1,0)</f>
        <v>0</v>
      </c>
      <c r="B70" s="127"/>
      <c r="C70" s="128"/>
      <c r="D70" s="118" t="str">
        <f>IFERROR(INDEX('Материал хисобот'!$D$9:$D$259,MATCH(B70,'Материал хисобот'!$B$9:$B$260,0),1),"")</f>
        <v/>
      </c>
      <c r="E70" s="132"/>
      <c r="F70" s="133"/>
    </row>
    <row r="71" spans="1:6">
      <c r="A71" s="126">
        <f>IF(E71&gt;0,MAX($A$4:A70)+1,0)</f>
        <v>0</v>
      </c>
      <c r="B71" s="127"/>
      <c r="C71" s="128"/>
      <c r="D71" s="118" t="str">
        <f>IFERROR(INDEX('Материал хисобот'!$D$9:$D$259,MATCH(B71,'Материал хисобот'!$B$9:$B$260,0),1),"")</f>
        <v/>
      </c>
      <c r="E71" s="132"/>
      <c r="F71" s="133"/>
    </row>
    <row r="72" spans="1:6">
      <c r="A72" s="126">
        <f>IF(E72&gt;0,MAX($A$4:A71)+1,0)</f>
        <v>0</v>
      </c>
      <c r="B72" s="127"/>
      <c r="C72" s="128"/>
      <c r="D72" s="118" t="str">
        <f>IFERROR(INDEX('Материал хисобот'!$D$9:$D$259,MATCH(B72,'Материал хисобот'!$B$9:$B$260,0),1),"")</f>
        <v/>
      </c>
      <c r="E72" s="132"/>
      <c r="F72" s="133"/>
    </row>
    <row r="73" spans="1:6">
      <c r="A73" s="126">
        <f>IF(E73&gt;0,MAX($A$4:A72)+1,0)</f>
        <v>0</v>
      </c>
      <c r="B73" s="127"/>
      <c r="C73" s="128"/>
      <c r="D73" s="118" t="str">
        <f>IFERROR(INDEX('Материал хисобот'!$D$9:$D$259,MATCH(B73,'Материал хисобот'!$B$9:$B$260,0),1),"")</f>
        <v/>
      </c>
      <c r="E73" s="132"/>
      <c r="F73" s="133"/>
    </row>
    <row r="74" spans="1:6">
      <c r="A74" s="126">
        <f>IF(E74&gt;0,MAX($A$4:A73)+1,0)</f>
        <v>0</v>
      </c>
      <c r="B74" s="127"/>
      <c r="C74" s="128"/>
      <c r="D74" s="118" t="str">
        <f>IFERROR(INDEX('Материал хисобот'!$D$9:$D$259,MATCH(B74,'Материал хисобот'!$B$9:$B$260,0),1),"")</f>
        <v/>
      </c>
      <c r="E74" s="132"/>
      <c r="F74" s="133"/>
    </row>
    <row r="75" spans="1:6">
      <c r="A75" s="126">
        <f>IF(E75&gt;0,MAX($A$4:A74)+1,0)</f>
        <v>0</v>
      </c>
      <c r="B75" s="127"/>
      <c r="C75" s="128"/>
      <c r="D75" s="118" t="str">
        <f>IFERROR(INDEX('Материал хисобот'!$D$9:$D$259,MATCH(B75,'Материал хисобот'!$B$9:$B$260,0),1),"")</f>
        <v/>
      </c>
      <c r="E75" s="132"/>
      <c r="F75" s="133"/>
    </row>
    <row r="76" spans="1:6">
      <c r="A76" s="126">
        <f>IF(E76&gt;0,MAX($A$4:A75)+1,0)</f>
        <v>0</v>
      </c>
      <c r="B76" s="127"/>
      <c r="C76" s="128"/>
      <c r="D76" s="118" t="str">
        <f>IFERROR(INDEX('Материал хисобот'!$D$9:$D$259,MATCH(B76,'Материал хисобот'!$B$9:$B$260,0),1),"")</f>
        <v/>
      </c>
      <c r="E76" s="132"/>
      <c r="F76" s="133"/>
    </row>
    <row r="77" spans="1:6">
      <c r="A77" s="126">
        <f>IF(E77&gt;0,MAX($A$4:A76)+1,0)</f>
        <v>0</v>
      </c>
      <c r="B77" s="127"/>
      <c r="C77" s="128"/>
      <c r="D77" s="118" t="str">
        <f>IFERROR(INDEX('Материал хисобот'!$D$9:$D$259,MATCH(B77,'Материал хисобот'!$B$9:$B$260,0),1),"")</f>
        <v/>
      </c>
      <c r="E77" s="132"/>
      <c r="F77" s="133"/>
    </row>
    <row r="78" spans="1:6">
      <c r="A78" s="126">
        <f>IF(E78&gt;0,MAX($A$4:A77)+1,0)</f>
        <v>0</v>
      </c>
      <c r="B78" s="127"/>
      <c r="C78" s="128"/>
      <c r="D78" s="118" t="str">
        <f>IFERROR(INDEX('Материал хисобот'!$D$9:$D$259,MATCH(B78,'Материал хисобот'!$B$9:$B$260,0),1),"")</f>
        <v/>
      </c>
      <c r="E78" s="132"/>
      <c r="F78" s="133"/>
    </row>
    <row r="79" spans="1:6">
      <c r="A79" s="126">
        <f>IF(E79&gt;0,MAX($A$4:A78)+1,0)</f>
        <v>0</v>
      </c>
      <c r="B79" s="127"/>
      <c r="C79" s="128"/>
      <c r="D79" s="118" t="str">
        <f>IFERROR(INDEX('Материал хисобот'!$D$9:$D$259,MATCH(B79,'Материал хисобот'!$B$9:$B$260,0),1),"")</f>
        <v/>
      </c>
      <c r="E79" s="132"/>
      <c r="F79" s="133"/>
    </row>
    <row r="80" spans="1:6">
      <c r="A80" s="126">
        <f>IF(E80&gt;0,MAX($A$4:A79)+1,0)</f>
        <v>0</v>
      </c>
      <c r="B80" s="127"/>
      <c r="C80" s="128"/>
      <c r="D80" s="118" t="str">
        <f>IFERROR(INDEX('Материал хисобот'!$D$9:$D$259,MATCH(B80,'Материал хисобот'!$B$9:$B$260,0),1),"")</f>
        <v/>
      </c>
      <c r="E80" s="132"/>
      <c r="F80" s="133"/>
    </row>
    <row r="81" spans="1:6">
      <c r="A81" s="126">
        <f>IF(E81&gt;0,MAX($A$4:A80)+1,0)</f>
        <v>0</v>
      </c>
      <c r="B81" s="127"/>
      <c r="C81" s="128"/>
      <c r="D81" s="118" t="str">
        <f>IFERROR(INDEX('Материал хисобот'!$D$9:$D$259,MATCH(B81,'Материал хисобот'!$B$9:$B$260,0),1),"")</f>
        <v/>
      </c>
      <c r="E81" s="132"/>
      <c r="F81" s="133"/>
    </row>
    <row r="82" spans="1:6">
      <c r="A82" s="126">
        <f>IF(E82&gt;0,MAX($A$4:A81)+1,0)</f>
        <v>0</v>
      </c>
      <c r="B82" s="127"/>
      <c r="C82" s="128"/>
      <c r="D82" s="118" t="str">
        <f>IFERROR(INDEX('Материал хисобот'!$D$9:$D$259,MATCH(B82,'Материал хисобот'!$B$9:$B$260,0),1),"")</f>
        <v/>
      </c>
      <c r="E82" s="132"/>
      <c r="F82" s="133"/>
    </row>
    <row r="83" spans="1:6">
      <c r="A83" s="126">
        <f>IF(E83&gt;0,MAX($A$4:A82)+1,0)</f>
        <v>0</v>
      </c>
      <c r="B83" s="127"/>
      <c r="C83" s="128"/>
      <c r="D83" s="118" t="str">
        <f>IFERROR(INDEX('Материал хисобот'!$D$9:$D$259,MATCH(B83,'Материал хисобот'!$B$9:$B$260,0),1),"")</f>
        <v/>
      </c>
      <c r="E83" s="132"/>
      <c r="F83" s="133"/>
    </row>
    <row r="84" spans="1:6">
      <c r="A84" s="126">
        <f>IF(E84&gt;0,MAX($A$4:A83)+1,0)</f>
        <v>0</v>
      </c>
      <c r="B84" s="127"/>
      <c r="C84" s="128"/>
      <c r="D84" s="118" t="str">
        <f>IFERROR(INDEX('Материал хисобот'!$D$9:$D$259,MATCH(B84,'Материал хисобот'!$B$9:$B$260,0),1),"")</f>
        <v/>
      </c>
      <c r="E84" s="132"/>
      <c r="F84" s="133"/>
    </row>
    <row r="85" spans="1:6">
      <c r="A85" s="126">
        <f>IF(E85&gt;0,MAX($A$4:A84)+1,0)</f>
        <v>0</v>
      </c>
      <c r="B85" s="127"/>
      <c r="C85" s="128"/>
      <c r="D85" s="118" t="str">
        <f>IFERROR(INDEX('Материал хисобот'!$D$9:$D$259,MATCH(B85,'Материал хисобот'!$B$9:$B$260,0),1),"")</f>
        <v/>
      </c>
      <c r="E85" s="132"/>
      <c r="F85" s="133"/>
    </row>
    <row r="86" spans="1:6">
      <c r="A86" s="126">
        <f>IF(E86&gt;0,MAX($A$4:A85)+1,0)</f>
        <v>0</v>
      </c>
      <c r="B86" s="127"/>
      <c r="C86" s="128"/>
      <c r="D86" s="118" t="str">
        <f>IFERROR(INDEX('Материал хисобот'!$D$9:$D$259,MATCH(B86,'Материал хисобот'!$B$9:$B$260,0),1),"")</f>
        <v/>
      </c>
      <c r="E86" s="132"/>
      <c r="F86" s="133"/>
    </row>
    <row r="87" spans="1:6">
      <c r="A87" s="126">
        <f>IF(E87&gt;0,MAX($A$4:A86)+1,0)</f>
        <v>0</v>
      </c>
      <c r="B87" s="127"/>
      <c r="C87" s="128"/>
      <c r="D87" s="118" t="str">
        <f>IFERROR(INDEX('Материал хисобот'!$D$9:$D$259,MATCH(B87,'Материал хисобот'!$B$9:$B$260,0),1),"")</f>
        <v/>
      </c>
      <c r="E87" s="132"/>
      <c r="F87" s="133"/>
    </row>
    <row r="88" spans="1:6">
      <c r="A88" s="126">
        <f>IF(E88&gt;0,MAX($A$4:A87)+1,0)</f>
        <v>0</v>
      </c>
      <c r="B88" s="127"/>
      <c r="C88" s="128"/>
      <c r="D88" s="118" t="str">
        <f>IFERROR(INDEX('Материал хисобот'!$D$9:$D$259,MATCH(B88,'Материал хисобот'!$B$9:$B$260,0),1),"")</f>
        <v/>
      </c>
      <c r="E88" s="132"/>
      <c r="F88" s="133"/>
    </row>
    <row r="89" spans="1:6">
      <c r="A89" s="126">
        <f>IF(E89&gt;0,MAX($A$4:A88)+1,0)</f>
        <v>0</v>
      </c>
      <c r="B89" s="127"/>
      <c r="C89" s="128"/>
      <c r="D89" s="118" t="str">
        <f>IFERROR(INDEX('Материал хисобот'!$D$9:$D$259,MATCH(B89,'Материал хисобот'!$B$9:$B$260,0),1),"")</f>
        <v/>
      </c>
      <c r="E89" s="132"/>
      <c r="F89" s="133"/>
    </row>
    <row r="90" spans="1:6">
      <c r="A90" s="126">
        <f>IF(E90&gt;0,MAX($A$4:A89)+1,0)</f>
        <v>0</v>
      </c>
      <c r="B90" s="127"/>
      <c r="C90" s="128"/>
      <c r="D90" s="118" t="str">
        <f>IFERROR(INDEX('Материал хисобот'!$D$9:$D$259,MATCH(B90,'Материал хисобот'!$B$9:$B$260,0),1),"")</f>
        <v/>
      </c>
      <c r="E90" s="132"/>
      <c r="F90" s="133"/>
    </row>
    <row r="91" spans="1:6">
      <c r="A91" s="126">
        <f>IF(E91&gt;0,MAX($A$4:A90)+1,0)</f>
        <v>0</v>
      </c>
      <c r="B91" s="127"/>
      <c r="C91" s="128"/>
      <c r="D91" s="118" t="str">
        <f>IFERROR(INDEX('Материал хисобот'!$D$9:$D$259,MATCH(B91,'Материал хисобот'!$B$9:$B$260,0),1),"")</f>
        <v/>
      </c>
      <c r="E91" s="132"/>
      <c r="F91" s="133"/>
    </row>
    <row r="92" spans="1:6">
      <c r="A92" s="126">
        <f>IF(E92&gt;0,MAX($A$4:A91)+1,0)</f>
        <v>0</v>
      </c>
      <c r="B92" s="127"/>
      <c r="C92" s="128"/>
      <c r="D92" s="118" t="str">
        <f>IFERROR(INDEX('Материал хисобот'!$D$9:$D$259,MATCH(B92,'Материал хисобот'!$B$9:$B$260,0),1),"")</f>
        <v/>
      </c>
      <c r="E92" s="132"/>
      <c r="F92" s="133"/>
    </row>
    <row r="93" spans="1:6">
      <c r="A93" s="126">
        <f>IF(E93&gt;0,MAX($A$4:A92)+1,0)</f>
        <v>0</v>
      </c>
      <c r="B93" s="127"/>
      <c r="C93" s="128"/>
      <c r="D93" s="118" t="str">
        <f>IFERROR(INDEX('Материал хисобот'!$D$9:$D$259,MATCH(B93,'Материал хисобот'!$B$9:$B$260,0),1),"")</f>
        <v/>
      </c>
      <c r="E93" s="132"/>
      <c r="F93" s="133"/>
    </row>
    <row r="94" spans="1:6">
      <c r="A94" s="126">
        <f>IF(E94&gt;0,MAX($A$4:A93)+1,0)</f>
        <v>0</v>
      </c>
      <c r="B94" s="127"/>
      <c r="C94" s="128"/>
      <c r="D94" s="118" t="str">
        <f>IFERROR(INDEX('Материал хисобот'!$D$9:$D$259,MATCH(B94,'Материал хисобот'!$B$9:$B$260,0),1),"")</f>
        <v/>
      </c>
      <c r="E94" s="132"/>
      <c r="F94" s="133"/>
    </row>
    <row r="95" spans="1:6">
      <c r="A95" s="126">
        <f>IF(E95&gt;0,MAX($A$4:A94)+1,0)</f>
        <v>0</v>
      </c>
      <c r="B95" s="127"/>
      <c r="C95" s="128"/>
      <c r="D95" s="118" t="str">
        <f>IFERROR(INDEX('Материал хисобот'!$D$9:$D$259,MATCH(B95,'Материал хисобот'!$B$9:$B$260,0),1),"")</f>
        <v/>
      </c>
      <c r="E95" s="132"/>
      <c r="F95" s="133"/>
    </row>
    <row r="96" spans="1:6">
      <c r="A96" s="126">
        <f>IF(E96&gt;0,MAX($A$4:A95)+1,0)</f>
        <v>0</v>
      </c>
      <c r="B96" s="127"/>
      <c r="C96" s="128"/>
      <c r="D96" s="118" t="str">
        <f>IFERROR(INDEX('Материал хисобот'!$D$9:$D$259,MATCH(B96,'Материал хисобот'!$B$9:$B$260,0),1),"")</f>
        <v/>
      </c>
      <c r="E96" s="132"/>
      <c r="F96" s="133"/>
    </row>
    <row r="97" spans="1:6">
      <c r="A97" s="126">
        <f>IF(E97&gt;0,MAX($A$4:A96)+1,0)</f>
        <v>0</v>
      </c>
      <c r="B97" s="127"/>
      <c r="C97" s="128"/>
      <c r="D97" s="118" t="str">
        <f>IFERROR(INDEX('Материал хисобот'!$D$9:$D$259,MATCH(B97,'Материал хисобот'!$B$9:$B$260,0),1),"")</f>
        <v/>
      </c>
      <c r="E97" s="132"/>
      <c r="F97" s="133"/>
    </row>
    <row r="98" spans="1:6">
      <c r="A98" s="126">
        <f>IF(E98&gt;0,MAX($A$4:A97)+1,0)</f>
        <v>0</v>
      </c>
      <c r="B98" s="127"/>
      <c r="C98" s="128"/>
      <c r="D98" s="118" t="str">
        <f>IFERROR(INDEX('Материал хисобот'!$D$9:$D$259,MATCH(B98,'Материал хисобот'!$B$9:$B$260,0),1),"")</f>
        <v/>
      </c>
      <c r="E98" s="132"/>
      <c r="F98" s="133"/>
    </row>
    <row r="99" spans="1:6">
      <c r="A99" s="126">
        <f>IF(E99&gt;0,MAX($A$4:A98)+1,0)</f>
        <v>0</v>
      </c>
      <c r="B99" s="127"/>
      <c r="C99" s="128"/>
      <c r="D99" s="118" t="str">
        <f>IFERROR(INDEX('Материал хисобот'!$D$9:$D$259,MATCH(B99,'Материал хисобот'!$B$9:$B$260,0),1),"")</f>
        <v/>
      </c>
      <c r="E99" s="132"/>
      <c r="F99" s="133"/>
    </row>
    <row r="100" spans="1:6">
      <c r="A100" s="126">
        <f>IF(E100&gt;0,MAX($A$4:A99)+1,0)</f>
        <v>0</v>
      </c>
      <c r="B100" s="127"/>
      <c r="C100" s="128"/>
      <c r="D100" s="118" t="str">
        <f>IFERROR(INDEX('Материал хисобот'!$D$9:$D$259,MATCH(B100,'Материал хисобот'!$B$9:$B$260,0),1),"")</f>
        <v/>
      </c>
      <c r="E100" s="132"/>
      <c r="F100" s="133"/>
    </row>
    <row r="101" spans="1:6">
      <c r="A101" s="126">
        <f>IF(E101&gt;0,MAX($A$4:A100)+1,0)</f>
        <v>0</v>
      </c>
      <c r="B101" s="127"/>
      <c r="C101" s="128"/>
      <c r="D101" s="118" t="str">
        <f>IFERROR(INDEX('Материал хисобот'!$D$9:$D$259,MATCH(B101,'Материал хисобот'!$B$9:$B$260,0),1),"")</f>
        <v/>
      </c>
      <c r="E101" s="132"/>
      <c r="F101" s="133"/>
    </row>
    <row r="102" spans="1:6">
      <c r="A102" s="126">
        <f>IF(E102&gt;0,MAX($A$4:A101)+1,0)</f>
        <v>0</v>
      </c>
      <c r="B102" s="127"/>
      <c r="C102" s="128"/>
      <c r="D102" s="118" t="str">
        <f>IFERROR(INDEX('Материал хисобот'!$D$9:$D$259,MATCH(B102,'Материал хисобот'!$B$9:$B$260,0),1),"")</f>
        <v/>
      </c>
      <c r="E102" s="132"/>
      <c r="F102" s="133"/>
    </row>
    <row r="103" spans="1:6">
      <c r="A103" s="126">
        <f>IF(E103&gt;0,MAX($A$4:A102)+1,0)</f>
        <v>0</v>
      </c>
      <c r="B103" s="127"/>
      <c r="C103" s="128"/>
      <c r="D103" s="118" t="str">
        <f>IFERROR(INDEX('Материал хисобот'!$D$9:$D$259,MATCH(B103,'Материал хисобот'!$B$9:$B$260,0),1),"")</f>
        <v/>
      </c>
      <c r="E103" s="132"/>
      <c r="F103" s="133"/>
    </row>
    <row r="104" spans="1:6">
      <c r="A104" s="126">
        <f>IF(E104&gt;0,MAX($A$4:A103)+1,0)</f>
        <v>0</v>
      </c>
      <c r="B104" s="127"/>
      <c r="C104" s="128"/>
      <c r="D104" s="118" t="str">
        <f>IFERROR(INDEX('Материал хисобот'!$D$9:$D$259,MATCH(B104,'Материал хисобот'!$B$9:$B$260,0),1),"")</f>
        <v/>
      </c>
      <c r="E104" s="132"/>
      <c r="F104" s="133"/>
    </row>
    <row r="105" spans="1:6">
      <c r="A105" s="126">
        <f>IF(E105&gt;0,MAX($A$4:A104)+1,0)</f>
        <v>0</v>
      </c>
      <c r="B105" s="127"/>
      <c r="C105" s="128"/>
      <c r="D105" s="118" t="str">
        <f>IFERROR(INDEX('Материал хисобот'!$D$9:$D$259,MATCH(B105,'Материал хисобот'!$B$9:$B$260,0),1),"")</f>
        <v/>
      </c>
      <c r="E105" s="132"/>
      <c r="F105" s="133"/>
    </row>
    <row r="106" spans="1:6">
      <c r="A106" s="126">
        <f>IF(E106&gt;0,MAX($A$4:A105)+1,0)</f>
        <v>0</v>
      </c>
      <c r="B106" s="127"/>
      <c r="C106" s="128"/>
      <c r="D106" s="118" t="str">
        <f>IFERROR(INDEX('Материал хисобот'!$D$9:$D$259,MATCH(B106,'Материал хисобот'!$B$9:$B$260,0),1),"")</f>
        <v/>
      </c>
      <c r="E106" s="132"/>
      <c r="F106" s="133"/>
    </row>
    <row r="107" spans="1:6">
      <c r="A107" s="126">
        <f>IF(E107&gt;0,MAX($A$4:A106)+1,0)</f>
        <v>0</v>
      </c>
      <c r="B107" s="127"/>
      <c r="C107" s="128"/>
      <c r="D107" s="118" t="str">
        <f>IFERROR(INDEX('Материал хисобот'!$D$9:$D$259,MATCH(B107,'Материал хисобот'!$B$9:$B$260,0),1),"")</f>
        <v/>
      </c>
      <c r="E107" s="132"/>
      <c r="F107" s="133"/>
    </row>
    <row r="108" spans="1:6">
      <c r="A108" s="126">
        <f>IF(E108&gt;0,MAX($A$4:A107)+1,0)</f>
        <v>0</v>
      </c>
      <c r="B108" s="127"/>
      <c r="C108" s="128"/>
      <c r="D108" s="118" t="str">
        <f>IFERROR(INDEX('Материал хисобот'!$D$9:$D$259,MATCH(B108,'Материал хисобот'!$B$9:$B$260,0),1),"")</f>
        <v/>
      </c>
      <c r="E108" s="132"/>
      <c r="F108" s="133"/>
    </row>
    <row r="109" spans="1:6">
      <c r="A109" s="126">
        <f>IF(E109&gt;0,MAX($A$4:A108)+1,0)</f>
        <v>0</v>
      </c>
      <c r="B109" s="127"/>
      <c r="C109" s="128"/>
      <c r="D109" s="118" t="str">
        <f>IFERROR(INDEX('Материал хисобот'!$D$9:$D$259,MATCH(B109,'Материал хисобот'!$B$9:$B$260,0),1),"")</f>
        <v/>
      </c>
      <c r="E109" s="132"/>
      <c r="F109" s="133"/>
    </row>
    <row r="110" spans="1:6">
      <c r="A110" s="126">
        <f>IF(E110&gt;0,MAX($A$4:A109)+1,0)</f>
        <v>0</v>
      </c>
      <c r="B110" s="127"/>
      <c r="C110" s="128"/>
      <c r="D110" s="118" t="str">
        <f>IFERROR(INDEX('Материал хисобот'!$D$9:$D$259,MATCH(B110,'Материал хисобот'!$B$9:$B$260,0),1),"")</f>
        <v/>
      </c>
      <c r="E110" s="132"/>
      <c r="F110" s="133"/>
    </row>
    <row r="111" spans="1:6">
      <c r="A111" s="126">
        <f>IF(E111&gt;0,MAX($A$4:A110)+1,0)</f>
        <v>0</v>
      </c>
      <c r="B111" s="127"/>
      <c r="C111" s="128"/>
      <c r="D111" s="118" t="str">
        <f>IFERROR(INDEX('Материал хисобот'!$D$9:$D$259,MATCH(B111,'Материал хисобот'!$B$9:$B$260,0),1),"")</f>
        <v/>
      </c>
      <c r="E111" s="132"/>
      <c r="F111" s="133"/>
    </row>
    <row r="112" spans="1:6">
      <c r="A112" s="126">
        <f>IF(E112&gt;0,MAX($A$4:A111)+1,0)</f>
        <v>0</v>
      </c>
      <c r="B112" s="127"/>
      <c r="C112" s="128"/>
      <c r="D112" s="118" t="str">
        <f>IFERROR(INDEX('Материал хисобот'!$D$9:$D$259,MATCH(B112,'Материал хисобот'!$B$9:$B$260,0),1),"")</f>
        <v/>
      </c>
      <c r="E112" s="132"/>
      <c r="F112" s="133"/>
    </row>
    <row r="113" spans="1:6">
      <c r="A113" s="126">
        <f>IF(E113&gt;0,MAX($A$4:A112)+1,0)</f>
        <v>0</v>
      </c>
      <c r="B113" s="127"/>
      <c r="C113" s="128"/>
      <c r="D113" s="118" t="str">
        <f>IFERROR(INDEX('Материал хисобот'!$D$9:$D$259,MATCH(B113,'Материал хисобот'!$B$9:$B$260,0),1),"")</f>
        <v/>
      </c>
      <c r="E113" s="132"/>
      <c r="F113" s="133"/>
    </row>
    <row r="114" spans="1:6">
      <c r="A114" s="126">
        <f>IF(E114&gt;0,MAX($A$4:A113)+1,0)</f>
        <v>0</v>
      </c>
      <c r="B114" s="127"/>
      <c r="C114" s="128"/>
      <c r="D114" s="118" t="str">
        <f>IFERROR(INDEX('Материал хисобот'!$D$9:$D$259,MATCH(B114,'Материал хисобот'!$B$9:$B$260,0),1),"")</f>
        <v/>
      </c>
      <c r="E114" s="132"/>
      <c r="F114" s="133"/>
    </row>
    <row r="115" spans="1:6">
      <c r="A115" s="126">
        <f>IF(E115&gt;0,MAX($A$4:A114)+1,0)</f>
        <v>0</v>
      </c>
      <c r="B115" s="127"/>
      <c r="C115" s="128"/>
      <c r="D115" s="118" t="str">
        <f>IFERROR(INDEX('Материал хисобот'!$D$9:$D$259,MATCH(B115,'Материал хисобот'!$B$9:$B$260,0),1),"")</f>
        <v/>
      </c>
      <c r="E115" s="132"/>
      <c r="F115" s="133"/>
    </row>
    <row r="116" spans="1:6">
      <c r="A116" s="126">
        <f>IF(E116&gt;0,MAX($A$4:A115)+1,0)</f>
        <v>0</v>
      </c>
      <c r="B116" s="127"/>
      <c r="C116" s="128"/>
      <c r="D116" s="118" t="str">
        <f>IFERROR(INDEX('Материал хисобот'!$D$9:$D$259,MATCH(B116,'Материал хисобот'!$B$9:$B$260,0),1),"")</f>
        <v/>
      </c>
      <c r="E116" s="132"/>
      <c r="F116" s="133"/>
    </row>
    <row r="117" spans="1:6">
      <c r="A117" s="126">
        <f>IF(E117&gt;0,MAX($A$4:A116)+1,0)</f>
        <v>0</v>
      </c>
      <c r="B117" s="127"/>
      <c r="C117" s="128"/>
      <c r="D117" s="118" t="str">
        <f>IFERROR(INDEX('Материал хисобот'!$D$9:$D$259,MATCH(B117,'Материал хисобот'!$B$9:$B$260,0),1),"")</f>
        <v/>
      </c>
      <c r="E117" s="132"/>
      <c r="F117" s="133"/>
    </row>
    <row r="118" spans="1:6">
      <c r="A118" s="126">
        <f>IF(E118&gt;0,MAX($A$4:A117)+1,0)</f>
        <v>0</v>
      </c>
      <c r="B118" s="127"/>
      <c r="C118" s="128"/>
      <c r="D118" s="118" t="str">
        <f>IFERROR(INDEX('Материал хисобот'!$D$9:$D$259,MATCH(B118,'Материал хисобот'!$B$9:$B$260,0),1),"")</f>
        <v/>
      </c>
      <c r="E118" s="132"/>
      <c r="F118" s="133"/>
    </row>
    <row r="119" spans="1:6">
      <c r="A119" s="126">
        <f>IF(E119&gt;0,MAX($A$4:A118)+1,0)</f>
        <v>0</v>
      </c>
      <c r="B119" s="127"/>
      <c r="C119" s="128"/>
      <c r="D119" s="118" t="str">
        <f>IFERROR(INDEX('Материал хисобот'!$D$9:$D$259,MATCH(B119,'Материал хисобот'!$B$9:$B$260,0),1),"")</f>
        <v/>
      </c>
      <c r="E119" s="132"/>
      <c r="F119" s="133"/>
    </row>
    <row r="120" spans="1:6">
      <c r="A120" s="126">
        <f>IF(E120&gt;0,MAX($A$4:A119)+1,0)</f>
        <v>0</v>
      </c>
      <c r="B120" s="127"/>
      <c r="C120" s="128"/>
      <c r="D120" s="118" t="str">
        <f>IFERROR(INDEX('Материал хисобот'!$D$9:$D$259,MATCH(B120,'Материал хисобот'!$B$9:$B$260,0),1),"")</f>
        <v/>
      </c>
      <c r="E120" s="132"/>
      <c r="F120" s="133"/>
    </row>
    <row r="121" spans="1:6">
      <c r="A121" s="126">
        <f>IF(E121&gt;0,MAX($A$4:A120)+1,0)</f>
        <v>0</v>
      </c>
      <c r="B121" s="127"/>
      <c r="C121" s="128"/>
      <c r="D121" s="118" t="str">
        <f>IFERROR(INDEX('Материал хисобот'!$D$9:$D$259,MATCH(B121,'Материал хисобот'!$B$9:$B$260,0),1),"")</f>
        <v/>
      </c>
      <c r="E121" s="132"/>
      <c r="F121" s="133"/>
    </row>
    <row r="122" spans="1:6">
      <c r="A122" s="126">
        <f>IF(E122&gt;0,MAX($A$4:A121)+1,0)</f>
        <v>0</v>
      </c>
      <c r="B122" s="127"/>
      <c r="C122" s="128"/>
      <c r="D122" s="118" t="str">
        <f>IFERROR(INDEX('Материал хисобот'!$D$9:$D$259,MATCH(B122,'Материал хисобот'!$B$9:$B$260,0),1),"")</f>
        <v/>
      </c>
      <c r="E122" s="132"/>
      <c r="F122" s="133"/>
    </row>
    <row r="123" spans="1:6">
      <c r="A123" s="126">
        <f>IF(E123&gt;0,MAX($A$4:A122)+1,0)</f>
        <v>0</v>
      </c>
      <c r="B123" s="127"/>
      <c r="C123" s="128"/>
      <c r="D123" s="118" t="str">
        <f>IFERROR(INDEX('Материал хисобот'!$D$9:$D$259,MATCH(B123,'Материал хисобот'!$B$9:$B$260,0),1),"")</f>
        <v/>
      </c>
      <c r="E123" s="132"/>
      <c r="F123" s="133"/>
    </row>
    <row r="124" spans="1:6">
      <c r="A124" s="126">
        <f>IF(E124&gt;0,MAX($A$4:A123)+1,0)</f>
        <v>0</v>
      </c>
      <c r="B124" s="127"/>
      <c r="C124" s="128"/>
      <c r="D124" s="118" t="str">
        <f>IFERROR(INDEX('Материал хисобот'!$D$9:$D$259,MATCH(B124,'Материал хисобот'!$B$9:$B$260,0),1),"")</f>
        <v/>
      </c>
      <c r="E124" s="132"/>
      <c r="F124" s="133"/>
    </row>
    <row r="125" spans="1:6">
      <c r="A125" s="126">
        <f>IF(E125&gt;0,MAX($A$4:A124)+1,0)</f>
        <v>0</v>
      </c>
      <c r="B125" s="127"/>
      <c r="C125" s="128"/>
      <c r="D125" s="118" t="str">
        <f>IFERROR(INDEX('Материал хисобот'!$D$9:$D$259,MATCH(B125,'Материал хисобот'!$B$9:$B$260,0),1),"")</f>
        <v/>
      </c>
      <c r="E125" s="132"/>
      <c r="F125" s="133"/>
    </row>
    <row r="126" spans="1:6">
      <c r="A126" s="126">
        <f>IF(E126&gt;0,MAX($A$4:A125)+1,0)</f>
        <v>0</v>
      </c>
      <c r="B126" s="127"/>
      <c r="C126" s="128"/>
      <c r="D126" s="118" t="str">
        <f>IFERROR(INDEX('Материал хисобот'!$D$9:$D$259,MATCH(B126,'Материал хисобот'!$B$9:$B$260,0),1),"")</f>
        <v/>
      </c>
      <c r="E126" s="132"/>
      <c r="F126" s="133"/>
    </row>
    <row r="127" spans="1:6">
      <c r="A127" s="126">
        <f>IF(E127&gt;0,MAX($A$4:A126)+1,0)</f>
        <v>0</v>
      </c>
      <c r="B127" s="127"/>
      <c r="C127" s="128"/>
      <c r="D127" s="118" t="str">
        <f>IFERROR(INDEX('Материал хисобот'!$D$9:$D$259,MATCH(B127,'Материал хисобот'!$B$9:$B$260,0),1),"")</f>
        <v/>
      </c>
      <c r="E127" s="132"/>
      <c r="F127" s="133"/>
    </row>
    <row r="128" spans="1:6">
      <c r="A128" s="126">
        <f>IF(E128&gt;0,MAX($A$4:A127)+1,0)</f>
        <v>0</v>
      </c>
      <c r="B128" s="127"/>
      <c r="C128" s="128"/>
      <c r="D128" s="118" t="str">
        <f>IFERROR(INDEX('Материал хисобот'!$D$9:$D$259,MATCH(B128,'Материал хисобот'!$B$9:$B$260,0),1),"")</f>
        <v/>
      </c>
      <c r="E128" s="132"/>
      <c r="F128" s="133"/>
    </row>
    <row r="129" spans="1:6">
      <c r="A129" s="126">
        <f>IF(E129&gt;0,MAX($A$4:A128)+1,0)</f>
        <v>0</v>
      </c>
      <c r="B129" s="127"/>
      <c r="C129" s="128"/>
      <c r="D129" s="118" t="str">
        <f>IFERROR(INDEX('Материал хисобот'!$D$9:$D$259,MATCH(B129,'Материал хисобот'!$B$9:$B$260,0),1),"")</f>
        <v/>
      </c>
      <c r="E129" s="132"/>
      <c r="F129" s="133"/>
    </row>
    <row r="130" spans="1:6">
      <c r="A130" s="126">
        <f>IF(E130&gt;0,MAX($A$4:A129)+1,0)</f>
        <v>0</v>
      </c>
      <c r="B130" s="127"/>
      <c r="C130" s="128"/>
      <c r="D130" s="118" t="str">
        <f>IFERROR(INDEX('Материал хисобот'!$D$9:$D$259,MATCH(B130,'Материал хисобот'!$B$9:$B$260,0),1),"")</f>
        <v/>
      </c>
      <c r="E130" s="132"/>
      <c r="F130" s="133"/>
    </row>
    <row r="131" spans="1:6">
      <c r="A131" s="126">
        <f>IF(E131&gt;0,MAX($A$4:A130)+1,0)</f>
        <v>0</v>
      </c>
      <c r="B131" s="127"/>
      <c r="C131" s="128"/>
      <c r="D131" s="118" t="str">
        <f>IFERROR(INDEX('Материал хисобот'!$D$9:$D$259,MATCH(B131,'Материал хисобот'!$B$9:$B$260,0),1),"")</f>
        <v/>
      </c>
      <c r="E131" s="132"/>
      <c r="F131" s="133"/>
    </row>
    <row r="132" spans="1:6">
      <c r="A132" s="126">
        <f>IF(E132&gt;0,MAX($A$4:A131)+1,0)</f>
        <v>0</v>
      </c>
      <c r="B132" s="127"/>
      <c r="C132" s="128"/>
      <c r="D132" s="118" t="str">
        <f>IFERROR(INDEX('Материал хисобот'!$D$9:$D$259,MATCH(B132,'Материал хисобот'!$B$9:$B$260,0),1),"")</f>
        <v/>
      </c>
      <c r="E132" s="132"/>
      <c r="F132" s="133"/>
    </row>
    <row r="133" spans="1:6">
      <c r="A133" s="126">
        <f>IF(E133&gt;0,MAX($A$4:A132)+1,0)</f>
        <v>0</v>
      </c>
      <c r="B133" s="127"/>
      <c r="C133" s="128"/>
      <c r="D133" s="118" t="str">
        <f>IFERROR(INDEX('Материал хисобот'!$D$9:$D$259,MATCH(B133,'Материал хисобот'!$B$9:$B$260,0),1),"")</f>
        <v/>
      </c>
      <c r="E133" s="132"/>
      <c r="F133" s="133"/>
    </row>
    <row r="134" spans="1:6">
      <c r="A134" s="126">
        <f>IF(E134&gt;0,MAX($A$4:A133)+1,0)</f>
        <v>0</v>
      </c>
      <c r="B134" s="127"/>
      <c r="C134" s="128"/>
      <c r="D134" s="118" t="str">
        <f>IFERROR(INDEX('Материал хисобот'!$D$9:$D$259,MATCH(B134,'Материал хисобот'!$B$9:$B$260,0),1),"")</f>
        <v/>
      </c>
      <c r="E134" s="132"/>
      <c r="F134" s="133"/>
    </row>
    <row r="135" spans="1:6">
      <c r="A135" s="126">
        <f>IF(E135&gt;0,MAX($A$4:A134)+1,0)</f>
        <v>0</v>
      </c>
      <c r="B135" s="127"/>
      <c r="C135" s="128"/>
      <c r="D135" s="118" t="str">
        <f>IFERROR(INDEX('Материал хисобот'!$D$9:$D$259,MATCH(B135,'Материал хисобот'!$B$9:$B$260,0),1),"")</f>
        <v/>
      </c>
      <c r="E135" s="132"/>
      <c r="F135" s="133"/>
    </row>
    <row r="136" spans="1:6">
      <c r="A136" s="126">
        <f>IF(E136&gt;0,MAX($A$4:A135)+1,0)</f>
        <v>0</v>
      </c>
      <c r="B136" s="127"/>
      <c r="C136" s="128"/>
      <c r="D136" s="118" t="str">
        <f>IFERROR(INDEX('Материал хисобот'!$D$9:$D$259,MATCH(B136,'Материал хисобот'!$B$9:$B$260,0),1),"")</f>
        <v/>
      </c>
      <c r="E136" s="132"/>
      <c r="F136" s="133"/>
    </row>
    <row r="137" spans="1:6">
      <c r="A137" s="126">
        <f>IF(E137&gt;0,MAX($A$4:A136)+1,0)</f>
        <v>0</v>
      </c>
      <c r="B137" s="127"/>
      <c r="C137" s="128"/>
      <c r="D137" s="118" t="str">
        <f>IFERROR(INDEX('Материал хисобот'!$D$9:$D$259,MATCH(B137,'Материал хисобот'!$B$9:$B$260,0),1),"")</f>
        <v/>
      </c>
      <c r="E137" s="132"/>
      <c r="F137" s="133"/>
    </row>
    <row r="138" spans="1:6">
      <c r="A138" s="126">
        <f>IF(E138&gt;0,MAX($A$4:A137)+1,0)</f>
        <v>0</v>
      </c>
      <c r="B138" s="127"/>
      <c r="C138" s="128"/>
      <c r="D138" s="118" t="str">
        <f>IFERROR(INDEX('Материал хисобот'!$D$9:$D$259,MATCH(B138,'Материал хисобот'!$B$9:$B$260,0),1),"")</f>
        <v/>
      </c>
      <c r="E138" s="132"/>
      <c r="F138" s="133"/>
    </row>
    <row r="139" spans="1:6">
      <c r="A139" s="126">
        <f>IF(E139&gt;0,MAX($A$4:A138)+1,0)</f>
        <v>0</v>
      </c>
      <c r="B139" s="127"/>
      <c r="C139" s="128"/>
      <c r="D139" s="118" t="str">
        <f>IFERROR(INDEX('Материал хисобот'!$D$9:$D$259,MATCH(B139,'Материал хисобот'!$B$9:$B$260,0),1),"")</f>
        <v/>
      </c>
      <c r="E139" s="132"/>
      <c r="F139" s="133"/>
    </row>
    <row r="140" spans="1:6">
      <c r="A140" s="126">
        <f>IF(E140&gt;0,MAX($A$4:A139)+1,0)</f>
        <v>0</v>
      </c>
      <c r="B140" s="127"/>
      <c r="C140" s="128"/>
      <c r="D140" s="118" t="str">
        <f>IFERROR(INDEX('Материал хисобот'!$D$9:$D$259,MATCH(B140,'Материал хисобот'!$B$9:$B$260,0),1),"")</f>
        <v/>
      </c>
      <c r="E140" s="132"/>
      <c r="F140" s="133"/>
    </row>
    <row r="141" spans="1:6">
      <c r="A141" s="126">
        <f>IF(E141&gt;0,MAX($A$4:A140)+1,0)</f>
        <v>0</v>
      </c>
      <c r="B141" s="127"/>
      <c r="C141" s="128"/>
      <c r="D141" s="118" t="str">
        <f>IFERROR(INDEX('Материал хисобот'!$D$9:$D$259,MATCH(B141,'Материал хисобот'!$B$9:$B$260,0),1),"")</f>
        <v/>
      </c>
      <c r="E141" s="132"/>
      <c r="F141" s="133"/>
    </row>
    <row r="142" spans="1:6">
      <c r="A142" s="126">
        <f>IF(E142&gt;0,MAX($A$4:A141)+1,0)</f>
        <v>0</v>
      </c>
      <c r="B142" s="127"/>
      <c r="C142" s="128"/>
      <c r="D142" s="118" t="str">
        <f>IFERROR(INDEX('Материал хисобот'!$D$9:$D$259,MATCH(B142,'Материал хисобот'!$B$9:$B$260,0),1),"")</f>
        <v/>
      </c>
      <c r="E142" s="132"/>
      <c r="F142" s="133"/>
    </row>
    <row r="143" spans="1:6">
      <c r="A143" s="126">
        <f>IF(E143&gt;0,MAX($A$4:A142)+1,0)</f>
        <v>0</v>
      </c>
      <c r="B143" s="127"/>
      <c r="C143" s="128"/>
      <c r="D143" s="118" t="str">
        <f>IFERROR(INDEX('Материал хисобот'!$D$9:$D$259,MATCH(B143,'Материал хисобот'!$B$9:$B$260,0),1),"")</f>
        <v/>
      </c>
      <c r="E143" s="132"/>
      <c r="F143" s="133"/>
    </row>
    <row r="144" spans="1:6">
      <c r="A144" s="126">
        <f>IF(E144&gt;0,MAX($A$4:A143)+1,0)</f>
        <v>0</v>
      </c>
      <c r="B144" s="127"/>
      <c r="C144" s="128"/>
      <c r="D144" s="118" t="str">
        <f>IFERROR(INDEX('Материал хисобот'!$D$9:$D$259,MATCH(B144,'Материал хисобот'!$B$9:$B$260,0),1),"")</f>
        <v/>
      </c>
      <c r="E144" s="132"/>
      <c r="F144" s="133"/>
    </row>
    <row r="145" spans="1:6">
      <c r="A145" s="126">
        <f>IF(E145&gt;0,MAX($A$4:A144)+1,0)</f>
        <v>0</v>
      </c>
      <c r="B145" s="127"/>
      <c r="C145" s="128"/>
      <c r="D145" s="118" t="str">
        <f>IFERROR(INDEX('Материал хисобот'!$D$9:$D$259,MATCH(B145,'Материал хисобот'!$B$9:$B$260,0),1),"")</f>
        <v/>
      </c>
      <c r="E145" s="132"/>
      <c r="F145" s="133"/>
    </row>
    <row r="146" spans="1:6">
      <c r="A146" s="126">
        <f>IF(E146&gt;0,MAX($A$4:A145)+1,0)</f>
        <v>0</v>
      </c>
      <c r="B146" s="127"/>
      <c r="C146" s="128"/>
      <c r="D146" s="118" t="str">
        <f>IFERROR(INDEX('Материал хисобот'!$D$9:$D$259,MATCH(B146,'Материал хисобот'!$B$9:$B$260,0),1),"")</f>
        <v/>
      </c>
      <c r="E146" s="132"/>
      <c r="F146" s="133"/>
    </row>
    <row r="147" spans="1:6">
      <c r="A147" s="126">
        <f>IF(E147&gt;0,MAX($A$4:A146)+1,0)</f>
        <v>0</v>
      </c>
      <c r="B147" s="127"/>
      <c r="C147" s="128"/>
      <c r="D147" s="118" t="str">
        <f>IFERROR(INDEX('Материал хисобот'!$D$9:$D$259,MATCH(B147,'Материал хисобот'!$B$9:$B$260,0),1),"")</f>
        <v/>
      </c>
      <c r="E147" s="132"/>
      <c r="F147" s="133"/>
    </row>
    <row r="148" spans="1:6">
      <c r="A148" s="126">
        <f>IF(E148&gt;0,MAX($A$4:A147)+1,0)</f>
        <v>0</v>
      </c>
      <c r="B148" s="127"/>
      <c r="C148" s="128"/>
      <c r="D148" s="118" t="str">
        <f>IFERROR(INDEX('Материал хисобот'!$D$9:$D$259,MATCH(B148,'Материал хисобот'!$B$9:$B$260,0),1),"")</f>
        <v/>
      </c>
      <c r="E148" s="132"/>
      <c r="F148" s="133"/>
    </row>
    <row r="149" spans="1:6">
      <c r="A149" s="126">
        <f>IF(E149&gt;0,MAX($A$4:A148)+1,0)</f>
        <v>0</v>
      </c>
      <c r="B149" s="127"/>
      <c r="C149" s="128"/>
      <c r="D149" s="118" t="str">
        <f>IFERROR(INDEX('Материал хисобот'!$D$9:$D$259,MATCH(B149,'Материал хисобот'!$B$9:$B$260,0),1),"")</f>
        <v/>
      </c>
      <c r="E149" s="132"/>
      <c r="F149" s="133"/>
    </row>
    <row r="150" spans="1:6">
      <c r="A150" s="126">
        <f>IF(E150&gt;0,MAX($A$4:A149)+1,0)</f>
        <v>0</v>
      </c>
      <c r="B150" s="127"/>
      <c r="C150" s="128"/>
      <c r="D150" s="118" t="str">
        <f>IFERROR(INDEX('Материал хисобот'!$D$9:$D$259,MATCH(B150,'Материал хисобот'!$B$9:$B$260,0),1),"")</f>
        <v/>
      </c>
      <c r="E150" s="132"/>
      <c r="F150" s="133"/>
    </row>
    <row r="151" spans="1:6">
      <c r="A151" s="126">
        <f>IF(E151&gt;0,MAX($A$4:A150)+1,0)</f>
        <v>0</v>
      </c>
      <c r="B151" s="127"/>
      <c r="C151" s="128"/>
      <c r="D151" s="118" t="str">
        <f>IFERROR(INDEX('Материал хисобот'!$D$9:$D$259,MATCH(B151,'Материал хисобот'!$B$9:$B$260,0),1),"")</f>
        <v/>
      </c>
      <c r="E151" s="132"/>
      <c r="F151" s="133"/>
    </row>
    <row r="152" spans="1:6">
      <c r="A152" s="126">
        <f>IF(E152&gt;0,MAX($A$4:A151)+1,0)</f>
        <v>0</v>
      </c>
      <c r="B152" s="127"/>
      <c r="C152" s="128"/>
      <c r="D152" s="118" t="str">
        <f>IFERROR(INDEX('Материал хисобот'!$D$9:$D$259,MATCH(B152,'Материал хисобот'!$B$9:$B$260,0),1),"")</f>
        <v/>
      </c>
      <c r="E152" s="132"/>
      <c r="F152" s="133"/>
    </row>
    <row r="153" spans="1:6">
      <c r="A153" s="126">
        <f>IF(E153&gt;0,MAX($A$4:A152)+1,0)</f>
        <v>0</v>
      </c>
      <c r="B153" s="127"/>
      <c r="C153" s="128"/>
      <c r="D153" s="118" t="str">
        <f>IFERROR(INDEX('Материал хисобот'!$D$9:$D$259,MATCH(B153,'Материал хисобот'!$B$9:$B$260,0),1),"")</f>
        <v/>
      </c>
      <c r="E153" s="132"/>
      <c r="F153" s="133"/>
    </row>
    <row r="154" spans="1:6">
      <c r="A154" s="126">
        <f>IF(E154&gt;0,MAX($A$4:A153)+1,0)</f>
        <v>0</v>
      </c>
      <c r="B154" s="127"/>
      <c r="C154" s="128"/>
      <c r="D154" s="118" t="str">
        <f>IFERROR(INDEX('Материал хисобот'!$D$9:$D$259,MATCH(B154,'Материал хисобот'!$B$9:$B$260,0),1),"")</f>
        <v/>
      </c>
      <c r="E154" s="132"/>
      <c r="F154" s="133"/>
    </row>
    <row r="155" spans="1:6">
      <c r="A155" s="126">
        <f>IF(E155&gt;0,MAX($A$4:A154)+1,0)</f>
        <v>0</v>
      </c>
      <c r="B155" s="127"/>
      <c r="C155" s="128"/>
      <c r="D155" s="118" t="str">
        <f>IFERROR(INDEX('Материал хисобот'!$D$9:$D$259,MATCH(B155,'Материал хисобот'!$B$9:$B$260,0),1),"")</f>
        <v/>
      </c>
      <c r="E155" s="132"/>
      <c r="F155" s="133"/>
    </row>
    <row r="156" spans="1:6">
      <c r="A156" s="126">
        <f>IF(E156&gt;0,MAX($A$4:A155)+1,0)</f>
        <v>0</v>
      </c>
      <c r="B156" s="127"/>
      <c r="C156" s="128"/>
      <c r="D156" s="118" t="str">
        <f>IFERROR(INDEX('Материал хисобот'!$D$9:$D$259,MATCH(B156,'Материал хисобот'!$B$9:$B$260,0),1),"")</f>
        <v/>
      </c>
      <c r="E156" s="132"/>
      <c r="F156" s="133"/>
    </row>
    <row r="157" spans="1:6">
      <c r="A157" s="126">
        <f>IF(E157&gt;0,MAX($A$4:A156)+1,0)</f>
        <v>0</v>
      </c>
      <c r="B157" s="127"/>
      <c r="C157" s="128"/>
      <c r="D157" s="118" t="str">
        <f>IFERROR(INDEX('Материал хисобот'!$D$9:$D$259,MATCH(B157,'Материал хисобот'!$B$9:$B$260,0),1),"")</f>
        <v/>
      </c>
      <c r="E157" s="132"/>
      <c r="F157" s="133"/>
    </row>
    <row r="158" spans="1:6">
      <c r="A158" s="126">
        <f>IF(E158&gt;0,MAX($A$4:A157)+1,0)</f>
        <v>0</v>
      </c>
      <c r="B158" s="127"/>
      <c r="C158" s="128"/>
      <c r="D158" s="118" t="str">
        <f>IFERROR(INDEX('Материал хисобот'!$D$9:$D$259,MATCH(B158,'Материал хисобот'!$B$9:$B$260,0),1),"")</f>
        <v/>
      </c>
      <c r="E158" s="132"/>
      <c r="F158" s="133"/>
    </row>
    <row r="159" spans="1:6">
      <c r="A159" s="126">
        <f>IF(E159&gt;0,MAX($A$4:A158)+1,0)</f>
        <v>0</v>
      </c>
      <c r="B159" s="127"/>
      <c r="C159" s="128"/>
      <c r="D159" s="118" t="str">
        <f>IFERROR(INDEX('Материал хисобот'!$D$9:$D$259,MATCH(B159,'Материал хисобот'!$B$9:$B$260,0),1),"")</f>
        <v/>
      </c>
      <c r="E159" s="132"/>
      <c r="F159" s="133"/>
    </row>
    <row r="160" spans="1:6">
      <c r="A160" s="126">
        <f>IF(E160&gt;0,MAX($A$4:A159)+1,0)</f>
        <v>0</v>
      </c>
      <c r="B160" s="127"/>
      <c r="C160" s="128"/>
      <c r="D160" s="118" t="str">
        <f>IFERROR(INDEX('Материал хисобот'!$D$9:$D$259,MATCH(B160,'Материал хисобот'!$B$9:$B$260,0),1),"")</f>
        <v/>
      </c>
      <c r="E160" s="132"/>
      <c r="F160" s="133"/>
    </row>
    <row r="161" spans="1:6">
      <c r="A161" s="126">
        <f>IF(E161&gt;0,MAX($A$4:A160)+1,0)</f>
        <v>0</v>
      </c>
      <c r="B161" s="127"/>
      <c r="C161" s="128"/>
      <c r="D161" s="118" t="str">
        <f>IFERROR(INDEX('Материал хисобот'!$D$9:$D$259,MATCH(B161,'Материал хисобот'!$B$9:$B$260,0),1),"")</f>
        <v/>
      </c>
      <c r="E161" s="132"/>
      <c r="F161" s="133"/>
    </row>
    <row r="162" spans="1:6">
      <c r="A162" s="126">
        <f>IF(E162&gt;0,MAX($A$4:A161)+1,0)</f>
        <v>0</v>
      </c>
      <c r="B162" s="127"/>
      <c r="C162" s="128"/>
      <c r="D162" s="118" t="str">
        <f>IFERROR(INDEX('Материал хисобот'!$D$9:$D$259,MATCH(B162,'Материал хисобот'!$B$9:$B$260,0),1),"")</f>
        <v/>
      </c>
      <c r="E162" s="132"/>
      <c r="F162" s="133"/>
    </row>
    <row r="163" spans="1:6">
      <c r="A163" s="126">
        <f>IF(E163&gt;0,MAX($A$4:A162)+1,0)</f>
        <v>0</v>
      </c>
      <c r="B163" s="127"/>
      <c r="C163" s="128"/>
      <c r="D163" s="118" t="str">
        <f>IFERROR(INDEX('Материал хисобот'!$D$9:$D$259,MATCH(B163,'Материал хисобот'!$B$9:$B$260,0),1),"")</f>
        <v/>
      </c>
      <c r="E163" s="132"/>
      <c r="F163" s="133"/>
    </row>
    <row r="164" spans="1:6">
      <c r="A164" s="126">
        <f>IF(E164&gt;0,MAX($A$4:A163)+1,0)</f>
        <v>0</v>
      </c>
      <c r="B164" s="127"/>
      <c r="C164" s="128"/>
      <c r="D164" s="118" t="str">
        <f>IFERROR(INDEX('Материал хисобот'!$D$9:$D$259,MATCH(B164,'Материал хисобот'!$B$9:$B$260,0),1),"")</f>
        <v/>
      </c>
      <c r="E164" s="132"/>
      <c r="F164" s="133"/>
    </row>
    <row r="165" spans="1:6">
      <c r="A165" s="126">
        <f>IF(E165&gt;0,MAX($A$4:A164)+1,0)</f>
        <v>0</v>
      </c>
      <c r="B165" s="127"/>
      <c r="C165" s="128"/>
      <c r="D165" s="118" t="str">
        <f>IFERROR(INDEX('Материал хисобот'!$D$9:$D$259,MATCH(B165,'Материал хисобот'!$B$9:$B$260,0),1),"")</f>
        <v/>
      </c>
      <c r="E165" s="132"/>
      <c r="F165" s="133"/>
    </row>
    <row r="166" spans="1:6">
      <c r="A166" s="126">
        <f>IF(E166&gt;0,MAX($A$4:A165)+1,0)</f>
        <v>0</v>
      </c>
      <c r="B166" s="127"/>
      <c r="C166" s="128"/>
      <c r="D166" s="118" t="str">
        <f>IFERROR(INDEX('Материал хисобот'!$D$9:$D$259,MATCH(B166,'Материал хисобот'!$B$9:$B$260,0),1),"")</f>
        <v/>
      </c>
      <c r="E166" s="132"/>
      <c r="F166" s="133"/>
    </row>
    <row r="167" spans="1:6">
      <c r="A167" s="126">
        <f>IF(E167&gt;0,MAX($A$4:A166)+1,0)</f>
        <v>0</v>
      </c>
      <c r="B167" s="127"/>
      <c r="C167" s="128"/>
      <c r="D167" s="118" t="str">
        <f>IFERROR(INDEX('Материал хисобот'!$D$9:$D$259,MATCH(B167,'Материал хисобот'!$B$9:$B$260,0),1),"")</f>
        <v/>
      </c>
      <c r="E167" s="132"/>
      <c r="F167" s="133"/>
    </row>
    <row r="168" spans="1:6">
      <c r="A168" s="126">
        <f>IF(E168&gt;0,MAX($A$4:A167)+1,0)</f>
        <v>0</v>
      </c>
      <c r="B168" s="127"/>
      <c r="C168" s="128"/>
      <c r="D168" s="118" t="str">
        <f>IFERROR(INDEX('Материал хисобот'!$D$9:$D$259,MATCH(B168,'Материал хисобот'!$B$9:$B$260,0),1),"")</f>
        <v/>
      </c>
      <c r="E168" s="132"/>
      <c r="F168" s="133"/>
    </row>
    <row r="169" spans="1:6">
      <c r="A169" s="126">
        <f>IF(E169&gt;0,MAX($A$4:A168)+1,0)</f>
        <v>0</v>
      </c>
      <c r="B169" s="127"/>
      <c r="C169" s="128"/>
      <c r="D169" s="118" t="str">
        <f>IFERROR(INDEX('Материал хисобот'!$D$9:$D$259,MATCH(B169,'Материал хисобот'!$B$9:$B$260,0),1),"")</f>
        <v/>
      </c>
      <c r="E169" s="132"/>
      <c r="F169" s="133"/>
    </row>
    <row r="170" spans="1:6">
      <c r="A170" s="126">
        <f>IF(E170&gt;0,MAX($A$4:A169)+1,0)</f>
        <v>0</v>
      </c>
      <c r="B170" s="127"/>
      <c r="C170" s="128"/>
      <c r="D170" s="118" t="str">
        <f>IFERROR(INDEX('Материал хисобот'!$D$9:$D$259,MATCH(B170,'Материал хисобот'!$B$9:$B$260,0),1),"")</f>
        <v/>
      </c>
      <c r="E170" s="132"/>
      <c r="F170" s="133"/>
    </row>
    <row r="171" spans="1:6">
      <c r="A171" s="126">
        <f>IF(E171&gt;0,MAX($A$4:A170)+1,0)</f>
        <v>0</v>
      </c>
      <c r="B171" s="127"/>
      <c r="C171" s="128"/>
      <c r="D171" s="118" t="str">
        <f>IFERROR(INDEX('Материал хисобот'!$D$9:$D$259,MATCH(B171,'Материал хисобот'!$B$9:$B$260,0),1),"")</f>
        <v/>
      </c>
      <c r="E171" s="132"/>
      <c r="F171" s="133"/>
    </row>
    <row r="172" spans="1:6">
      <c r="A172" s="126">
        <f>IF(E172&gt;0,MAX($A$4:A171)+1,0)</f>
        <v>0</v>
      </c>
      <c r="B172" s="127"/>
      <c r="C172" s="128"/>
      <c r="D172" s="118" t="str">
        <f>IFERROR(INDEX('Материал хисобот'!$D$9:$D$259,MATCH(B172,'Материал хисобот'!$B$9:$B$260,0),1),"")</f>
        <v/>
      </c>
      <c r="E172" s="132"/>
      <c r="F172" s="133"/>
    </row>
    <row r="173" spans="1:6">
      <c r="A173" s="126">
        <f>IF(E173&gt;0,MAX($A$4:A172)+1,0)</f>
        <v>0</v>
      </c>
      <c r="B173" s="127"/>
      <c r="C173" s="128"/>
      <c r="D173" s="118" t="str">
        <f>IFERROR(INDEX('Материал хисобот'!$D$9:$D$259,MATCH(B173,'Материал хисобот'!$B$9:$B$260,0),1),"")</f>
        <v/>
      </c>
      <c r="E173" s="132"/>
      <c r="F173" s="133"/>
    </row>
    <row r="174" spans="1:6">
      <c r="A174" s="126">
        <f>IF(E174&gt;0,MAX($A$4:A173)+1,0)</f>
        <v>0</v>
      </c>
      <c r="B174" s="127"/>
      <c r="C174" s="128"/>
      <c r="D174" s="118" t="str">
        <f>IFERROR(INDEX('Материал хисобот'!$D$9:$D$259,MATCH(B174,'Материал хисобот'!$B$9:$B$260,0),1),"")</f>
        <v/>
      </c>
      <c r="E174" s="132"/>
      <c r="F174" s="133"/>
    </row>
    <row r="175" spans="1:6">
      <c r="A175" s="126">
        <f>IF(E175&gt;0,MAX($A$4:A174)+1,0)</f>
        <v>0</v>
      </c>
      <c r="B175" s="127"/>
      <c r="C175" s="128"/>
      <c r="D175" s="118" t="str">
        <f>IFERROR(INDEX('Материал хисобот'!$D$9:$D$259,MATCH(B175,'Материал хисобот'!$B$9:$B$260,0),1),"")</f>
        <v/>
      </c>
      <c r="E175" s="132"/>
      <c r="F175" s="133"/>
    </row>
    <row r="176" spans="1:6">
      <c r="A176" s="126">
        <f>IF(E176&gt;0,MAX($A$4:A175)+1,0)</f>
        <v>0</v>
      </c>
      <c r="B176" s="127"/>
      <c r="C176" s="128"/>
      <c r="D176" s="118" t="str">
        <f>IFERROR(INDEX('Материал хисобот'!$D$9:$D$259,MATCH(B176,'Материал хисобот'!$B$9:$B$260,0),1),"")</f>
        <v/>
      </c>
      <c r="E176" s="132"/>
      <c r="F176" s="133"/>
    </row>
    <row r="177" spans="5:6">
      <c r="E177" s="121"/>
      <c r="F177" s="122"/>
    </row>
    <row r="178" spans="5:6">
      <c r="E178" s="121"/>
      <c r="F178" s="122"/>
    </row>
    <row r="179" spans="5:6">
      <c r="E179" s="121"/>
      <c r="F179" s="122"/>
    </row>
    <row r="180" spans="5:6">
      <c r="E180" s="121"/>
      <c r="F180" s="122"/>
    </row>
    <row r="181" spans="5:6">
      <c r="E181" s="121"/>
      <c r="F181" s="122"/>
    </row>
    <row r="182" spans="5:6">
      <c r="E182" s="121"/>
      <c r="F182" s="122"/>
    </row>
    <row r="183" spans="5:6">
      <c r="E183" s="121"/>
      <c r="F183" s="122"/>
    </row>
    <row r="184" spans="5:6">
      <c r="E184" s="121"/>
      <c r="F184" s="122"/>
    </row>
    <row r="185" spans="5:6">
      <c r="E185" s="121"/>
      <c r="F185" s="122"/>
    </row>
    <row r="186" spans="5:6">
      <c r="E186" s="121"/>
      <c r="F186" s="122"/>
    </row>
    <row r="187" spans="5:6">
      <c r="E187" s="121"/>
      <c r="F187" s="122"/>
    </row>
    <row r="188" spans="5:6">
      <c r="E188" s="121"/>
      <c r="F188" s="122"/>
    </row>
    <row r="189" spans="5:6">
      <c r="E189" s="121"/>
      <c r="F189" s="122"/>
    </row>
    <row r="190" spans="5:6">
      <c r="E190" s="121"/>
      <c r="F190" s="122"/>
    </row>
    <row r="191" spans="5:6">
      <c r="E191" s="121"/>
      <c r="F191" s="122"/>
    </row>
    <row r="192" spans="5:6">
      <c r="E192" s="121"/>
      <c r="F192" s="122"/>
    </row>
    <row r="193" spans="5:6">
      <c r="E193" s="121"/>
      <c r="F193" s="122"/>
    </row>
    <row r="194" spans="5:6">
      <c r="E194" s="121"/>
      <c r="F194" s="122"/>
    </row>
    <row r="195" spans="5:6">
      <c r="E195" s="121"/>
      <c r="F195" s="122"/>
    </row>
    <row r="196" spans="5:6">
      <c r="E196" s="121"/>
      <c r="F196" s="122"/>
    </row>
    <row r="197" spans="5:6">
      <c r="E197" s="121"/>
      <c r="F197" s="122"/>
    </row>
    <row r="198" spans="5:6">
      <c r="E198" s="121"/>
      <c r="F198" s="122"/>
    </row>
    <row r="199" spans="5:6">
      <c r="E199" s="121"/>
      <c r="F199" s="122"/>
    </row>
    <row r="200" spans="5:6">
      <c r="E200" s="121"/>
      <c r="F200" s="122"/>
    </row>
    <row r="201" spans="5:6">
      <c r="E201" s="121"/>
      <c r="F201" s="122"/>
    </row>
    <row r="202" spans="5:6">
      <c r="E202" s="121"/>
      <c r="F202" s="122"/>
    </row>
    <row r="203" spans="5:6">
      <c r="E203" s="121"/>
      <c r="F203" s="122"/>
    </row>
    <row r="204" spans="5:6">
      <c r="E204" s="121"/>
      <c r="F204" s="122"/>
    </row>
    <row r="205" spans="5:6">
      <c r="E205" s="121"/>
      <c r="F205" s="122"/>
    </row>
    <row r="206" spans="5:6">
      <c r="E206" s="121"/>
      <c r="F206" s="122"/>
    </row>
    <row r="207" spans="5:6">
      <c r="E207" s="121"/>
      <c r="F207" s="122"/>
    </row>
    <row r="208" spans="5:6">
      <c r="E208" s="121"/>
      <c r="F208" s="122"/>
    </row>
    <row r="209" spans="5:6">
      <c r="E209" s="121"/>
      <c r="F209" s="122"/>
    </row>
    <row r="210" spans="5:6">
      <c r="E210" s="121"/>
      <c r="F210" s="122"/>
    </row>
    <row r="211" spans="5:6">
      <c r="E211" s="121"/>
      <c r="F211" s="122"/>
    </row>
    <row r="212" spans="5:6">
      <c r="E212" s="121"/>
      <c r="F212" s="122"/>
    </row>
    <row r="213" spans="5:6">
      <c r="E213" s="121"/>
      <c r="F213" s="122"/>
    </row>
    <row r="214" spans="5:6">
      <c r="E214" s="121"/>
      <c r="F214" s="122"/>
    </row>
  </sheetData>
  <sheetProtection formatCells="0" formatColumns="0" formatRows="0" insertColumns="0" insertRows="0" insertHyperlinks="0" deleteColumns="0" deleteRows="0" sort="0" autoFilter="0" pivotTables="0"/>
  <autoFilter ref="A4:F4" xr:uid="{00000000-0009-0000-0000-000005000000}"/>
  <sortState xmlns:xlrd2="http://schemas.microsoft.com/office/spreadsheetml/2017/richdata2" ref="B6:E105">
    <sortCondition ref="B5"/>
  </sortState>
  <mergeCells count="2">
    <mergeCell ref="E3:F3"/>
    <mergeCell ref="A1:F1"/>
  </mergeCells>
  <conditionalFormatting sqref="B52:C53">
    <cfRule type="expression" dxfId="1" priority="2" stopIfTrue="1">
      <formula>ISODD($N52)</formula>
    </cfRule>
  </conditionalFormatting>
  <conditionalFormatting sqref="B51:C51">
    <cfRule type="expression" dxfId="0" priority="1" stopIfTrue="1">
      <formula>ISODD($N51)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Формула числа прописью</vt:lpstr>
      <vt:lpstr>Лист1 (2)</vt:lpstr>
      <vt:lpstr>Регистрация расход товаров</vt:lpstr>
      <vt:lpstr>Регистрация приход товаров</vt:lpstr>
      <vt:lpstr>Материал хисобот</vt:lpstr>
      <vt:lpstr>Остаток на начало год</vt:lpstr>
      <vt:lpstr>'Материал хисобот'!Заголовки_для_печати</vt:lpstr>
      <vt:lpstr>'Материал хисобот'!Область_печати</vt:lpstr>
      <vt:lpstr>Сегодня</vt:lpstr>
    </vt:vector>
  </TitlesOfParts>
  <Company>СТМ Бинокор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Бахтиер</dc:creator>
  <cp:lastModifiedBy>Бахтиёр Гаппаров</cp:lastModifiedBy>
  <cp:lastPrinted>2024-01-23T10:05:41Z</cp:lastPrinted>
  <dcterms:created xsi:type="dcterms:W3CDTF">2008-10-15T07:25:48Z</dcterms:created>
  <dcterms:modified xsi:type="dcterms:W3CDTF">2024-01-23T10:06:03Z</dcterms:modified>
</cp:coreProperties>
</file>